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75" windowHeight="7365" tabRatio="622" firstSheet="2" activeTab="2"/>
  </bookViews>
  <sheets>
    <sheet name="ใบสรุป" sheetId="7" r:id="rId1"/>
    <sheet name="แบบฟอร์มขอตั้ง2563" sheetId="5" r:id="rId2"/>
    <sheet name="คำขอตั้ง ปี63 สชป.2" sheetId="16" r:id="rId3"/>
    <sheet name="คำอธิบายแบบฟอร์มขอตั้ง" sheetId="4" r:id="rId4"/>
    <sheet name="กรอบขอตั้ง" sheetId="6" r:id="rId5"/>
    <sheet name="ตย.ตั้งชื่อผลผลิตโครงการ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c" localSheetId="2">#REF!</definedName>
    <definedName name="\c">#REF!</definedName>
    <definedName name="\e" localSheetId="2">#REF!</definedName>
    <definedName name="\e">#REF!</definedName>
    <definedName name="\m" localSheetId="2">#REF!</definedName>
    <definedName name="\m">#REF!</definedName>
    <definedName name="\n" localSheetId="2">#REF!</definedName>
    <definedName name="\n">#REF!</definedName>
    <definedName name="\p" localSheetId="2">#REF!</definedName>
    <definedName name="\p">#REF!</definedName>
    <definedName name="\q" localSheetId="2">#REF!</definedName>
    <definedName name="\q">#REF!</definedName>
    <definedName name="\r" localSheetId="2">#REF!</definedName>
    <definedName name="\r">#REF!</definedName>
    <definedName name="\s" localSheetId="2">#REF!</definedName>
    <definedName name="\s">#REF!</definedName>
    <definedName name="\w" localSheetId="2">#REF!</definedName>
    <definedName name="\w">#REF!</definedName>
    <definedName name="\x" localSheetId="2">#REF!</definedName>
    <definedName name="\x">#REF!</definedName>
    <definedName name="\X2" localSheetId="2">#REF!</definedName>
    <definedName name="\X2">#REF!</definedName>
    <definedName name="\z" localSheetId="2">#REF!</definedName>
    <definedName name="\z">#REF!</definedName>
    <definedName name="_" localSheetId="2">'[1]ผ1-ผ2 (2538)'!#REF!</definedName>
    <definedName name="_">'[1]ผ1-ผ2 (2538)'!#REF!</definedName>
    <definedName name="_f" localSheetId="2" hidden="1">#REF!</definedName>
    <definedName name="_f" hidden="1">#REF!</definedName>
    <definedName name="_Fill" localSheetId="2" hidden="1">#REF!</definedName>
    <definedName name="_Fill" hidden="1">#REF!</definedName>
    <definedName name="_xlnm._FilterDatabase" localSheetId="2" hidden="1">'คำขอตั้ง ปี63 สชป.2'!$8:$8</definedName>
    <definedName name="_hua1" localSheetId="2">#REF!</definedName>
    <definedName name="_hua1">#REF!</definedName>
    <definedName name="_hua2" localSheetId="2">#REF!</definedName>
    <definedName name="_hua2">#REF!</definedName>
    <definedName name="_hua3" localSheetId="2">#REF!</definedName>
    <definedName name="_hua3">#REF!</definedName>
    <definedName name="_hua4" localSheetId="2">#REF!</definedName>
    <definedName name="_hua4">#REF!</definedName>
    <definedName name="_Key1" localSheetId="2" hidden="1">'[2]220'!#REF!</definedName>
    <definedName name="_Key1" hidden="1">'[2]220'!#REF!</definedName>
    <definedName name="_Key2" localSheetId="2" hidden="1">#REF!</definedName>
    <definedName name="_Key2" hidden="1">#REF!</definedName>
    <definedName name="_L72317" localSheetId="2">#REF!</definedName>
    <definedName name="_L72317">#REF!</definedName>
    <definedName name="_loa1" localSheetId="2">#REF!</definedName>
    <definedName name="_loa1">#REF!</definedName>
    <definedName name="_loa2" localSheetId="2">#REF!</definedName>
    <definedName name="_loa2">#REF!</definedName>
    <definedName name="_loa3" localSheetId="2">#REF!</definedName>
    <definedName name="_loa3">#REF!</definedName>
    <definedName name="_loa4" localSheetId="2">#REF!</definedName>
    <definedName name="_loa4">#REF!</definedName>
    <definedName name="_Order1" hidden="1">255</definedName>
    <definedName name="_Order2" hidden="1">255</definedName>
    <definedName name="_R" localSheetId="2">#REF!</definedName>
    <definedName name="_R">#REF!</definedName>
    <definedName name="_Sort" localSheetId="2" hidden="1">'[2]220'!#REF!</definedName>
    <definedName name="_Sort" hidden="1">'[2]220'!#REF!</definedName>
    <definedName name="_T1" localSheetId="2">#REF!</definedName>
    <definedName name="_T1">#REF!</definedName>
    <definedName name="_T2" localSheetId="2">#REF!</definedName>
    <definedName name="_T2">#REF!</definedName>
    <definedName name="_t3" localSheetId="2">#REF!</definedName>
    <definedName name="_t3">#REF!</definedName>
    <definedName name="_T4" localSheetId="2">#REF!</definedName>
    <definedName name="_T4">#REF!</definedName>
    <definedName name="_T5" localSheetId="2">#REF!</definedName>
    <definedName name="_T5">#REF!</definedName>
    <definedName name="_T6" localSheetId="2">#REF!</definedName>
    <definedName name="_T6">#REF!</definedName>
    <definedName name="_T7" localSheetId="2">#REF!</definedName>
    <definedName name="_T7">#REF!</definedName>
    <definedName name="_T8" localSheetId="2">#REF!</definedName>
    <definedName name="_T8">#REF!</definedName>
    <definedName name="A" localSheetId="2">#REF!</definedName>
    <definedName name="A">#REF!</definedName>
    <definedName name="A65..72" localSheetId="2">#REF!</definedName>
    <definedName name="A65..72">#REF!</definedName>
    <definedName name="Amt">"Text Box 56"</definedName>
    <definedName name="b" localSheetId="2">[3]ขนาดกลาง!#REF!</definedName>
    <definedName name="b">[3]ขนาดกลาง!#REF!</definedName>
    <definedName name="B." localSheetId="2">#REF!</definedName>
    <definedName name="B.">#REF!</definedName>
    <definedName name="BA" localSheetId="2">#REF!</definedName>
    <definedName name="BA">#REF!</definedName>
    <definedName name="BI" localSheetId="2">#REF!</definedName>
    <definedName name="BI">#REF!</definedName>
    <definedName name="BS" localSheetId="2">#REF!</definedName>
    <definedName name="BS">#REF!</definedName>
    <definedName name="C_" localSheetId="2">#REF!</definedName>
    <definedName name="C_">#REF!</definedName>
    <definedName name="Capacity" localSheetId="2">#REF!</definedName>
    <definedName name="Capacity">#REF!</definedName>
    <definedName name="_xlnm.Criteria" localSheetId="2">#REF!</definedName>
    <definedName name="_xlnm.Criteria">#REF!</definedName>
    <definedName name="Criteria_MI" localSheetId="2">#REF!</definedName>
    <definedName name="Criteria_MI">#REF!</definedName>
    <definedName name="CS" localSheetId="2">#REF!</definedName>
    <definedName name="CS">#REF!</definedName>
    <definedName name="d" localSheetId="2">'[4]ทำนบดิน 4'!#REF!</definedName>
    <definedName name="d">'[4]ทำนบดิน 4'!#REF!</definedName>
    <definedName name="D956a1" localSheetId="2">#REF!</definedName>
    <definedName name="D956a1">#REF!</definedName>
    <definedName name="_xlnm.Database" localSheetId="2">#REF!</definedName>
    <definedName name="_xlnm.Database">#REF!</definedName>
    <definedName name="DS" localSheetId="2">#REF!</definedName>
    <definedName name="DS">#REF!</definedName>
    <definedName name="E" localSheetId="2">#REF!</definedName>
    <definedName name="E">#REF!</definedName>
    <definedName name="F" localSheetId="2">#REF!</definedName>
    <definedName name="F">#REF!</definedName>
    <definedName name="F_DRY" localSheetId="2">#REF!</definedName>
    <definedName name="F_DRY">#REF!</definedName>
    <definedName name="F_RAIN" localSheetId="2">#REF!</definedName>
    <definedName name="F_RAIN">#REF!</definedName>
    <definedName name="fa" localSheetId="2">[5]กสย11.1!#REF!</definedName>
    <definedName name="fa">[5]กสย11.1!#REF!</definedName>
    <definedName name="from">"Drop Down 4"</definedName>
    <definedName name="Fถจจจ" localSheetId="2">#REF!</definedName>
    <definedName name="Fถจจจ">#REF!</definedName>
    <definedName name="G" localSheetId="2">#REF!</definedName>
    <definedName name="G">#REF!</definedName>
    <definedName name="ggg" localSheetId="2">#REF!</definedName>
    <definedName name="ggg">#REF!</definedName>
    <definedName name="H" localSheetId="2">#REF!</definedName>
    <definedName name="H">#REF!</definedName>
    <definedName name="ha" localSheetId="2">#REF!</definedName>
    <definedName name="ha">#REF!</definedName>
    <definedName name="hc" localSheetId="2">#REF!</definedName>
    <definedName name="hc">#REF!</definedName>
    <definedName name="HH" localSheetId="2">#REF!</definedName>
    <definedName name="HH">#REF!</definedName>
    <definedName name="HI" localSheetId="2">#REF!</definedName>
    <definedName name="HI">#REF!</definedName>
    <definedName name="HII" localSheetId="2">#REF!</definedName>
    <definedName name="HII">#REF!</definedName>
    <definedName name="HIII" localSheetId="2">#REF!</definedName>
    <definedName name="HIII">#REF!</definedName>
    <definedName name="I_DRY" localSheetId="2">#REF!</definedName>
    <definedName name="I_DRY">#REF!</definedName>
    <definedName name="I_RAIN" localSheetId="2">#REF!</definedName>
    <definedName name="I_RAIN">#REF!</definedName>
    <definedName name="idiid" localSheetId="2">#REF!</definedName>
    <definedName name="idiid">#REF!</definedName>
    <definedName name="ii" localSheetId="2">#REF!</definedName>
    <definedName name="ii">#REF!</definedName>
    <definedName name="jj" localSheetId="2">#REF!</definedName>
    <definedName name="jj">#REF!</definedName>
    <definedName name="kk" localSheetId="2">#REF!</definedName>
    <definedName name="kk">#REF!</definedName>
    <definedName name="L" localSheetId="2">#REF!</definedName>
    <definedName name="L">#REF!</definedName>
    <definedName name="LA" localSheetId="2">#REF!</definedName>
    <definedName name="LA">#REF!</definedName>
    <definedName name="LB" localSheetId="2">#REF!</definedName>
    <definedName name="LB">#REF!</definedName>
    <definedName name="LC" localSheetId="2">#REF!</definedName>
    <definedName name="LC">#REF!</definedName>
    <definedName name="LF" localSheetId="2">#REF!</definedName>
    <definedName name="LF">#REF!</definedName>
    <definedName name="LI" localSheetId="2">#REF!</definedName>
    <definedName name="LI">#REF!</definedName>
    <definedName name="LII" localSheetId="2">#REF!</definedName>
    <definedName name="LII">#REF!</definedName>
    <definedName name="LIII" localSheetId="2">#REF!</definedName>
    <definedName name="LIII">#REF!</definedName>
    <definedName name="LIV" localSheetId="2">#REF!</definedName>
    <definedName name="LIV">#REF!</definedName>
    <definedName name="lllo" localSheetId="2">#REF!</definedName>
    <definedName name="lllo">#REF!</definedName>
    <definedName name="looell" localSheetId="2">#REF!</definedName>
    <definedName name="looell">#REF!</definedName>
    <definedName name="LRF" localSheetId="2">'[4]ทำนบดิน 4'!#REF!</definedName>
    <definedName name="LRF">'[4]ทำนบดิน 4'!#REF!</definedName>
    <definedName name="LV" localSheetId="2">#REF!</definedName>
    <definedName name="LV">#REF!</definedName>
    <definedName name="LVI" localSheetId="2">#REF!</definedName>
    <definedName name="LVI">#REF!</definedName>
    <definedName name="new" localSheetId="2">#REF!</definedName>
    <definedName name="new">#REF!</definedName>
    <definedName name="o" localSheetId="2">#REF!</definedName>
    <definedName name="o">#REF!</definedName>
    <definedName name="oleleo" localSheetId="2">#REF!</definedName>
    <definedName name="oleleo">#REF!</definedName>
    <definedName name="oneo" localSheetId="2">#REF!</definedName>
    <definedName name="oneo">#REF!</definedName>
    <definedName name="ooo" localSheetId="2">#REF!</definedName>
    <definedName name="ooo">#REF!</definedName>
    <definedName name="oopp" localSheetId="2">#REF!</definedName>
    <definedName name="oopp">#REF!</definedName>
    <definedName name="op" localSheetId="2">#REF!</definedName>
    <definedName name="op">#REF!</definedName>
    <definedName name="OPPPP" localSheetId="2">#REF!</definedName>
    <definedName name="OPPPP">#REF!</definedName>
    <definedName name="ping1" localSheetId="2">#REF!</definedName>
    <definedName name="ping1">#REF!</definedName>
    <definedName name="ping2" localSheetId="2">#REF!</definedName>
    <definedName name="ping2">#REF!</definedName>
    <definedName name="ping3" localSheetId="2">#REF!</definedName>
    <definedName name="ping3">#REF!</definedName>
    <definedName name="ping4" localSheetId="2">#REF!</definedName>
    <definedName name="ping4">#REF!</definedName>
    <definedName name="pop" localSheetId="2">#REF!</definedName>
    <definedName name="pop">#REF!</definedName>
    <definedName name="ppoeo" localSheetId="2">#REF!</definedName>
    <definedName name="ppoeo">#REF!</definedName>
    <definedName name="pppw" localSheetId="2">#REF!</definedName>
    <definedName name="pppw">#REF!</definedName>
    <definedName name="_xlnm.Print_Area" localSheetId="2">'คำขอตั้ง ปี63 สชป.2'!$A$2:$AX$742</definedName>
    <definedName name="_xlnm.Print_Area" localSheetId="3">คำอธิบายแบบฟอร์มขอตั้ง!$A$1:$D$73</definedName>
    <definedName name="_xlnm.Print_Area" localSheetId="5">ตย.ตั้งชื่อผลผลิตโครงการ!$A$1:$D$80</definedName>
    <definedName name="_xlnm.Print_Area" localSheetId="1">แบบฟอร์มขอตั้ง2563!$A$1:$AX$54</definedName>
    <definedName name="_xlnm.Print_Area" localSheetId="0">ใบสรุป!$A$1:$J$49</definedName>
    <definedName name="_xlnm.Print_Area">#REF!</definedName>
    <definedName name="PRINT_AREA_MI" localSheetId="2">#REF!</definedName>
    <definedName name="PRINT_AREA_MI">#REF!</definedName>
    <definedName name="_xlnm.Print_Titles" localSheetId="4">กรอบขอตั้ง!$2:$2</definedName>
    <definedName name="_xlnm.Print_Titles" localSheetId="2">'คำขอตั้ง ปี63 สชป.2'!$1:$7</definedName>
    <definedName name="_xlnm.Print_Titles" localSheetId="3">คำอธิบายแบบฟอร์มขอตั้ง!$2:$2</definedName>
    <definedName name="_xlnm.Print_Titles" localSheetId="5">ตย.ตั้งชื่อผลผลิตโครงการ!$2:$2</definedName>
    <definedName name="_xlnm.Print_Titles" localSheetId="1">แบบฟอร์มขอตั้ง2563!$1:$7</definedName>
    <definedName name="_xlnm.Print_Titles">#REF!</definedName>
    <definedName name="Print_Titles_MI" localSheetId="2">#REF!</definedName>
    <definedName name="Print_Titles_MI">#REF!</definedName>
    <definedName name="R_" localSheetId="2">#REF!</definedName>
    <definedName name="R_">#REF!</definedName>
    <definedName name="_xlnm.Recorder" localSheetId="2">#REF!</definedName>
    <definedName name="_xlnm.Recorder">#REF!</definedName>
    <definedName name="S1_" localSheetId="2">#REF!</definedName>
    <definedName name="S1_">#REF!</definedName>
    <definedName name="seaw1" localSheetId="2">#REF!</definedName>
    <definedName name="seaw1">#REF!</definedName>
    <definedName name="seaw2" localSheetId="2">#REF!</definedName>
    <definedName name="seaw2">#REF!</definedName>
    <definedName name="seaw3" localSheetId="2">#REF!</definedName>
    <definedName name="seaw3">#REF!</definedName>
    <definedName name="seaw4" localSheetId="2">#REF!</definedName>
    <definedName name="seaw4">#REF!</definedName>
    <definedName name="Select1" localSheetId="2">[6]แผนงาน!#REF!</definedName>
    <definedName name="Select1">[6]แผนงาน!#REF!</definedName>
    <definedName name="Select2" localSheetId="2">[6]แผนงาน!#REF!</definedName>
    <definedName name="Select2">[6]แผนงาน!#REF!</definedName>
    <definedName name="Select3" localSheetId="2">[6]แผนงาน!#REF!</definedName>
    <definedName name="Select3">[6]แผนงาน!#REF!</definedName>
    <definedName name="Select4" localSheetId="2">[6]แผนงาน!#REF!</definedName>
    <definedName name="Select4">[6]แผนงาน!#REF!</definedName>
    <definedName name="SI" localSheetId="2">#REF!</definedName>
    <definedName name="SI">#REF!</definedName>
    <definedName name="SII" localSheetId="2">#REF!</definedName>
    <definedName name="SII">#REF!</definedName>
    <definedName name="stopvalve" localSheetId="2">#REF!</definedName>
    <definedName name="stopvalve">#REF!</definedName>
    <definedName name="t" localSheetId="2">#REF!</definedName>
    <definedName name="t">#REF!</definedName>
    <definedName name="tbu" localSheetId="2">#REF!</definedName>
    <definedName name="tbu">#REF!</definedName>
    <definedName name="tdig" localSheetId="2">#REF!</definedName>
    <definedName name="tdig">#REF!</definedName>
    <definedName name="tdong" localSheetId="2">#REF!</definedName>
    <definedName name="tdong">#REF!</definedName>
    <definedName name="TH" localSheetId="2">#REF!</definedName>
    <definedName name="TH">#REF!</definedName>
    <definedName name="thuay" localSheetId="2">#REF!</definedName>
    <definedName name="thuay">#REF!</definedName>
    <definedName name="TI" localSheetId="2">#REF!</definedName>
    <definedName name="TI">#REF!</definedName>
    <definedName name="TII" localSheetId="2">#REF!</definedName>
    <definedName name="TII">#REF!</definedName>
    <definedName name="tiii" localSheetId="2">#REF!</definedName>
    <definedName name="tiii">#REF!</definedName>
    <definedName name="tloa" localSheetId="2">#REF!</definedName>
    <definedName name="tloa">#REF!</definedName>
    <definedName name="tma" localSheetId="2">#REF!</definedName>
    <definedName name="tma">#REF!</definedName>
    <definedName name="to">"Drop Down 5"</definedName>
    <definedName name="Totalcost" localSheetId="2">#REF!</definedName>
    <definedName name="Totalcost">#REF!</definedName>
    <definedName name="tping" localSheetId="2">#REF!</definedName>
    <definedName name="tping">#REF!</definedName>
    <definedName name="tpipe" localSheetId="2">#REF!</definedName>
    <definedName name="tpipe">#REF!</definedName>
    <definedName name="troad" localSheetId="2">#REF!</definedName>
    <definedName name="troad">#REF!</definedName>
    <definedName name="tsaew" localSheetId="2">#REF!</definedName>
    <definedName name="tsaew">#REF!</definedName>
    <definedName name="tsin" localSheetId="2">#REF!</definedName>
    <definedName name="tsin">#REF!</definedName>
    <definedName name="tsmall" localSheetId="2">#REF!</definedName>
    <definedName name="tsmall">#REF!</definedName>
    <definedName name="ttung" localSheetId="2">#REF!</definedName>
    <definedName name="ttung">#REF!</definedName>
    <definedName name="tung1" localSheetId="2">#REF!</definedName>
    <definedName name="tung1">#REF!</definedName>
    <definedName name="tung2" localSheetId="2">#REF!</definedName>
    <definedName name="tung2">#REF!</definedName>
    <definedName name="tung3" localSheetId="2">#REF!</definedName>
    <definedName name="tung3">#REF!</definedName>
    <definedName name="tung4" localSheetId="2">#REF!</definedName>
    <definedName name="tung4">#REF!</definedName>
    <definedName name="TV" localSheetId="2">#REF!</definedName>
    <definedName name="TV">#REF!</definedName>
    <definedName name="twang" localSheetId="2">#REF!</definedName>
    <definedName name="twang">#REF!</definedName>
    <definedName name="twodisk" localSheetId="2">#REF!</definedName>
    <definedName name="twodisk">#REF!</definedName>
    <definedName name="U_DRY" localSheetId="2">#REF!</definedName>
    <definedName name="U_DRY">#REF!</definedName>
    <definedName name="U_RAIN" localSheetId="2">#REF!</definedName>
    <definedName name="U_RAIN">#REF!</definedName>
    <definedName name="W" localSheetId="2">#REF!</definedName>
    <definedName name="W">#REF!</definedName>
    <definedName name="XIII" localSheetId="2">#REF!</definedName>
    <definedName name="XIII">#REF!</definedName>
    <definedName name="Year50" localSheetId="2">#REF!</definedName>
    <definedName name="Year50">#REF!</definedName>
    <definedName name="Year51" localSheetId="2">#REF!</definedName>
    <definedName name="Year51">#REF!</definedName>
    <definedName name="Year52" localSheetId="2">#REF!</definedName>
    <definedName name="Year52">#REF!</definedName>
    <definedName name="Year53" localSheetId="2">#REF!</definedName>
    <definedName name="Year53">#REF!</definedName>
    <definedName name="Z_D75B71D3_AF7E_465D_A108_AA98354475F9_.wvu.Cols" localSheetId="2" hidden="1">#REF!,#REF!</definedName>
    <definedName name="Z_D75B71D3_AF7E_465D_A108_AA98354475F9_.wvu.Cols" hidden="1">#REF!,#REF!</definedName>
    <definedName name="แ8700" localSheetId="2">#REF!</definedName>
    <definedName name="แ8700">#REF!</definedName>
    <definedName name="ก" localSheetId="2">#REF!</definedName>
    <definedName name="ก">#REF!</definedName>
    <definedName name="กรำมรดรา" localSheetId="2">#REF!</definedName>
    <definedName name="กรำมรดรา">#REF!</definedName>
    <definedName name="ข" localSheetId="2">#REF!</definedName>
    <definedName name="ข">#REF!</definedName>
    <definedName name="ค" localSheetId="2">#REF!</definedName>
    <definedName name="ค">#REF!</definedName>
    <definedName name="ค้างปมก.ปรับปรุงระบบ" localSheetId="2">#REF!</definedName>
    <definedName name="ค้างปมก.ปรับปรุงระบบ">#REF!</definedName>
    <definedName name="ค้างปมก.ปรับปรุงฯสชป.1" localSheetId="2">#REF!</definedName>
    <definedName name="ค้างปมก.ปรับปรุงฯสชป.1">#REF!</definedName>
    <definedName name="ค้างปมก.ปรับปรุงฯสชป.10" localSheetId="2">#REF!</definedName>
    <definedName name="ค้างปมก.ปรับปรุงฯสชป.10">#REF!</definedName>
    <definedName name="ค้างปมก.ปรับปรุงฯสชป.11" localSheetId="2">#REF!</definedName>
    <definedName name="ค้างปมก.ปรับปรุงฯสชป.11">#REF!</definedName>
    <definedName name="ค้างปมก.ปรับปรุงฯสชป.12" localSheetId="2">#REF!</definedName>
    <definedName name="ค้างปมก.ปรับปรุงฯสชป.12">#REF!</definedName>
    <definedName name="ค้างปมก.ปรับปรุงฯสชป.2" localSheetId="2">#REF!</definedName>
    <definedName name="ค้างปมก.ปรับปรุงฯสชป.2">#REF!</definedName>
    <definedName name="ค้างปมก.ปรับปรุงฯสชป.3" localSheetId="2">#REF!</definedName>
    <definedName name="ค้างปมก.ปรับปรุงฯสชป.3">#REF!</definedName>
    <definedName name="ค้างปมก.ปรับปรุงฯสชป.4" localSheetId="2">#REF!</definedName>
    <definedName name="ค้างปมก.ปรับปรุงฯสชป.4">#REF!</definedName>
    <definedName name="ค้างปมก.ปรับปรุงฯสชป.5" localSheetId="2">#REF!</definedName>
    <definedName name="ค้างปมก.ปรับปรุงฯสชป.5">#REF!</definedName>
    <definedName name="ค้างปมก.ปรับปรุงฯสชป.6" localSheetId="2">#REF!</definedName>
    <definedName name="ค้างปมก.ปรับปรุงฯสชป.6">#REF!</definedName>
    <definedName name="ค้างปมก.ปรับปรุงฯสชป.7" localSheetId="2">#REF!</definedName>
    <definedName name="ค้างปมก.ปรับปรุงฯสชป.7">#REF!</definedName>
    <definedName name="ค้างปมก.ปรับปรุงฯสชป.8" localSheetId="2">#REF!</definedName>
    <definedName name="ค้างปมก.ปรับปรุงฯสชป.8">#REF!</definedName>
    <definedName name="ค้างปมก.ปรับปรุงฯสชป.9" localSheetId="2">#REF!</definedName>
    <definedName name="ค้างปมก.ปรับปรุงฯสชป.9">#REF!</definedName>
    <definedName name="ง" localSheetId="2">#REF!</definedName>
    <definedName name="ง">#REF!</definedName>
    <definedName name="งบล" localSheetId="2">#REF!</definedName>
    <definedName name="งบล">#REF!</definedName>
    <definedName name="งปม.รวมปรับปรุงระบบ" localSheetId="2">#REF!</definedName>
    <definedName name="งปม.รวมปรับปรุงระบบ">#REF!</definedName>
    <definedName name="งวดปรับปรุงระบบ" localSheetId="2">#REF!</definedName>
    <definedName name="งวดปรับปรุงระบบ">#REF!</definedName>
    <definedName name="งวดปรับปรุงฯสชป.1" localSheetId="2">#REF!</definedName>
    <definedName name="งวดปรับปรุงฯสชป.1">#REF!</definedName>
    <definedName name="งวดปรับปรุงฯสชป.10" localSheetId="2">#REF!</definedName>
    <definedName name="งวดปรับปรุงฯสชป.10">#REF!</definedName>
    <definedName name="งวดปรับปรุงฯสชป.11" localSheetId="2">#REF!</definedName>
    <definedName name="งวดปรับปรุงฯสชป.11">#REF!</definedName>
    <definedName name="งวดปรับปรุงฯสชป.12" localSheetId="2">#REF!</definedName>
    <definedName name="งวดปรับปรุงฯสชป.12">#REF!</definedName>
    <definedName name="งวดปรับปรุงฯสชป.2" localSheetId="2">#REF!</definedName>
    <definedName name="งวดปรับปรุงฯสชป.2">#REF!</definedName>
    <definedName name="งวดปรับปรุงฯสชป.3" localSheetId="2">#REF!</definedName>
    <definedName name="งวดปรับปรุงฯสชป.3">#REF!</definedName>
    <definedName name="งวดปรับปรุงฯสชป.4" localSheetId="2">#REF!</definedName>
    <definedName name="งวดปรับปรุงฯสชป.4">#REF!</definedName>
    <definedName name="งวดปรับปรุงฯสชป.5" localSheetId="2">#REF!</definedName>
    <definedName name="งวดปรับปรุงฯสชป.5">#REF!</definedName>
    <definedName name="งวดปรับปรุงฯสชป.6" localSheetId="2">#REF!</definedName>
    <definedName name="งวดปรับปรุงฯสชป.6">#REF!</definedName>
    <definedName name="งวดปรับปรุงฯสชป.7" localSheetId="2">#REF!</definedName>
    <definedName name="งวดปรับปรุงฯสชป.7">#REF!</definedName>
    <definedName name="งวดปรับปรุงฯสชป.8" localSheetId="2">#REF!</definedName>
    <definedName name="งวดปรับปรุงฯสชป.8">#REF!</definedName>
    <definedName name="งวดปรับปรุงฯสชป.9" localSheetId="2">#REF!</definedName>
    <definedName name="งวดปรับปรุงฯสชป.9">#REF!</definedName>
    <definedName name="งวย" localSheetId="2">#REF!</definedName>
    <definedName name="งวย">#REF!</definedName>
    <definedName name="งานปรับปรุงฝายวังตะเข้" localSheetId="2">#REF!</definedName>
    <definedName name="งานปรับปรุงฝายวังตะเข้">#REF!</definedName>
    <definedName name="จ" localSheetId="2">#REF!</definedName>
    <definedName name="จ">#REF!</definedName>
    <definedName name="จจจจจ" localSheetId="2">#REF!</definedName>
    <definedName name="จจจจจ">#REF!</definedName>
    <definedName name="จังหวัด" localSheetId="2">#REF!</definedName>
    <definedName name="จังหวัด">#REF!</definedName>
    <definedName name="จัดสรรต้นปี" localSheetId="2">#REF!</definedName>
    <definedName name="จัดสรรต้นปี">#REF!</definedName>
    <definedName name="จัดสรรต้นปีสชป.1" localSheetId="2">#REF!</definedName>
    <definedName name="จัดสรรต้นปีสชป.1">#REF!</definedName>
    <definedName name="จัดสรรต้นปีสชป.10" localSheetId="2">#REF!</definedName>
    <definedName name="จัดสรรต้นปีสชป.10">#REF!</definedName>
    <definedName name="จัดสรรต้นปีสชป.11" localSheetId="2">#REF!</definedName>
    <definedName name="จัดสรรต้นปีสชป.11">#REF!</definedName>
    <definedName name="จัดสรรต้นปีสชป.12" localSheetId="2">#REF!</definedName>
    <definedName name="จัดสรรต้นปีสชป.12">#REF!</definedName>
    <definedName name="จัดสรรต้นปีสชป.2" localSheetId="2">#REF!</definedName>
    <definedName name="จัดสรรต้นปีสชป.2">#REF!</definedName>
    <definedName name="จัดสรรต้นปีสชป.3" localSheetId="2">#REF!</definedName>
    <definedName name="จัดสรรต้นปีสชป.3">#REF!</definedName>
    <definedName name="จัดสรรต้นปีสชป.4" localSheetId="2">#REF!</definedName>
    <definedName name="จัดสรรต้นปีสชป.4">#REF!</definedName>
    <definedName name="จัดสรรต้นปีสชป.5" localSheetId="2">#REF!</definedName>
    <definedName name="จัดสรรต้นปีสชป.5">#REF!</definedName>
    <definedName name="จัดสรรต้นปีสชป.6" localSheetId="2">#REF!</definedName>
    <definedName name="จัดสรรต้นปีสชป.6">#REF!</definedName>
    <definedName name="จัดสรรต้นปีสชป.7" localSheetId="2">#REF!</definedName>
    <definedName name="จัดสรรต้นปีสชป.7">#REF!</definedName>
    <definedName name="จัดสรรต้นปีสชป.8" localSheetId="2">#REF!</definedName>
    <definedName name="จัดสรรต้นปีสชป.8">#REF!</definedName>
    <definedName name="จัดสรรต้นปีสชป.9" localSheetId="2">#REF!</definedName>
    <definedName name="จัดสรรต้นปีสชป.9">#REF!</definedName>
    <definedName name="ฉ" localSheetId="2">#REF!</definedName>
    <definedName name="ฉ">#REF!</definedName>
    <definedName name="ช" localSheetId="2">#REF!</definedName>
    <definedName name="ช">#REF!</definedName>
    <definedName name="ช่องระบายทราย" localSheetId="2">#REF!</definedName>
    <definedName name="ช่องระบายทราย">#REF!</definedName>
    <definedName name="ชื่อ_สกุล" localSheetId="2">#REF!</definedName>
    <definedName name="ชื่อ_สกุล">#REF!</definedName>
    <definedName name="ฌ" localSheetId="2">#REF!</definedName>
    <definedName name="ฌ">#REF!</definedName>
    <definedName name="ญ" localSheetId="2">#REF!</definedName>
    <definedName name="ญ">#REF!</definedName>
    <definedName name="ด" localSheetId="2">#REF!</definedName>
    <definedName name="ด">#REF!</definedName>
    <definedName name="ต" localSheetId="2">#REF!</definedName>
    <definedName name="ต">#REF!</definedName>
    <definedName name="ตัวย่อ" localSheetId="2">#REF!</definedName>
    <definedName name="ตัวย่อ">#REF!</definedName>
    <definedName name="ถ" localSheetId="2">#REF!</definedName>
    <definedName name="ถ">#REF!</definedName>
    <definedName name="ทาง" localSheetId="2">#REF!</definedName>
    <definedName name="ทาง">#REF!</definedName>
    <definedName name="ที่ตั้ง_จังหวัด" localSheetId="2">#REF!</definedName>
    <definedName name="ที่ตั้ง_จังหวัด">#REF!</definedName>
    <definedName name="ที่ตั้ง_ตำบล" localSheetId="2">#REF!</definedName>
    <definedName name="ที่ตั้ง_ตำบล">#REF!</definedName>
    <definedName name="ที่ตั้ง_อำเภอ" localSheetId="2">#REF!</definedName>
    <definedName name="ที่ตั้ง_อำเภอ">#REF!</definedName>
    <definedName name="โทรบ้านพัก" localSheetId="2">#REF!</definedName>
    <definedName name="โทรบ้านพัก">#REF!</definedName>
    <definedName name="โทรมือถือ" localSheetId="2">#REF!</definedName>
    <definedName name="โทรมือถือ">#REF!</definedName>
    <definedName name="โทรสายตรง" localSheetId="2">#REF!</definedName>
    <definedName name="โทรสายตรง">#REF!</definedName>
    <definedName name="โทรสายใน" localSheetId="2">#REF!</definedName>
    <definedName name="โทรสายใน">#REF!</definedName>
    <definedName name="โทรสาร" localSheetId="2">#REF!</definedName>
    <definedName name="โทรสาร">#REF!</definedName>
    <definedName name="น" localSheetId="2">#REF!</definedName>
    <definedName name="น">#REF!</definedName>
    <definedName name="นน" localSheetId="2">#REF!</definedName>
    <definedName name="นน">#REF!</definedName>
    <definedName name="นยนฃ" localSheetId="2">#REF!</definedName>
    <definedName name="นยนฃ">#REF!</definedName>
    <definedName name="นยำ" localSheetId="2">#REF!</definedName>
    <definedName name="นยำ">#REF!</definedName>
    <definedName name="น้อย" localSheetId="2">#REF!</definedName>
    <definedName name="น้อย">#REF!</definedName>
    <definedName name="นำ" localSheetId="2">#REF!</definedName>
    <definedName name="นำ">#REF!</definedName>
    <definedName name="บ" localSheetId="2">#REF!</definedName>
    <definedName name="บ">#REF!</definedName>
    <definedName name="บก" localSheetId="2">#REF!</definedName>
    <definedName name="บก">#REF!</definedName>
    <definedName name="บยยย" localSheetId="2">#REF!</definedName>
    <definedName name="บยยย">#REF!</definedName>
    <definedName name="บส" localSheetId="2">#REF!</definedName>
    <definedName name="บส">#REF!</definedName>
    <definedName name="เบิกจ่าย" localSheetId="2">#REF!</definedName>
    <definedName name="เบิกจ่าย">#REF!</definedName>
    <definedName name="ปก">'[7]หน้า ปมก'!$K$848</definedName>
    <definedName name="ปมก.ปรับปรุงระบบ" localSheetId="2">#REF!</definedName>
    <definedName name="ปมก.ปรับปรุงระบบ">#REF!</definedName>
    <definedName name="ปมก.ปรับปรุงฯสชป.1" localSheetId="2">#REF!</definedName>
    <definedName name="ปมก.ปรับปรุงฯสชป.1">#REF!</definedName>
    <definedName name="ปมก.ปรับปรุงฯสชป.10" localSheetId="2">#REF!</definedName>
    <definedName name="ปมก.ปรับปรุงฯสชป.10">#REF!</definedName>
    <definedName name="ปมก.ปรับปรุงฯสชป.11" localSheetId="2">#REF!</definedName>
    <definedName name="ปมก.ปรับปรุงฯสชป.11">#REF!</definedName>
    <definedName name="ปมก.ปรับปรุงฯสชป.12" localSheetId="2">#REF!</definedName>
    <definedName name="ปมก.ปรับปรุงฯสชป.12">#REF!</definedName>
    <definedName name="ปมก.ปรับปรุงฯสชป.2" localSheetId="2">#REF!</definedName>
    <definedName name="ปมก.ปรับปรุงฯสชป.2">#REF!</definedName>
    <definedName name="ปมก.ปรับปรุงฯสชป.3" localSheetId="2">#REF!</definedName>
    <definedName name="ปมก.ปรับปรุงฯสชป.3">#REF!</definedName>
    <definedName name="ปมก.ปรับปรุงฯสชป.4" localSheetId="2">#REF!</definedName>
    <definedName name="ปมก.ปรับปรุงฯสชป.4">#REF!</definedName>
    <definedName name="ปมก.ปรับปรุงฯสชป.5" localSheetId="2">#REF!</definedName>
    <definedName name="ปมก.ปรับปรุงฯสชป.5">#REF!</definedName>
    <definedName name="ปมก.ปรับปรุงฯสชป.6" localSheetId="2">#REF!</definedName>
    <definedName name="ปมก.ปรับปรุงฯสชป.6">#REF!</definedName>
    <definedName name="ปมก.ปรับปรุงฯสชป.7" localSheetId="2">#REF!</definedName>
    <definedName name="ปมก.ปรับปรุงฯสชป.7">#REF!</definedName>
    <definedName name="ปมก.ปรับปรุงฯสชป.8" localSheetId="2">#REF!</definedName>
    <definedName name="ปมก.ปรับปรุงฯสชป.8">#REF!</definedName>
    <definedName name="ปมก.ปรับปรุงฯสชป.9" localSheetId="2">#REF!</definedName>
    <definedName name="ปมก.ปรับปรุงฯสชป.9">#REF!</definedName>
    <definedName name="แผน" localSheetId="2">#REF!</definedName>
    <definedName name="แผน">#REF!</definedName>
    <definedName name="แผนปรับปรุงระบบ" localSheetId="2">#REF!</definedName>
    <definedName name="แผนปรับปรุงระบบ">#REF!</definedName>
    <definedName name="แผนปรับปรุงฯสชป.1" localSheetId="2">#REF!</definedName>
    <definedName name="แผนปรับปรุงฯสชป.1">#REF!</definedName>
    <definedName name="แผนปรับปรุงฯสชป.10" localSheetId="2">#REF!</definedName>
    <definedName name="แผนปรับปรุงฯสชป.10">#REF!</definedName>
    <definedName name="แผนปรับปรุงฯสชป.11" localSheetId="2">#REF!</definedName>
    <definedName name="แผนปรับปรุงฯสชป.11">#REF!</definedName>
    <definedName name="แผนปรับปรุงฯสชป.12" localSheetId="2">#REF!</definedName>
    <definedName name="แผนปรับปรุงฯสชป.12">#REF!</definedName>
    <definedName name="แผนปรับปรุงฯสชป.2" localSheetId="2">#REF!</definedName>
    <definedName name="แผนปรับปรุงฯสชป.2">#REF!</definedName>
    <definedName name="แผนปรับปรุงฯสชป.3" localSheetId="2">#REF!</definedName>
    <definedName name="แผนปรับปรุงฯสชป.3">#REF!</definedName>
    <definedName name="แผนปรับปรุงฯสชป.4" localSheetId="2">#REF!</definedName>
    <definedName name="แผนปรับปรุงฯสชป.4">#REF!</definedName>
    <definedName name="แผนปรับปรุงฯสชป.5" localSheetId="2">#REF!</definedName>
    <definedName name="แผนปรับปรุงฯสชป.5">#REF!</definedName>
    <definedName name="แผนปรับปรุงฯสชป.6" localSheetId="2">#REF!</definedName>
    <definedName name="แผนปรับปรุงฯสชป.6">#REF!</definedName>
    <definedName name="แผนปรับปรุงฯสชป.7" localSheetId="2">#REF!</definedName>
    <definedName name="แผนปรับปรุงฯสชป.7">#REF!</definedName>
    <definedName name="แผนปรับปรุงฯสชป.8" localSheetId="2">#REF!</definedName>
    <definedName name="แผนปรับปรุงฯสชป.8">#REF!</definedName>
    <definedName name="แผนปรับปรุงฯสชป.9" localSheetId="2">#REF!</definedName>
    <definedName name="แผนปรับปรุงฯสชป.9">#REF!</definedName>
    <definedName name="ฝายเด่นทัพทัน" localSheetId="2">#REF!</definedName>
    <definedName name="ฝายเด่นทัพทัน">#REF!</definedName>
    <definedName name="ฝายธารสดึง2" localSheetId="2">#REF!</definedName>
    <definedName name="ฝายธารสดึง2">#REF!</definedName>
    <definedName name="ฝายบ้านหนองจิกยาว" localSheetId="2">#REF!</definedName>
    <definedName name="ฝายบ้านหนองจิกยาว">#REF!</definedName>
    <definedName name="ฝายบ้านใหม่" localSheetId="2">#REF!</definedName>
    <definedName name="ฝายบ้านใหม่">#REF!</definedName>
    <definedName name="ฝายหนองกระดาน" localSheetId="2">#REF!</definedName>
    <definedName name="ฝายหนองกระดาน">#REF!</definedName>
    <definedName name="ฝายหนองกาหลง" localSheetId="2">#REF!</definedName>
    <definedName name="ฝายหนองกาหลง">#REF!</definedName>
    <definedName name="ฝายห้วยบง3" localSheetId="2">#REF!</definedName>
    <definedName name="ฝายห้วยบง3">#REF!</definedName>
    <definedName name="ฝายห้วยอีจ่างพร้อมขุดลอก" localSheetId="2">#REF!</definedName>
    <definedName name="ฝายห้วยอีจ่างพร้อมขุดลอก">#REF!</definedName>
    <definedName name="ฝายหูช้าง" localSheetId="2">#REF!</definedName>
    <definedName name="ฝายหูช้าง">#REF!</definedName>
    <definedName name="พ34" localSheetId="2">#REF!</definedName>
    <definedName name="พ34">#REF!</definedName>
    <definedName name="พพพพ" localSheetId="2">#REF!</definedName>
    <definedName name="พพพพ">#REF!</definedName>
    <definedName name="พา" localSheetId="2">#REF!</definedName>
    <definedName name="พา">#REF!</definedName>
    <definedName name="พื้นตอม่อ" localSheetId="2">#REF!</definedName>
    <definedName name="พื้นตอม่อ">#REF!</definedName>
    <definedName name="พื้นสะพาน" localSheetId="2">#REF!</definedName>
    <definedName name="พื้นสะพาน">#REF!</definedName>
    <definedName name="ย" localSheetId="2">#REF!</definedName>
    <definedName name="ย">#REF!</definedName>
    <definedName name="ย1" localSheetId="2">#REF!</definedName>
    <definedName name="ย1">#REF!</definedName>
    <definedName name="ย10" localSheetId="2">#REF!</definedName>
    <definedName name="ย10">#REF!</definedName>
    <definedName name="ย11" localSheetId="2">#REF!</definedName>
    <definedName name="ย11">#REF!</definedName>
    <definedName name="ย12" localSheetId="2">#REF!</definedName>
    <definedName name="ย12">#REF!</definedName>
    <definedName name="ย13" localSheetId="2">#REF!</definedName>
    <definedName name="ย13">#REF!</definedName>
    <definedName name="ย14" localSheetId="2">#REF!</definedName>
    <definedName name="ย14">#REF!</definedName>
    <definedName name="ย15" localSheetId="2">#REF!</definedName>
    <definedName name="ย15">#REF!</definedName>
    <definedName name="ย16" localSheetId="2">#REF!</definedName>
    <definedName name="ย16">#REF!</definedName>
    <definedName name="ย17" localSheetId="2">#REF!</definedName>
    <definedName name="ย17">#REF!</definedName>
    <definedName name="ย18" localSheetId="2">#REF!</definedName>
    <definedName name="ย18">#REF!</definedName>
    <definedName name="ย19" localSheetId="2">#REF!</definedName>
    <definedName name="ย19">#REF!</definedName>
    <definedName name="ย2" localSheetId="2">#REF!</definedName>
    <definedName name="ย2">#REF!</definedName>
    <definedName name="ย20" localSheetId="2">#REF!</definedName>
    <definedName name="ย20">#REF!</definedName>
    <definedName name="ย21" localSheetId="2">#REF!</definedName>
    <definedName name="ย21">#REF!</definedName>
    <definedName name="ย22" localSheetId="2">#REF!</definedName>
    <definedName name="ย22">#REF!</definedName>
    <definedName name="ย23" localSheetId="2">#REF!</definedName>
    <definedName name="ย23">#REF!</definedName>
    <definedName name="ย24" localSheetId="2">#REF!</definedName>
    <definedName name="ย24">#REF!</definedName>
    <definedName name="ย3" localSheetId="2">#REF!</definedName>
    <definedName name="ย3">#REF!</definedName>
    <definedName name="ย4" localSheetId="2">#REF!</definedName>
    <definedName name="ย4">#REF!</definedName>
    <definedName name="ย5" localSheetId="2">#REF!</definedName>
    <definedName name="ย5">#REF!</definedName>
    <definedName name="ย6" localSheetId="2">#REF!</definedName>
    <definedName name="ย6">#REF!</definedName>
    <definedName name="ย7" localSheetId="2">#REF!</definedName>
    <definedName name="ย7">#REF!</definedName>
    <definedName name="ย8" localSheetId="2">#REF!</definedName>
    <definedName name="ย8">#REF!</definedName>
    <definedName name="ย9" localSheetId="2">#REF!</definedName>
    <definedName name="ย9">#REF!</definedName>
    <definedName name="ยกเลิกสชป.1" localSheetId="2">#REF!</definedName>
    <definedName name="ยกเลิกสชป.1">#REF!</definedName>
    <definedName name="ยกเลิกสชป.10" localSheetId="2">#REF!</definedName>
    <definedName name="ยกเลิกสชป.10">#REF!</definedName>
    <definedName name="ยกเลิกสชป.11" localSheetId="2">#REF!</definedName>
    <definedName name="ยกเลิกสชป.11">#REF!</definedName>
    <definedName name="ยกเลิกสชป.12" localSheetId="2">#REF!</definedName>
    <definedName name="ยกเลิกสชป.12">#REF!</definedName>
    <definedName name="ยกเลิกสชป.2" localSheetId="2">#REF!</definedName>
    <definedName name="ยกเลิกสชป.2">#REF!</definedName>
    <definedName name="ยกเลิกสชป.3" localSheetId="2">#REF!</definedName>
    <definedName name="ยกเลิกสชป.3">#REF!</definedName>
    <definedName name="ยกเลิกสชป.4" localSheetId="2">#REF!</definedName>
    <definedName name="ยกเลิกสชป.4">#REF!</definedName>
    <definedName name="ยกเลิกสชป.5" localSheetId="2">#REF!</definedName>
    <definedName name="ยกเลิกสชป.5">#REF!</definedName>
    <definedName name="ยกเลิกสชป.6" localSheetId="2">#REF!</definedName>
    <definedName name="ยกเลิกสชป.6">#REF!</definedName>
    <definedName name="ยกเลิกสชป.7" localSheetId="2">#REF!</definedName>
    <definedName name="ยกเลิกสชป.7">#REF!</definedName>
    <definedName name="ยกเลิกสชป.8" localSheetId="2">#REF!</definedName>
    <definedName name="ยกเลิกสชป.8">#REF!</definedName>
    <definedName name="ยกเลิกสชป.9" localSheetId="2">#REF!</definedName>
    <definedName name="ยกเลิกสชป.9">#REF!</definedName>
    <definedName name="ยกเลิกสนำ" localSheetId="2">#REF!</definedName>
    <definedName name="ยกเลิกสนำ">#REF!</definedName>
    <definedName name="ยบ" localSheetId="2">#REF!</definedName>
    <definedName name="ยบ">#REF!</definedName>
    <definedName name="ยย" localSheetId="2">#REF!</definedName>
    <definedName name="ยย">#REF!</definedName>
    <definedName name="ร" localSheetId="2">#REF!</definedName>
    <definedName name="ร">#REF!</definedName>
    <definedName name="รต.ด้านหน้า" localSheetId="2">#REF!</definedName>
    <definedName name="รต.ด้านหน้า">#REF!</definedName>
    <definedName name="รต.ตัวฝาย" localSheetId="2">#REF!</definedName>
    <definedName name="รต.ตัวฝาย">#REF!</definedName>
    <definedName name="รต.ท้ายฝาย" localSheetId="2">#REF!</definedName>
    <definedName name="รต.ท้ายฝาย">#REF!</definedName>
    <definedName name="รต.พื้นด้านหน้า" localSheetId="2">#REF!</definedName>
    <definedName name="รต.พื้นด้านหน้า">#REF!</definedName>
    <definedName name="รตท" localSheetId="2">#REF!</definedName>
    <definedName name="รตท">#REF!</definedName>
    <definedName name="รตน" localSheetId="2">#REF!</definedName>
    <definedName name="รตน">#REF!</definedName>
    <definedName name="รตฝ" localSheetId="2">#REF!</definedName>
    <definedName name="รตฝ">#REF!</definedName>
    <definedName name="รตพ" localSheetId="2">#REF!</definedName>
    <definedName name="รตพ">#REF!</definedName>
    <definedName name="รวม" localSheetId="2">#REF!</definedName>
    <definedName name="รวม">#REF!</definedName>
    <definedName name="รวมดำเนินการเอง" localSheetId="2">#REF!</definedName>
    <definedName name="รวมดำเนินการเอง">#REF!</definedName>
    <definedName name="รหัส" localSheetId="2">#REF!</definedName>
    <definedName name="รหัส">#REF!</definedName>
    <definedName name="รหัสจังหวัด" localSheetId="2">#REF!</definedName>
    <definedName name="รหัสจังหวัด">#REF!</definedName>
    <definedName name="รองวดปรับปรุงระบบ" localSheetId="2">#REF!</definedName>
    <definedName name="รองวดปรับปรุงระบบ">#REF!</definedName>
    <definedName name="รองวดปรับปรุงฯสชป.1" localSheetId="2">#REF!</definedName>
    <definedName name="รองวดปรับปรุงฯสชป.1">#REF!</definedName>
    <definedName name="รองวดปรับปรุงฯสชป.10" localSheetId="2">#REF!</definedName>
    <definedName name="รองวดปรับปรุงฯสชป.10">#REF!</definedName>
    <definedName name="รองวดปรับปรุงฯสชป.11" localSheetId="2">#REF!</definedName>
    <definedName name="รองวดปรับปรุงฯสชป.11">#REF!</definedName>
    <definedName name="รองวดปรับปรุงฯสชป.12" localSheetId="2">#REF!</definedName>
    <definedName name="รองวดปรับปรุงฯสชป.12">#REF!</definedName>
    <definedName name="รองวดปรับปรุงฯสชป.2" localSheetId="2">#REF!</definedName>
    <definedName name="รองวดปรับปรุงฯสชป.2">#REF!</definedName>
    <definedName name="รองวดปรับปรุงฯสชป.3" localSheetId="2">#REF!</definedName>
    <definedName name="รองวดปรับปรุงฯสชป.3">#REF!</definedName>
    <definedName name="รองวดปรับปรุงฯสชป.4" localSheetId="2">#REF!</definedName>
    <definedName name="รองวดปรับปรุงฯสชป.4">#REF!</definedName>
    <definedName name="รองวดปรับปรุงฯสชป.5" localSheetId="2">#REF!</definedName>
    <definedName name="รองวดปรับปรุงฯสชป.5">#REF!</definedName>
    <definedName name="รองวดปรับปรุงฯสชป.6" localSheetId="2">#REF!</definedName>
    <definedName name="รองวดปรับปรุงฯสชป.6">#REF!</definedName>
    <definedName name="รองวดปรับปรุงฯสชป.7" localSheetId="2">#REF!</definedName>
    <definedName name="รองวดปรับปรุงฯสชป.7">#REF!</definedName>
    <definedName name="รองวดปรับปรุงฯสชป.8" localSheetId="2">#REF!</definedName>
    <definedName name="รองวดปรับปรุงฯสชป.8">#REF!</definedName>
    <definedName name="รองวดปรับปรุงฯสชป.9" localSheetId="2">#REF!</definedName>
    <definedName name="รองวดปรับปรุงฯสชป.9">#REF!</definedName>
    <definedName name="รัตตานี" localSheetId="2">#REF!</definedName>
    <definedName name="รัตตานี">#REF!</definedName>
    <definedName name="รายละเอียดงาน" localSheetId="2">#REF!</definedName>
    <definedName name="รายละเอียดงาน">#REF!</definedName>
    <definedName name="รูปตัดที่1" localSheetId="2">#REF!</definedName>
    <definedName name="รูปตัดที่1">#REF!</definedName>
    <definedName name="รูปตัดที่2" localSheetId="2">#REF!</definedName>
    <definedName name="รูปตัดที่2">#REF!</definedName>
    <definedName name="รูปตัดที่3" localSheetId="2">#REF!</definedName>
    <definedName name="รูปตัดที่3">#REF!</definedName>
    <definedName name="รูปที่1" localSheetId="2">#REF!</definedName>
    <definedName name="รูปที่1">#REF!</definedName>
    <definedName name="รูปที่2" localSheetId="2">#REF!</definedName>
    <definedName name="รูปที่2">#REF!</definedName>
    <definedName name="ลบ" localSheetId="2">#REF!</definedName>
    <definedName name="ลบ">#REF!</definedName>
    <definedName name="ลบง" localSheetId="2">#REF!</definedName>
    <definedName name="ลบง">#REF!</definedName>
    <definedName name="ลบย" localSheetId="2">#REF!</definedName>
    <definedName name="ลบย">#REF!</definedName>
    <definedName name="เลขประมาณการ" localSheetId="2">#REF!</definedName>
    <definedName name="เลขประมาณการ">#REF!</definedName>
    <definedName name="ศก" localSheetId="2">#REF!</definedName>
    <definedName name="ศก">#REF!</definedName>
    <definedName name="ส" localSheetId="2">#REF!</definedName>
    <definedName name="ส">#REF!</definedName>
    <definedName name="สชป." localSheetId="2">#REF!</definedName>
    <definedName name="สชป.">#REF!</definedName>
    <definedName name="สชป10" localSheetId="2">#REF!</definedName>
    <definedName name="สชป10">#REF!</definedName>
    <definedName name="สส" localSheetId="2">#REF!</definedName>
    <definedName name="สส">#REF!</definedName>
    <definedName name="สสน" localSheetId="2">#REF!</definedName>
    <definedName name="สสน">#REF!</definedName>
    <definedName name="สสว" localSheetId="2">#REF!</definedName>
    <definedName name="สสว">#REF!</definedName>
    <definedName name="สารำรากา" localSheetId="2">#REF!</definedName>
    <definedName name="สารำรากา">#REF!</definedName>
    <definedName name="สาส" localSheetId="2">#REF!</definedName>
    <definedName name="สาส">#REF!</definedName>
    <definedName name="เสา" localSheetId="2">#REF!</definedName>
    <definedName name="เสา">#REF!</definedName>
    <definedName name="หน่วยงาน" localSheetId="2">#REF!</definedName>
    <definedName name="หน่วยงาน">#REF!</definedName>
    <definedName name="หนุ่ม" localSheetId="2">#REF!</definedName>
    <definedName name="หนุ่ม">#REF!</definedName>
    <definedName name="หลังสะพาน" localSheetId="2">#REF!</definedName>
    <definedName name="หลังสะพาน">#REF!</definedName>
    <definedName name="เห้1ห" localSheetId="2">#REF!</definedName>
    <definedName name="เห้1ห">#REF!</definedName>
    <definedName name="อ1167" localSheetId="2">[8]S1!#REF!</definedName>
    <definedName name="อ1167">[8]S1!#REF!</definedName>
    <definedName name="อ492" localSheetId="2">[8]S1!#REF!</definedName>
    <definedName name="อ492">[8]S1!#REF!</definedName>
    <definedName name="อยู่ในเขตสชป." localSheetId="2">#REF!</definedName>
    <definedName name="อยู่ในเขตสชป.">#REF!</definedName>
  </definedNames>
  <calcPr calcId="145621"/>
</workbook>
</file>

<file path=xl/calcChain.xml><?xml version="1.0" encoding="utf-8"?>
<calcChain xmlns="http://schemas.openxmlformats.org/spreadsheetml/2006/main">
  <c r="AP725" i="16" l="1"/>
  <c r="AQ725" i="16" s="1"/>
  <c r="AN725" i="16"/>
  <c r="AL725" i="16"/>
  <c r="AP716" i="16"/>
  <c r="AQ716" i="16" s="1"/>
  <c r="AY717" i="16"/>
  <c r="AZ717" i="16" s="1"/>
  <c r="AP714" i="16"/>
  <c r="AQ714" i="16" s="1"/>
  <c r="AN714" i="16"/>
  <c r="AY527" i="16"/>
  <c r="AZ527" i="16" s="1"/>
  <c r="AY350" i="16"/>
  <c r="AZ350" i="16" s="1"/>
  <c r="AY351" i="16"/>
  <c r="AY353" i="16"/>
  <c r="AZ353" i="16" s="1"/>
  <c r="AY354" i="16"/>
  <c r="AZ354" i="16" s="1"/>
  <c r="AY355" i="16"/>
  <c r="AZ355" i="16" s="1"/>
  <c r="AY357" i="16"/>
  <c r="AZ357" i="16" s="1"/>
  <c r="AY358" i="16"/>
  <c r="AZ358" i="16" s="1"/>
  <c r="AY359" i="16"/>
  <c r="AY361" i="16"/>
  <c r="AZ361" i="16" s="1"/>
  <c r="AY362" i="16"/>
  <c r="AZ362" i="16" s="1"/>
  <c r="AY363" i="16"/>
  <c r="AZ363" i="16" s="1"/>
  <c r="AY364" i="16"/>
  <c r="AY365" i="16"/>
  <c r="AZ365" i="16" s="1"/>
  <c r="AY366" i="16"/>
  <c r="AZ366" i="16" s="1"/>
  <c r="AY368" i="16"/>
  <c r="AZ368" i="16" s="1"/>
  <c r="AY369" i="16"/>
  <c r="AZ369" i="16" s="1"/>
  <c r="AY370" i="16"/>
  <c r="AZ370" i="16" s="1"/>
  <c r="AY371" i="16"/>
  <c r="AZ371" i="16"/>
  <c r="AY260" i="16"/>
  <c r="AZ260" i="16" s="1"/>
  <c r="AY261" i="16"/>
  <c r="AZ261" i="16" s="1"/>
  <c r="AY262" i="16"/>
  <c r="AZ262" i="16" s="1"/>
  <c r="AY263" i="16"/>
  <c r="AZ263" i="16" s="1"/>
  <c r="AY264" i="16"/>
  <c r="AZ264" i="16" s="1"/>
  <c r="AY265" i="16"/>
  <c r="AZ265" i="16" s="1"/>
  <c r="AY266" i="16"/>
  <c r="AZ266" i="16" s="1"/>
  <c r="AY267" i="16"/>
  <c r="AZ267" i="16" s="1"/>
  <c r="AY268" i="16"/>
  <c r="AZ268" i="16" s="1"/>
  <c r="AY269" i="16"/>
  <c r="AZ269" i="16" s="1"/>
  <c r="AY270" i="16"/>
  <c r="AZ270" i="16" s="1"/>
  <c r="AY271" i="16"/>
  <c r="AZ271" i="16" s="1"/>
  <c r="AY272" i="16"/>
  <c r="AZ272" i="16" s="1"/>
  <c r="M444" i="16"/>
  <c r="AU725" i="16" l="1"/>
  <c r="AU716" i="16"/>
  <c r="AT725" i="16"/>
  <c r="AT716" i="16"/>
  <c r="AS725" i="16"/>
  <c r="AS716" i="16"/>
  <c r="AR725" i="16"/>
  <c r="AR716" i="16"/>
  <c r="AO725" i="16"/>
  <c r="AY725" i="16" s="1"/>
  <c r="AZ725" i="16" s="1"/>
  <c r="AT714" i="16"/>
  <c r="AU714" i="16" s="1"/>
  <c r="AS714" i="16"/>
  <c r="AR714" i="16"/>
  <c r="AQ447" i="16"/>
  <c r="AO447" i="16"/>
  <c r="O447" i="16"/>
  <c r="AO626" i="16"/>
  <c r="AY626" i="16" s="1"/>
  <c r="AZ626" i="16" s="1"/>
  <c r="AY447" i="16" l="1"/>
  <c r="AZ447" i="16" s="1"/>
  <c r="U619" i="16"/>
  <c r="B619" i="16"/>
  <c r="O621" i="16"/>
  <c r="AY19" i="16" l="1"/>
  <c r="AZ19" i="16" s="1"/>
  <c r="AI19" i="16"/>
  <c r="O19" i="16"/>
  <c r="AW679" i="16" l="1"/>
  <c r="AV679" i="16"/>
  <c r="AU679" i="16"/>
  <c r="AT679" i="16"/>
  <c r="AS679" i="16"/>
  <c r="AR679" i="16"/>
  <c r="AQ679" i="16"/>
  <c r="AP679" i="16"/>
  <c r="AO679" i="16"/>
  <c r="AN679" i="16"/>
  <c r="AI679" i="16"/>
  <c r="O679" i="16"/>
  <c r="AW678" i="16"/>
  <c r="AV678" i="16"/>
  <c r="AU678" i="16"/>
  <c r="AT678" i="16"/>
  <c r="AS678" i="16"/>
  <c r="AR678" i="16"/>
  <c r="AQ678" i="16"/>
  <c r="AP678" i="16"/>
  <c r="AO678" i="16"/>
  <c r="AN678" i="16"/>
  <c r="AI678" i="16"/>
  <c r="O678" i="16"/>
  <c r="AW677" i="16"/>
  <c r="AV677" i="16"/>
  <c r="AU677" i="16"/>
  <c r="AT677" i="16"/>
  <c r="AS677" i="16"/>
  <c r="AR677" i="16"/>
  <c r="AQ677" i="16"/>
  <c r="AP677" i="16"/>
  <c r="AO677" i="16"/>
  <c r="AN677" i="16"/>
  <c r="AI677" i="16"/>
  <c r="O677" i="16"/>
  <c r="AW664" i="16"/>
  <c r="AV664" i="16"/>
  <c r="AU664" i="16"/>
  <c r="AT664" i="16"/>
  <c r="AS664" i="16"/>
  <c r="AR664" i="16"/>
  <c r="AQ664" i="16"/>
  <c r="AP664" i="16"/>
  <c r="AO664" i="16"/>
  <c r="AN664" i="16"/>
  <c r="AI664" i="16"/>
  <c r="O664" i="16"/>
  <c r="AW663" i="16"/>
  <c r="AV663" i="16"/>
  <c r="AU663" i="16"/>
  <c r="AT663" i="16"/>
  <c r="AS663" i="16"/>
  <c r="AR663" i="16"/>
  <c r="AQ663" i="16"/>
  <c r="AP663" i="16"/>
  <c r="AO663" i="16"/>
  <c r="AN663" i="16"/>
  <c r="AI663" i="16"/>
  <c r="O663" i="16"/>
  <c r="AW662" i="16"/>
  <c r="AV662" i="16"/>
  <c r="AU662" i="16"/>
  <c r="AT662" i="16"/>
  <c r="AS662" i="16"/>
  <c r="AR662" i="16"/>
  <c r="AQ662" i="16"/>
  <c r="AP662" i="16"/>
  <c r="AO662" i="16"/>
  <c r="AN662" i="16"/>
  <c r="O662" i="16"/>
  <c r="AY665" i="16"/>
  <c r="AZ665" i="16" s="1"/>
  <c r="AP82" i="16"/>
  <c r="AO82" i="16"/>
  <c r="AN82" i="16"/>
  <c r="AI82" i="16"/>
  <c r="O82" i="16"/>
  <c r="AP81" i="16"/>
  <c r="AO81" i="16"/>
  <c r="AN81" i="16"/>
  <c r="AI81" i="16"/>
  <c r="O81" i="16"/>
  <c r="AL60" i="16"/>
  <c r="AJ60" i="16" s="1"/>
  <c r="AI60" i="16"/>
  <c r="O60" i="16"/>
  <c r="AP41" i="16"/>
  <c r="AO41" i="16"/>
  <c r="AN41" i="16"/>
  <c r="AI41" i="16"/>
  <c r="O41" i="16"/>
  <c r="AP18" i="16"/>
  <c r="AO18" i="16"/>
  <c r="AN18" i="16"/>
  <c r="AI18" i="16"/>
  <c r="O18" i="16"/>
  <c r="AY678" i="16" l="1"/>
  <c r="AZ678" i="16" s="1"/>
  <c r="AY662" i="16"/>
  <c r="AZ662" i="16" s="1"/>
  <c r="AY677" i="16"/>
  <c r="AZ677" i="16" s="1"/>
  <c r="AY663" i="16"/>
  <c r="AZ663" i="16" s="1"/>
  <c r="AY679" i="16"/>
  <c r="AZ679" i="16" s="1"/>
  <c r="AY18" i="16"/>
  <c r="AZ18" i="16" s="1"/>
  <c r="AY81" i="16"/>
  <c r="AZ81" i="16" s="1"/>
  <c r="AY664" i="16"/>
  <c r="AZ664" i="16" s="1"/>
  <c r="AY82" i="16"/>
  <c r="AZ82" i="16" s="1"/>
  <c r="AY41" i="16"/>
  <c r="AZ41" i="16" s="1"/>
  <c r="AN60" i="16"/>
  <c r="AO60" i="16"/>
  <c r="AY60" i="16" l="1"/>
  <c r="AZ60" i="16" s="1"/>
  <c r="AV654" i="16" l="1"/>
  <c r="AU654" i="16"/>
  <c r="AT654" i="16"/>
  <c r="AS654" i="16"/>
  <c r="AR654" i="16"/>
  <c r="AQ654" i="16"/>
  <c r="AP654" i="16"/>
  <c r="AO654" i="16"/>
  <c r="AV642" i="16"/>
  <c r="AU642" i="16"/>
  <c r="AT642" i="16"/>
  <c r="AS642" i="16"/>
  <c r="AR642" i="16"/>
  <c r="AQ642" i="16"/>
  <c r="AP642" i="16"/>
  <c r="AO642" i="16"/>
  <c r="AY627" i="16"/>
  <c r="AZ627" i="16" s="1"/>
  <c r="AY625" i="16"/>
  <c r="AZ625" i="16" s="1"/>
  <c r="AY474" i="16"/>
  <c r="AZ474" i="16" s="1"/>
  <c r="AY473" i="16"/>
  <c r="AZ473" i="16" s="1"/>
  <c r="AY472" i="16"/>
  <c r="AZ472" i="16" s="1"/>
  <c r="AY471" i="16"/>
  <c r="AZ471" i="16" s="1"/>
  <c r="AY470" i="16"/>
  <c r="AZ470" i="16" s="1"/>
  <c r="AV448" i="16"/>
  <c r="AU448" i="16"/>
  <c r="AT448" i="16"/>
  <c r="AS448" i="16"/>
  <c r="AR448" i="16"/>
  <c r="AQ448" i="16"/>
  <c r="AP448" i="16"/>
  <c r="AO448" i="16"/>
  <c r="O448" i="16"/>
  <c r="AV446" i="16"/>
  <c r="AU446" i="16"/>
  <c r="AT446" i="16"/>
  <c r="AS446" i="16"/>
  <c r="AR446" i="16"/>
  <c r="AQ446" i="16"/>
  <c r="AP446" i="16"/>
  <c r="AO446" i="16"/>
  <c r="O446" i="16"/>
  <c r="AY381" i="16"/>
  <c r="AZ381" i="16" s="1"/>
  <c r="AY380" i="16"/>
  <c r="AZ380" i="16" s="1"/>
  <c r="O380" i="16"/>
  <c r="AP379" i="16"/>
  <c r="AO379" i="16"/>
  <c r="AN379" i="16"/>
  <c r="O379" i="16"/>
  <c r="AY378" i="16"/>
  <c r="AZ378" i="16" s="1"/>
  <c r="O378" i="16"/>
  <c r="AY377" i="16"/>
  <c r="AZ377" i="16" s="1"/>
  <c r="O377" i="16"/>
  <c r="AY376" i="16"/>
  <c r="AZ376" i="16" s="1"/>
  <c r="O376" i="16"/>
  <c r="AX375" i="16"/>
  <c r="AY375" i="16" s="1"/>
  <c r="AZ375" i="16" s="1"/>
  <c r="O375" i="16"/>
  <c r="AY205" i="16"/>
  <c r="AZ205" i="16" s="1"/>
  <c r="AY204" i="16"/>
  <c r="AZ204" i="16" s="1"/>
  <c r="AY203" i="16"/>
  <c r="AZ203" i="16" s="1"/>
  <c r="AY202" i="16"/>
  <c r="AZ202" i="16" s="1"/>
  <c r="AY201" i="16"/>
  <c r="AZ201" i="16" s="1"/>
  <c r="AY200" i="16"/>
  <c r="AZ200" i="16" s="1"/>
  <c r="AY199" i="16"/>
  <c r="AZ199" i="16" s="1"/>
  <c r="AY198" i="16"/>
  <c r="AZ198" i="16" s="1"/>
  <c r="AY197" i="16"/>
  <c r="AZ197" i="16" s="1"/>
  <c r="AY196" i="16"/>
  <c r="AZ196" i="16" s="1"/>
  <c r="AY195" i="16"/>
  <c r="AZ195" i="16" s="1"/>
  <c r="AY146" i="16"/>
  <c r="AZ146" i="16" s="1"/>
  <c r="AL642" i="16" l="1"/>
  <c r="AL654" i="16"/>
  <c r="AY642" i="16"/>
  <c r="AZ642" i="16" s="1"/>
  <c r="AY379" i="16"/>
  <c r="AZ379" i="16" s="1"/>
  <c r="AY448" i="16"/>
  <c r="AZ448" i="16" s="1"/>
  <c r="AY446" i="16"/>
  <c r="AZ446" i="16" s="1"/>
  <c r="AY654" i="16"/>
  <c r="AZ654" i="16" s="1"/>
  <c r="AY502" i="16" l="1"/>
  <c r="AY503" i="16"/>
  <c r="B84" i="16" l="1"/>
  <c r="B506" i="16"/>
  <c r="O611" i="16" l="1"/>
  <c r="AL611" i="16"/>
  <c r="AM611" i="16" s="1"/>
  <c r="AO611" i="16" l="1"/>
  <c r="AQ611" i="16" s="1"/>
  <c r="AS611" i="16" s="1"/>
  <c r="AU611" i="16" s="1"/>
  <c r="AW611" i="16" s="1"/>
  <c r="AN611" i="16"/>
  <c r="AP611" i="16" s="1"/>
  <c r="AR611" i="16" s="1"/>
  <c r="AT611" i="16" s="1"/>
  <c r="AV611" i="16" s="1"/>
  <c r="AX611" i="16" l="1"/>
  <c r="AY611" i="16" s="1"/>
  <c r="AI20" i="16" l="1"/>
  <c r="AI577" i="16" l="1"/>
  <c r="AI61" i="16"/>
  <c r="AP601" i="16" l="1"/>
  <c r="AO601" i="16"/>
  <c r="AN601" i="16"/>
  <c r="AI601" i="16"/>
  <c r="O601" i="16"/>
  <c r="AP600" i="16"/>
  <c r="AO600" i="16"/>
  <c r="AN600" i="16"/>
  <c r="AI600" i="16"/>
  <c r="O600" i="16"/>
  <c r="AP599" i="16"/>
  <c r="AO599" i="16"/>
  <c r="AN599" i="16"/>
  <c r="AI599" i="16"/>
  <c r="O599" i="16"/>
  <c r="AP598" i="16"/>
  <c r="AO598" i="16"/>
  <c r="AN598" i="16"/>
  <c r="AI598" i="16"/>
  <c r="O598" i="16"/>
  <c r="AY601" i="16" l="1"/>
  <c r="AZ601" i="16" s="1"/>
  <c r="AY599" i="16"/>
  <c r="AZ599" i="16" s="1"/>
  <c r="AY600" i="16"/>
  <c r="AZ600" i="16" s="1"/>
  <c r="AY598" i="16"/>
  <c r="AZ598" i="16" s="1"/>
  <c r="AL369" i="16" l="1"/>
  <c r="AP367" i="16"/>
  <c r="AY367" i="16" s="1"/>
  <c r="AJ367" i="16"/>
  <c r="AL366" i="16"/>
  <c r="AJ364" i="16"/>
  <c r="AZ364" i="16" s="1"/>
  <c r="AL363" i="16"/>
  <c r="AP360" i="16"/>
  <c r="AY360" i="16" s="1"/>
  <c r="AJ360" i="16"/>
  <c r="AJ359" i="16"/>
  <c r="AZ359" i="16" s="1"/>
  <c r="AP356" i="16"/>
  <c r="AY356" i="16" s="1"/>
  <c r="AJ356" i="16"/>
  <c r="AL355" i="16"/>
  <c r="AP352" i="16"/>
  <c r="AY352" i="16" s="1"/>
  <c r="AJ352" i="16"/>
  <c r="AJ351" i="16"/>
  <c r="AZ351" i="16" s="1"/>
  <c r="AX154" i="16"/>
  <c r="AW154" i="16"/>
  <c r="AV154" i="16"/>
  <c r="AU154" i="16"/>
  <c r="AT154" i="16"/>
  <c r="AS154" i="16"/>
  <c r="AR154" i="16"/>
  <c r="AQ154" i="16"/>
  <c r="AP154" i="16"/>
  <c r="AO154" i="16"/>
  <c r="AN154" i="16"/>
  <c r="AM154" i="16"/>
  <c r="AL191" i="16"/>
  <c r="AJ191" i="16"/>
  <c r="AL190" i="16"/>
  <c r="AJ190" i="16"/>
  <c r="AL189" i="16"/>
  <c r="AJ189" i="16"/>
  <c r="AL188" i="16"/>
  <c r="AJ188" i="16"/>
  <c r="AL187" i="16"/>
  <c r="AJ187" i="16"/>
  <c r="AL186" i="16"/>
  <c r="AJ186" i="16"/>
  <c r="AL185" i="16"/>
  <c r="AJ185" i="16"/>
  <c r="AL184" i="16"/>
  <c r="AJ184" i="16"/>
  <c r="AL183" i="16"/>
  <c r="AJ183" i="16"/>
  <c r="AL182" i="16"/>
  <c r="AJ182" i="16"/>
  <c r="AL181" i="16"/>
  <c r="AJ181" i="16"/>
  <c r="AL180" i="16"/>
  <c r="AJ180" i="16"/>
  <c r="AL179" i="16"/>
  <c r="AJ179" i="16"/>
  <c r="AL178" i="16"/>
  <c r="AJ178" i="16"/>
  <c r="AL177" i="16"/>
  <c r="AJ177" i="16"/>
  <c r="AL176" i="16"/>
  <c r="AJ176" i="16"/>
  <c r="AL175" i="16"/>
  <c r="AJ175" i="16"/>
  <c r="AL174" i="16"/>
  <c r="AJ174" i="16"/>
  <c r="AL173" i="16"/>
  <c r="AJ173" i="16"/>
  <c r="AL172" i="16"/>
  <c r="AJ172" i="16"/>
  <c r="AL171" i="16"/>
  <c r="AJ171" i="16"/>
  <c r="AL170" i="16"/>
  <c r="AJ170" i="16"/>
  <c r="AL169" i="16"/>
  <c r="AJ169" i="16"/>
  <c r="AL168" i="16"/>
  <c r="AJ168" i="16"/>
  <c r="AL167" i="16"/>
  <c r="AJ167" i="16"/>
  <c r="AL166" i="16"/>
  <c r="AJ166" i="16"/>
  <c r="AL165" i="16"/>
  <c r="AJ165" i="16"/>
  <c r="AL164" i="16"/>
  <c r="AJ164" i="16"/>
  <c r="AL163" i="16"/>
  <c r="AJ163" i="16"/>
  <c r="AL162" i="16"/>
  <c r="AJ162" i="16"/>
  <c r="AL161" i="16"/>
  <c r="AJ161" i="16"/>
  <c r="AL160" i="16"/>
  <c r="AJ160" i="16"/>
  <c r="AL159" i="16"/>
  <c r="AJ159" i="16"/>
  <c r="AL158" i="16"/>
  <c r="AJ158" i="16"/>
  <c r="AL157" i="16"/>
  <c r="AJ157" i="16"/>
  <c r="AL156" i="16"/>
  <c r="AJ156" i="16"/>
  <c r="AZ360" i="16" l="1"/>
  <c r="AZ367" i="16"/>
  <c r="AZ352" i="16"/>
  <c r="AZ356" i="16"/>
  <c r="AL154" i="16"/>
  <c r="AJ154" i="16"/>
  <c r="B704" i="16"/>
  <c r="B333" i="16"/>
  <c r="AY206" i="16" l="1"/>
  <c r="AZ206" i="16" s="1"/>
  <c r="O32" i="16"/>
  <c r="O30" i="16" s="1"/>
  <c r="AM32" i="16"/>
  <c r="AM16" i="16"/>
  <c r="O16" i="16"/>
  <c r="AY16" i="16" l="1"/>
  <c r="AZ16" i="16" s="1"/>
  <c r="AY491" i="16" l="1"/>
  <c r="AZ491" i="16" s="1"/>
  <c r="AY492" i="16"/>
  <c r="AZ492" i="16" s="1"/>
  <c r="AY493" i="16"/>
  <c r="AZ493" i="16" s="1"/>
  <c r="AY494" i="16"/>
  <c r="AZ494" i="16" s="1"/>
  <c r="AY495" i="16"/>
  <c r="AZ495" i="16" s="1"/>
  <c r="AY496" i="16"/>
  <c r="AZ496" i="16" s="1"/>
  <c r="AY691" i="16"/>
  <c r="AZ691" i="16" s="1"/>
  <c r="AY692" i="16"/>
  <c r="AZ692" i="16" s="1"/>
  <c r="AY693" i="16"/>
  <c r="AZ693" i="16" s="1"/>
  <c r="AY694" i="16"/>
  <c r="AZ694" i="16" s="1"/>
  <c r="AY695" i="16"/>
  <c r="AZ695" i="16" s="1"/>
  <c r="AY156" i="16" l="1"/>
  <c r="AZ156" i="16" s="1"/>
  <c r="AY157" i="16"/>
  <c r="AZ157" i="16" s="1"/>
  <c r="AY158" i="16"/>
  <c r="AZ158" i="16" s="1"/>
  <c r="AY160" i="16"/>
  <c r="AZ160" i="16" s="1"/>
  <c r="AY161" i="16"/>
  <c r="AZ161" i="16" s="1"/>
  <c r="AY162" i="16"/>
  <c r="AZ162" i="16" s="1"/>
  <c r="AY164" i="16"/>
  <c r="AZ164" i="16" s="1"/>
  <c r="AY165" i="16"/>
  <c r="AZ165" i="16" s="1"/>
  <c r="AY166" i="16"/>
  <c r="AZ166" i="16" s="1"/>
  <c r="AY168" i="16"/>
  <c r="AZ168" i="16" s="1"/>
  <c r="AY169" i="16"/>
  <c r="AZ169" i="16" s="1"/>
  <c r="AY170" i="16"/>
  <c r="AZ170" i="16" s="1"/>
  <c r="AY171" i="16"/>
  <c r="AZ171" i="16" s="1"/>
  <c r="AY172" i="16"/>
  <c r="AZ172" i="16" s="1"/>
  <c r="AY173" i="16"/>
  <c r="AZ173" i="16" s="1"/>
  <c r="AY175" i="16"/>
  <c r="AZ175" i="16" s="1"/>
  <c r="AY176" i="16"/>
  <c r="AZ176" i="16" s="1"/>
  <c r="AY177" i="16"/>
  <c r="AZ177" i="16" s="1"/>
  <c r="AY179" i="16"/>
  <c r="AZ179" i="16" s="1"/>
  <c r="AY180" i="16"/>
  <c r="AZ180" i="16" s="1"/>
  <c r="AY181" i="16"/>
  <c r="AZ181" i="16" s="1"/>
  <c r="AY183" i="16"/>
  <c r="AZ183" i="16" s="1"/>
  <c r="AY184" i="16"/>
  <c r="AZ184" i="16" s="1"/>
  <c r="AY185" i="16"/>
  <c r="AZ185" i="16" s="1"/>
  <c r="AY186" i="16"/>
  <c r="AZ186" i="16" s="1"/>
  <c r="AY187" i="16"/>
  <c r="AZ187" i="16" s="1"/>
  <c r="AY188" i="16"/>
  <c r="AZ188" i="16" s="1"/>
  <c r="AY189" i="16"/>
  <c r="AZ189" i="16" s="1"/>
  <c r="AY190" i="16"/>
  <c r="AZ190" i="16" s="1"/>
  <c r="AY191" i="16"/>
  <c r="AZ191" i="16" s="1"/>
  <c r="AJ126" i="16" l="1"/>
  <c r="AN126" i="16" s="1"/>
  <c r="AJ127" i="16"/>
  <c r="AM127" i="16" s="1"/>
  <c r="AJ128" i="16"/>
  <c r="AO128" i="16" s="1"/>
  <c r="AJ129" i="16"/>
  <c r="AM129" i="16" s="1"/>
  <c r="AJ130" i="16"/>
  <c r="AM130" i="16" s="1"/>
  <c r="AJ125" i="16"/>
  <c r="AN125" i="16" s="1"/>
  <c r="O126" i="16"/>
  <c r="O127" i="16"/>
  <c r="O128" i="16"/>
  <c r="O129" i="16"/>
  <c r="O130" i="16"/>
  <c r="AM125" i="16" l="1"/>
  <c r="AL125" i="16"/>
  <c r="AO125" i="16"/>
  <c r="AO130" i="16"/>
  <c r="AN130" i="16"/>
  <c r="AL130" i="16"/>
  <c r="AO126" i="16"/>
  <c r="AN129" i="16"/>
  <c r="AL126" i="16"/>
  <c r="AN128" i="16"/>
  <c r="AM126" i="16"/>
  <c r="AM128" i="16"/>
  <c r="AL129" i="16"/>
  <c r="AO127" i="16"/>
  <c r="AL128" i="16"/>
  <c r="AN127" i="16"/>
  <c r="AL127" i="16"/>
  <c r="AO129" i="16"/>
  <c r="AY130" i="16" l="1"/>
  <c r="AZ130" i="16" s="1"/>
  <c r="AY129" i="16"/>
  <c r="AZ129" i="16" s="1"/>
  <c r="AY127" i="16"/>
  <c r="AZ127" i="16" s="1"/>
  <c r="AY126" i="16"/>
  <c r="AZ126" i="16" s="1"/>
  <c r="AY128" i="16"/>
  <c r="AZ128" i="16" s="1"/>
  <c r="B733" i="16"/>
  <c r="N333" i="16" l="1"/>
  <c r="O333" i="16"/>
  <c r="U333" i="16"/>
  <c r="V333" i="16"/>
  <c r="W333" i="16"/>
  <c r="X333" i="16"/>
  <c r="Y333" i="16"/>
  <c r="Z333" i="16"/>
  <c r="AA333" i="16"/>
  <c r="AB333" i="16"/>
  <c r="AC333" i="16"/>
  <c r="AD333" i="16"/>
  <c r="AE333" i="16"/>
  <c r="AF333" i="16"/>
  <c r="AH333" i="16"/>
  <c r="AI333" i="16"/>
  <c r="AJ333" i="16"/>
  <c r="AK333" i="16"/>
  <c r="AM333" i="16"/>
  <c r="AN333" i="16"/>
  <c r="AO333" i="16"/>
  <c r="AP333" i="16"/>
  <c r="AQ333" i="16"/>
  <c r="AR333" i="16"/>
  <c r="AS333" i="16"/>
  <c r="AT333" i="16"/>
  <c r="AU333" i="16"/>
  <c r="AV333" i="16"/>
  <c r="AW333" i="16"/>
  <c r="AX333" i="16"/>
  <c r="M333" i="16"/>
  <c r="AY336" i="16"/>
  <c r="AZ336" i="16" s="1"/>
  <c r="AL336" i="16"/>
  <c r="AY335" i="16"/>
  <c r="AZ335" i="16" s="1"/>
  <c r="AL335" i="16"/>
  <c r="AY736" i="16"/>
  <c r="AZ736" i="16" s="1"/>
  <c r="AY735" i="16"/>
  <c r="AZ735" i="16" s="1"/>
  <c r="AJ733" i="16"/>
  <c r="AU733" i="16" s="1"/>
  <c r="N733" i="16"/>
  <c r="N727" i="16" s="1"/>
  <c r="AY732" i="16"/>
  <c r="AZ732" i="16" s="1"/>
  <c r="AJ731" i="16"/>
  <c r="AS731" i="16" s="1"/>
  <c r="N731" i="16"/>
  <c r="AJ730" i="16"/>
  <c r="N730" i="16"/>
  <c r="AJ729" i="16"/>
  <c r="B728" i="16"/>
  <c r="B727" i="16" s="1"/>
  <c r="AX727" i="16"/>
  <c r="M727" i="16"/>
  <c r="AY726" i="16"/>
  <c r="AJ724" i="16"/>
  <c r="AT724" i="16" s="1"/>
  <c r="AW723" i="16"/>
  <c r="AV723" i="16"/>
  <c r="AU723" i="16"/>
  <c r="AT723" i="16"/>
  <c r="AS723" i="16"/>
  <c r="AR723" i="16"/>
  <c r="AQ723" i="16"/>
  <c r="AP723" i="16"/>
  <c r="AO723" i="16"/>
  <c r="AN723" i="16"/>
  <c r="AL723" i="16"/>
  <c r="O723" i="16"/>
  <c r="AX721" i="16"/>
  <c r="AX720" i="16" s="1"/>
  <c r="AM721" i="16"/>
  <c r="Z721" i="16"/>
  <c r="Z720" i="16" s="1"/>
  <c r="Y721" i="16"/>
  <c r="Y720" i="16" s="1"/>
  <c r="X721" i="16"/>
  <c r="X720" i="16" s="1"/>
  <c r="W721" i="16"/>
  <c r="W720" i="16" s="1"/>
  <c r="V721" i="16"/>
  <c r="V720" i="16" s="1"/>
  <c r="U721" i="16"/>
  <c r="U720" i="16" s="1"/>
  <c r="M721" i="16"/>
  <c r="M720" i="16" s="1"/>
  <c r="B721" i="16"/>
  <c r="B720" i="16" s="1"/>
  <c r="AI720" i="16"/>
  <c r="AH720" i="16"/>
  <c r="AF720" i="16"/>
  <c r="AE720" i="16"/>
  <c r="AD720" i="16"/>
  <c r="AC720" i="16"/>
  <c r="AB720" i="16"/>
  <c r="AA720" i="16"/>
  <c r="T720" i="16"/>
  <c r="S720" i="16"/>
  <c r="R720" i="16"/>
  <c r="Q720" i="16"/>
  <c r="P720" i="16"/>
  <c r="AW719" i="16"/>
  <c r="AV719" i="16"/>
  <c r="AU719" i="16"/>
  <c r="AT719" i="16"/>
  <c r="AS719" i="16"/>
  <c r="AR719" i="16"/>
  <c r="AQ719" i="16"/>
  <c r="AP719" i="16"/>
  <c r="AO719" i="16"/>
  <c r="AN719" i="16"/>
  <c r="AJ718" i="16"/>
  <c r="AK718" i="16" s="1"/>
  <c r="N718" i="16"/>
  <c r="AX712" i="16"/>
  <c r="AJ716" i="16"/>
  <c r="AN716" i="16" s="1"/>
  <c r="AO716" i="16" s="1"/>
  <c r="N716" i="16"/>
  <c r="AJ715" i="16"/>
  <c r="AY714" i="16"/>
  <c r="AZ714" i="16" s="1"/>
  <c r="O714" i="16"/>
  <c r="AY713" i="16"/>
  <c r="AZ713" i="16" s="1"/>
  <c r="AM712" i="16"/>
  <c r="Z712" i="16"/>
  <c r="Y712" i="16"/>
  <c r="X712" i="16"/>
  <c r="W712" i="16"/>
  <c r="V712" i="16"/>
  <c r="U712" i="16"/>
  <c r="M712" i="16"/>
  <c r="B712" i="16"/>
  <c r="AY711" i="16"/>
  <c r="AZ711" i="16" s="1"/>
  <c r="AL708" i="16"/>
  <c r="AY709" i="16"/>
  <c r="AZ709" i="16" s="1"/>
  <c r="AX708" i="16"/>
  <c r="AW708" i="16"/>
  <c r="AV708" i="16"/>
  <c r="AU708" i="16"/>
  <c r="AT708" i="16"/>
  <c r="AS708" i="16"/>
  <c r="AR708" i="16"/>
  <c r="AQ708" i="16"/>
  <c r="AP708" i="16"/>
  <c r="AO708" i="16"/>
  <c r="AN708" i="16"/>
  <c r="AM708" i="16"/>
  <c r="AK708" i="16"/>
  <c r="AJ708" i="16"/>
  <c r="Z708" i="16"/>
  <c r="Y708" i="16"/>
  <c r="X708" i="16"/>
  <c r="W708" i="16"/>
  <c r="V708" i="16"/>
  <c r="U708" i="16"/>
  <c r="N708" i="16"/>
  <c r="M708" i="16"/>
  <c r="B708" i="16"/>
  <c r="AY707" i="16"/>
  <c r="AZ707" i="16" s="1"/>
  <c r="AY705" i="16"/>
  <c r="AZ705" i="16" s="1"/>
  <c r="AX704" i="16"/>
  <c r="AW704" i="16"/>
  <c r="AV704" i="16"/>
  <c r="AU704" i="16"/>
  <c r="AT704" i="16"/>
  <c r="AS704" i="16"/>
  <c r="AR704" i="16"/>
  <c r="AQ704" i="16"/>
  <c r="AP704" i="16"/>
  <c r="AO704" i="16"/>
  <c r="AN704" i="16"/>
  <c r="AM704" i="16"/>
  <c r="AL704" i="16"/>
  <c r="AK704" i="16"/>
  <c r="AJ704" i="16"/>
  <c r="Z704" i="16"/>
  <c r="Y704" i="16"/>
  <c r="X704" i="16"/>
  <c r="W704" i="16"/>
  <c r="V704" i="16"/>
  <c r="N704" i="16"/>
  <c r="M704" i="16"/>
  <c r="AY703" i="16"/>
  <c r="AZ703" i="16" s="1"/>
  <c r="AS700" i="16"/>
  <c r="AR700" i="16"/>
  <c r="AQ700" i="16"/>
  <c r="AP700" i="16"/>
  <c r="AY701" i="16"/>
  <c r="AZ701" i="16" s="1"/>
  <c r="AX700" i="16"/>
  <c r="AW700" i="16"/>
  <c r="AV700" i="16"/>
  <c r="AU700" i="16"/>
  <c r="AT700" i="16"/>
  <c r="AN700" i="16"/>
  <c r="AM700" i="16"/>
  <c r="AL700" i="16"/>
  <c r="AK700" i="16"/>
  <c r="AJ700" i="16"/>
  <c r="Z700" i="16"/>
  <c r="Y700" i="16"/>
  <c r="X700" i="16"/>
  <c r="W700" i="16"/>
  <c r="V700" i="16"/>
  <c r="N700" i="16"/>
  <c r="M700" i="16"/>
  <c r="C700" i="16"/>
  <c r="B700" i="16"/>
  <c r="AY699" i="16"/>
  <c r="AZ699" i="16" s="1"/>
  <c r="AY698" i="16"/>
  <c r="AZ698" i="16" s="1"/>
  <c r="AY697" i="16"/>
  <c r="AZ697" i="16" s="1"/>
  <c r="AY696" i="16"/>
  <c r="AZ696" i="16" s="1"/>
  <c r="AY690" i="16"/>
  <c r="AZ690" i="16" s="1"/>
  <c r="AX689" i="16"/>
  <c r="AW689" i="16"/>
  <c r="AV689" i="16"/>
  <c r="AU689" i="16"/>
  <c r="AT689" i="16"/>
  <c r="AS689" i="16"/>
  <c r="AR689" i="16"/>
  <c r="AQ689" i="16"/>
  <c r="AP689" i="16"/>
  <c r="AO689" i="16"/>
  <c r="AN689" i="16"/>
  <c r="AM689" i="16"/>
  <c r="AL689" i="16"/>
  <c r="AK689" i="16"/>
  <c r="AB689" i="16"/>
  <c r="AB682" i="16" s="1"/>
  <c r="AA689" i="16"/>
  <c r="AA682" i="16" s="1"/>
  <c r="Z689" i="16"/>
  <c r="Y689" i="16"/>
  <c r="X689" i="16"/>
  <c r="W689" i="16"/>
  <c r="V689" i="16"/>
  <c r="N689" i="16"/>
  <c r="M689" i="16"/>
  <c r="B689" i="16"/>
  <c r="AY688" i="16"/>
  <c r="AZ688" i="16" s="1"/>
  <c r="AY687" i="16"/>
  <c r="AZ687" i="16" s="1"/>
  <c r="AY686" i="16"/>
  <c r="AZ686" i="16" s="1"/>
  <c r="AY685" i="16"/>
  <c r="AZ685" i="16" s="1"/>
  <c r="AY684" i="16"/>
  <c r="AZ684" i="16" s="1"/>
  <c r="AY683" i="16"/>
  <c r="AZ683" i="16" s="1"/>
  <c r="AI682" i="16"/>
  <c r="AH682" i="16"/>
  <c r="AF682" i="16"/>
  <c r="AE682" i="16"/>
  <c r="AD682" i="16"/>
  <c r="AC682" i="16"/>
  <c r="T682" i="16"/>
  <c r="S682" i="16"/>
  <c r="R682" i="16"/>
  <c r="Q682" i="16"/>
  <c r="P682" i="16"/>
  <c r="AY680" i="16"/>
  <c r="AZ680" i="16" s="1"/>
  <c r="AY676" i="16"/>
  <c r="AZ676" i="16" s="1"/>
  <c r="AX675" i="16"/>
  <c r="AM675" i="16"/>
  <c r="AL675" i="16"/>
  <c r="AK675" i="16"/>
  <c r="AJ675" i="16"/>
  <c r="Z675" i="16"/>
  <c r="Y675" i="16"/>
  <c r="X675" i="16"/>
  <c r="W675" i="16"/>
  <c r="V675" i="16"/>
  <c r="N675" i="16"/>
  <c r="M675" i="16"/>
  <c r="B675" i="16"/>
  <c r="AY674" i="16"/>
  <c r="AZ674" i="16" s="1"/>
  <c r="AY673" i="16"/>
  <c r="AZ673" i="16" s="1"/>
  <c r="AY672" i="16"/>
  <c r="AZ672" i="16" s="1"/>
  <c r="AX671" i="16"/>
  <c r="AW671" i="16"/>
  <c r="AV671" i="16"/>
  <c r="AU671" i="16"/>
  <c r="AT671" i="16"/>
  <c r="AS671" i="16"/>
  <c r="AR671" i="16"/>
  <c r="AQ671" i="16"/>
  <c r="AP671" i="16"/>
  <c r="AO671" i="16"/>
  <c r="AN671" i="16"/>
  <c r="AM671" i="16"/>
  <c r="AL671" i="16"/>
  <c r="AK671" i="16"/>
  <c r="AJ671" i="16"/>
  <c r="Z671" i="16"/>
  <c r="Y671" i="16"/>
  <c r="X671" i="16"/>
  <c r="W671" i="16"/>
  <c r="V671" i="16"/>
  <c r="N671" i="16"/>
  <c r="M671" i="16"/>
  <c r="B671" i="16"/>
  <c r="AY670" i="16"/>
  <c r="AZ670" i="16" s="1"/>
  <c r="AY669" i="16"/>
  <c r="AJ669" i="16"/>
  <c r="AJ667" i="16" s="1"/>
  <c r="AY668" i="16"/>
  <c r="AZ668" i="16" s="1"/>
  <c r="AX667" i="16"/>
  <c r="AW667" i="16"/>
  <c r="AV667" i="16"/>
  <c r="AU667" i="16"/>
  <c r="AT667" i="16"/>
  <c r="AS667" i="16"/>
  <c r="AR667" i="16"/>
  <c r="AQ667" i="16"/>
  <c r="AP667" i="16"/>
  <c r="AO667" i="16"/>
  <c r="AN667" i="16"/>
  <c r="AM667" i="16"/>
  <c r="AL667" i="16"/>
  <c r="AK667" i="16"/>
  <c r="Z667" i="16"/>
  <c r="Y667" i="16"/>
  <c r="X667" i="16"/>
  <c r="W667" i="16"/>
  <c r="V667" i="16"/>
  <c r="N667" i="16"/>
  <c r="M667" i="16"/>
  <c r="B667" i="16"/>
  <c r="AY661" i="16"/>
  <c r="AZ661" i="16" s="1"/>
  <c r="AX660" i="16"/>
  <c r="AL660" i="16"/>
  <c r="AJ660" i="16"/>
  <c r="N660" i="16"/>
  <c r="M660" i="16"/>
  <c r="AY659" i="16"/>
  <c r="AZ659" i="16" s="1"/>
  <c r="AY658" i="16"/>
  <c r="AZ658" i="16" s="1"/>
  <c r="AY657" i="16"/>
  <c r="AZ657" i="16" s="1"/>
  <c r="AX656" i="16"/>
  <c r="AW656" i="16"/>
  <c r="AV656" i="16"/>
  <c r="AU656" i="16"/>
  <c r="AT656" i="16"/>
  <c r="AS656" i="16"/>
  <c r="AR656" i="16"/>
  <c r="AQ656" i="16"/>
  <c r="AP656" i="16"/>
  <c r="AO656" i="16"/>
  <c r="AN656" i="16"/>
  <c r="AM656" i="16"/>
  <c r="AL656" i="16"/>
  <c r="AK656" i="16"/>
  <c r="AJ656" i="16"/>
  <c r="Z656" i="16"/>
  <c r="Y656" i="16"/>
  <c r="X656" i="16"/>
  <c r="W656" i="16"/>
  <c r="V656" i="16"/>
  <c r="U656" i="16"/>
  <c r="N656" i="16"/>
  <c r="M656" i="16"/>
  <c r="B656" i="16"/>
  <c r="AY655" i="16"/>
  <c r="AZ655" i="16" s="1"/>
  <c r="AV652" i="16"/>
  <c r="AU652" i="16"/>
  <c r="AT652" i="16"/>
  <c r="AS652" i="16"/>
  <c r="AR652" i="16"/>
  <c r="AQ652" i="16"/>
  <c r="AO652" i="16"/>
  <c r="AY653" i="16"/>
  <c r="AZ653" i="16" s="1"/>
  <c r="AX652" i="16"/>
  <c r="AW652" i="16"/>
  <c r="AN652" i="16"/>
  <c r="AM652" i="16"/>
  <c r="AK652" i="16"/>
  <c r="AJ652" i="16"/>
  <c r="Z652" i="16"/>
  <c r="Y652" i="16"/>
  <c r="X652" i="16"/>
  <c r="W652" i="16"/>
  <c r="V652" i="16"/>
  <c r="U652" i="16"/>
  <c r="N652" i="16"/>
  <c r="M652" i="16"/>
  <c r="B652" i="16"/>
  <c r="AY651" i="16"/>
  <c r="AZ651" i="16" s="1"/>
  <c r="AY650" i="16"/>
  <c r="AJ650" i="16"/>
  <c r="AY649" i="16"/>
  <c r="AJ649" i="16"/>
  <c r="AY648" i="16"/>
  <c r="AJ648" i="16"/>
  <c r="AY647" i="16"/>
  <c r="AJ647" i="16"/>
  <c r="AY646" i="16"/>
  <c r="AZ646" i="16" s="1"/>
  <c r="AX645" i="16"/>
  <c r="AW645" i="16"/>
  <c r="AV645" i="16"/>
  <c r="AU645" i="16"/>
  <c r="AT645" i="16"/>
  <c r="AS645" i="16"/>
  <c r="AR645" i="16"/>
  <c r="AQ645" i="16"/>
  <c r="AP645" i="16"/>
  <c r="AO645" i="16"/>
  <c r="AN645" i="16"/>
  <c r="AM645" i="16"/>
  <c r="AL645" i="16"/>
  <c r="AB645" i="16"/>
  <c r="AB644" i="16" s="1"/>
  <c r="AA645" i="16"/>
  <c r="AA644" i="16" s="1"/>
  <c r="Z645" i="16"/>
  <c r="Y645" i="16"/>
  <c r="X645" i="16"/>
  <c r="W645" i="16"/>
  <c r="V645" i="16"/>
  <c r="U645" i="16"/>
  <c r="N645" i="16"/>
  <c r="M645" i="16"/>
  <c r="C645" i="16"/>
  <c r="B645" i="16"/>
  <c r="AI644" i="16"/>
  <c r="AH644" i="16"/>
  <c r="AF644" i="16"/>
  <c r="AE644" i="16"/>
  <c r="AD644" i="16"/>
  <c r="AC644" i="16"/>
  <c r="T644" i="16"/>
  <c r="S644" i="16"/>
  <c r="R644" i="16"/>
  <c r="Q644" i="16"/>
  <c r="P644" i="16"/>
  <c r="AY643" i="16"/>
  <c r="AZ643" i="16" s="1"/>
  <c r="AV640" i="16"/>
  <c r="AU640" i="16"/>
  <c r="AT640" i="16"/>
  <c r="AS640" i="16"/>
  <c r="AR640" i="16"/>
  <c r="AQ640" i="16"/>
  <c r="AP640" i="16"/>
  <c r="AO640" i="16"/>
  <c r="AY641" i="16"/>
  <c r="AZ641" i="16" s="1"/>
  <c r="AX640" i="16"/>
  <c r="AW640" i="16"/>
  <c r="AN640" i="16"/>
  <c r="AM640" i="16"/>
  <c r="AK640" i="16"/>
  <c r="AJ640" i="16"/>
  <c r="Z640" i="16"/>
  <c r="Y640" i="16"/>
  <c r="X640" i="16"/>
  <c r="W640" i="16"/>
  <c r="V640" i="16"/>
  <c r="U640" i="16"/>
  <c r="N640" i="16"/>
  <c r="M640" i="16"/>
  <c r="B640" i="16"/>
  <c r="AY639" i="16"/>
  <c r="AZ639" i="16" s="1"/>
  <c r="AY638" i="16"/>
  <c r="AJ638" i="16"/>
  <c r="AY637" i="16"/>
  <c r="AJ637" i="16"/>
  <c r="AY636" i="16"/>
  <c r="AJ636" i="16"/>
  <c r="AY635" i="16"/>
  <c r="AJ635" i="16"/>
  <c r="AY634" i="16"/>
  <c r="AZ634" i="16" s="1"/>
  <c r="AX633" i="16"/>
  <c r="AW633" i="16"/>
  <c r="AV633" i="16"/>
  <c r="AU633" i="16"/>
  <c r="AT633" i="16"/>
  <c r="AS633" i="16"/>
  <c r="AR633" i="16"/>
  <c r="AQ633" i="16"/>
  <c r="AP633" i="16"/>
  <c r="AO633" i="16"/>
  <c r="AN633" i="16"/>
  <c r="AM633" i="16"/>
  <c r="AL633" i="16"/>
  <c r="AK633" i="16"/>
  <c r="Z633" i="16"/>
  <c r="Y633" i="16"/>
  <c r="X633" i="16"/>
  <c r="W633" i="16"/>
  <c r="V633" i="16"/>
  <c r="U633" i="16"/>
  <c r="N633" i="16"/>
  <c r="M633" i="16"/>
  <c r="B633" i="16"/>
  <c r="AY632" i="16"/>
  <c r="AZ632" i="16" s="1"/>
  <c r="AY631" i="16"/>
  <c r="AZ631" i="16" s="1"/>
  <c r="AY630" i="16"/>
  <c r="AZ630" i="16" s="1"/>
  <c r="AI629" i="16"/>
  <c r="AH629" i="16"/>
  <c r="AF629" i="16"/>
  <c r="AE629" i="16"/>
  <c r="AD629" i="16"/>
  <c r="AC629" i="16"/>
  <c r="AB629" i="16"/>
  <c r="AA629" i="16"/>
  <c r="T629" i="16"/>
  <c r="S629" i="16"/>
  <c r="R629" i="16"/>
  <c r="Q629" i="16"/>
  <c r="P629" i="16"/>
  <c r="O629" i="16"/>
  <c r="AY628" i="16"/>
  <c r="AZ628" i="16" s="1"/>
  <c r="AR623" i="16"/>
  <c r="AQ623" i="16"/>
  <c r="AY624" i="16"/>
  <c r="AZ624" i="16" s="1"/>
  <c r="AX623" i="16"/>
  <c r="AW623" i="16"/>
  <c r="AN623" i="16"/>
  <c r="AM623" i="16"/>
  <c r="AK623" i="16"/>
  <c r="AJ623" i="16"/>
  <c r="Z623" i="16"/>
  <c r="Y623" i="16"/>
  <c r="X623" i="16"/>
  <c r="W623" i="16"/>
  <c r="V623" i="16"/>
  <c r="U623" i="16"/>
  <c r="O623" i="16"/>
  <c r="N623" i="16"/>
  <c r="M623" i="16"/>
  <c r="B623" i="16"/>
  <c r="AY621" i="16"/>
  <c r="AZ621" i="16" s="1"/>
  <c r="AY620" i="16"/>
  <c r="AZ620" i="16" s="1"/>
  <c r="AX619" i="16"/>
  <c r="AW619" i="16"/>
  <c r="AV619" i="16"/>
  <c r="AU619" i="16"/>
  <c r="AT619" i="16"/>
  <c r="AS619" i="16"/>
  <c r="AR619" i="16"/>
  <c r="AQ619" i="16"/>
  <c r="AP619" i="16"/>
  <c r="AO619" i="16"/>
  <c r="AN619" i="16"/>
  <c r="AM619" i="16"/>
  <c r="AL619" i="16"/>
  <c r="AK619" i="16"/>
  <c r="AJ619" i="16"/>
  <c r="AB619" i="16"/>
  <c r="Z619" i="16"/>
  <c r="Y619" i="16"/>
  <c r="X619" i="16"/>
  <c r="O619" i="16"/>
  <c r="N619" i="16"/>
  <c r="M619" i="16"/>
  <c r="AY618" i="16"/>
  <c r="AZ618" i="16" s="1"/>
  <c r="AJ617" i="16"/>
  <c r="AL617" i="16" s="1"/>
  <c r="AM617" i="16" s="1"/>
  <c r="O617" i="16"/>
  <c r="AJ616" i="16"/>
  <c r="AL616" i="16" s="1"/>
  <c r="AM616" i="16" s="1"/>
  <c r="O616" i="16"/>
  <c r="AJ615" i="16"/>
  <c r="O615" i="16"/>
  <c r="AJ614" i="16"/>
  <c r="O614" i="16"/>
  <c r="AJ613" i="16"/>
  <c r="AL613" i="16" s="1"/>
  <c r="O613" i="16"/>
  <c r="AJ612" i="16"/>
  <c r="AL612" i="16" s="1"/>
  <c r="AM612" i="16" s="1"/>
  <c r="AO612" i="16" s="1"/>
  <c r="AQ612" i="16" s="1"/>
  <c r="AS612" i="16" s="1"/>
  <c r="AU612" i="16" s="1"/>
  <c r="AW612" i="16" s="1"/>
  <c r="O612" i="16"/>
  <c r="AJ610" i="16"/>
  <c r="AL610" i="16" s="1"/>
  <c r="AM610" i="16" s="1"/>
  <c r="O610" i="16"/>
  <c r="AY609" i="16"/>
  <c r="AZ609" i="16" s="1"/>
  <c r="AK608" i="16"/>
  <c r="Z608" i="16"/>
  <c r="Y608" i="16"/>
  <c r="X608" i="16"/>
  <c r="W608" i="16"/>
  <c r="V608" i="16"/>
  <c r="U608" i="16"/>
  <c r="N608" i="16"/>
  <c r="M608" i="16"/>
  <c r="B608" i="16"/>
  <c r="AY605" i="16"/>
  <c r="AZ605" i="16" s="1"/>
  <c r="AY604" i="16"/>
  <c r="AZ604" i="16" s="1"/>
  <c r="AY603" i="16"/>
  <c r="AZ603" i="16" s="1"/>
  <c r="AY602" i="16"/>
  <c r="AZ602" i="16" s="1"/>
  <c r="AY597" i="16"/>
  <c r="AZ597" i="16" s="1"/>
  <c r="AL596" i="16"/>
  <c r="AL595" i="16" s="1"/>
  <c r="AJ596" i="16"/>
  <c r="AJ595" i="16" s="1"/>
  <c r="N596" i="16"/>
  <c r="N595" i="16" s="1"/>
  <c r="M596" i="16"/>
  <c r="M595" i="16" s="1"/>
  <c r="B596" i="16"/>
  <c r="B595" i="16" s="1"/>
  <c r="AY594" i="16"/>
  <c r="AZ594" i="16" s="1"/>
  <c r="AY593" i="16"/>
  <c r="AZ593" i="16" s="1"/>
  <c r="O593" i="16"/>
  <c r="O591" i="16" s="1"/>
  <c r="AY592" i="16"/>
  <c r="AZ592" i="16" s="1"/>
  <c r="AQ591" i="16"/>
  <c r="AQ587" i="16" s="1"/>
  <c r="AP591" i="16"/>
  <c r="AP587" i="16" s="1"/>
  <c r="AO591" i="16"/>
  <c r="AO587" i="16" s="1"/>
  <c r="AL591" i="16"/>
  <c r="AL587" i="16" s="1"/>
  <c r="AK591" i="16"/>
  <c r="AK587" i="16" s="1"/>
  <c r="AJ591" i="16"/>
  <c r="Z591" i="16"/>
  <c r="Z587" i="16" s="1"/>
  <c r="Y591" i="16"/>
  <c r="Y587" i="16" s="1"/>
  <c r="X591" i="16"/>
  <c r="X587" i="16" s="1"/>
  <c r="W591" i="16"/>
  <c r="W587" i="16" s="1"/>
  <c r="V591" i="16"/>
  <c r="V587" i="16" s="1"/>
  <c r="N591" i="16"/>
  <c r="M591" i="16"/>
  <c r="B591" i="16"/>
  <c r="B587" i="16" s="1"/>
  <c r="AY590" i="16"/>
  <c r="AZ590" i="16" s="1"/>
  <c r="AY589" i="16"/>
  <c r="AZ589" i="16" s="1"/>
  <c r="AY588" i="16"/>
  <c r="AZ588" i="16" s="1"/>
  <c r="O588" i="16"/>
  <c r="N588" i="16"/>
  <c r="M588" i="16"/>
  <c r="AX587" i="16"/>
  <c r="AW587" i="16"/>
  <c r="AV587" i="16"/>
  <c r="AU587" i="16"/>
  <c r="AT587" i="16"/>
  <c r="AS587" i="16"/>
  <c r="AR587" i="16"/>
  <c r="AN587" i="16"/>
  <c r="AM587" i="16"/>
  <c r="AF587" i="16"/>
  <c r="AD587" i="16"/>
  <c r="AC587" i="16"/>
  <c r="AB587" i="16"/>
  <c r="AA587" i="16"/>
  <c r="U587" i="16"/>
  <c r="T587" i="16"/>
  <c r="S587" i="16"/>
  <c r="R587" i="16"/>
  <c r="Q587" i="16"/>
  <c r="P587" i="16"/>
  <c r="AY586" i="16"/>
  <c r="AZ586" i="16" s="1"/>
  <c r="AL583" i="16"/>
  <c r="AY584" i="16"/>
  <c r="AZ584" i="16" s="1"/>
  <c r="AX583" i="16"/>
  <c r="AW583" i="16"/>
  <c r="AV583" i="16"/>
  <c r="AU583" i="16"/>
  <c r="AT583" i="16"/>
  <c r="AS583" i="16"/>
  <c r="AR583" i="16"/>
  <c r="AQ583" i="16"/>
  <c r="AP583" i="16"/>
  <c r="AO583" i="16"/>
  <c r="AN583" i="16"/>
  <c r="AM583" i="16"/>
  <c r="AK583" i="16"/>
  <c r="AJ583" i="16"/>
  <c r="Z583" i="16"/>
  <c r="Y583" i="16"/>
  <c r="X583" i="16"/>
  <c r="W583" i="16"/>
  <c r="V583" i="16"/>
  <c r="N583" i="16"/>
  <c r="M583" i="16"/>
  <c r="B583" i="16"/>
  <c r="AY582" i="16"/>
  <c r="AZ582" i="16" s="1"/>
  <c r="AY580" i="16"/>
  <c r="AZ580" i="16" s="1"/>
  <c r="AX579" i="16"/>
  <c r="AW579" i="16"/>
  <c r="AV579" i="16"/>
  <c r="AU579" i="16"/>
  <c r="AT579" i="16"/>
  <c r="AS579" i="16"/>
  <c r="AR579" i="16"/>
  <c r="AQ579" i="16"/>
  <c r="AP579" i="16"/>
  <c r="AO579" i="16"/>
  <c r="AN579" i="16"/>
  <c r="AM579" i="16"/>
  <c r="AL579" i="16"/>
  <c r="AK579" i="16"/>
  <c r="AJ579" i="16"/>
  <c r="N579" i="16"/>
  <c r="M579" i="16"/>
  <c r="B579" i="16"/>
  <c r="AY578" i="16"/>
  <c r="AZ578" i="16" s="1"/>
  <c r="AU577" i="16"/>
  <c r="AU575" i="16" s="1"/>
  <c r="AT577" i="16"/>
  <c r="AT575" i="16" s="1"/>
  <c r="AS577" i="16"/>
  <c r="AS575" i="16" s="1"/>
  <c r="AR577" i="16"/>
  <c r="AR575" i="16" s="1"/>
  <c r="AQ577" i="16"/>
  <c r="AQ575" i="16" s="1"/>
  <c r="AP577" i="16"/>
  <c r="AP575" i="16" s="1"/>
  <c r="AO577" i="16"/>
  <c r="AO575" i="16" s="1"/>
  <c r="AN577" i="16"/>
  <c r="AN575" i="16" s="1"/>
  <c r="AY576" i="16"/>
  <c r="AZ576" i="16" s="1"/>
  <c r="AX575" i="16"/>
  <c r="AW575" i="16"/>
  <c r="AV575" i="16"/>
  <c r="AM575" i="16"/>
  <c r="AL575" i="16"/>
  <c r="AK575" i="16"/>
  <c r="AJ575" i="16"/>
  <c r="Z575" i="16"/>
  <c r="Y575" i="16"/>
  <c r="X575" i="16"/>
  <c r="W575" i="16"/>
  <c r="V575" i="16"/>
  <c r="N575" i="16"/>
  <c r="M575" i="16"/>
  <c r="B575" i="16"/>
  <c r="AY574" i="16"/>
  <c r="AZ574" i="16" s="1"/>
  <c r="AY573" i="16"/>
  <c r="AZ573" i="16" s="1"/>
  <c r="AY572" i="16"/>
  <c r="AZ572" i="16" s="1"/>
  <c r="AX571" i="16"/>
  <c r="AW571" i="16"/>
  <c r="AV571" i="16"/>
  <c r="AU571" i="16"/>
  <c r="AT571" i="16"/>
  <c r="AS571" i="16"/>
  <c r="AR571" i="16"/>
  <c r="AQ571" i="16"/>
  <c r="AP571" i="16"/>
  <c r="AO571" i="16"/>
  <c r="AN571" i="16"/>
  <c r="AM571" i="16"/>
  <c r="AL571" i="16"/>
  <c r="AK571" i="16"/>
  <c r="AJ571" i="16"/>
  <c r="AH571" i="16"/>
  <c r="AF571" i="16"/>
  <c r="AF570" i="16" s="1"/>
  <c r="AE571" i="16"/>
  <c r="AD571" i="16"/>
  <c r="AD570" i="16" s="1"/>
  <c r="AC571" i="16"/>
  <c r="AC570" i="16" s="1"/>
  <c r="AB571" i="16"/>
  <c r="AB570" i="16" s="1"/>
  <c r="AA571" i="16"/>
  <c r="AA570" i="16" s="1"/>
  <c r="Z571" i="16"/>
  <c r="Y571" i="16"/>
  <c r="X571" i="16"/>
  <c r="W571" i="16"/>
  <c r="V571" i="16"/>
  <c r="U571" i="16"/>
  <c r="U570" i="16" s="1"/>
  <c r="O571" i="16"/>
  <c r="O570" i="16" s="1"/>
  <c r="N571" i="16"/>
  <c r="M571" i="16"/>
  <c r="B571" i="16"/>
  <c r="AY569" i="16"/>
  <c r="AZ569" i="16" s="1"/>
  <c r="AU566" i="16"/>
  <c r="AU565" i="16" s="1"/>
  <c r="AT566" i="16"/>
  <c r="AT565" i="16" s="1"/>
  <c r="AS566" i="16"/>
  <c r="AS565" i="16" s="1"/>
  <c r="AR566" i="16"/>
  <c r="AR565" i="16" s="1"/>
  <c r="AQ566" i="16"/>
  <c r="AQ565" i="16" s="1"/>
  <c r="AP566" i="16"/>
  <c r="AP565" i="16" s="1"/>
  <c r="AO566" i="16"/>
  <c r="AO565" i="16" s="1"/>
  <c r="AN566" i="16"/>
  <c r="AN565" i="16" s="1"/>
  <c r="AY567" i="16"/>
  <c r="AZ567" i="16" s="1"/>
  <c r="AX566" i="16"/>
  <c r="AX565" i="16" s="1"/>
  <c r="AW566" i="16"/>
  <c r="AW565" i="16" s="1"/>
  <c r="AV566" i="16"/>
  <c r="AV565" i="16" s="1"/>
  <c r="AM566" i="16"/>
  <c r="AM565" i="16" s="1"/>
  <c r="AL566" i="16"/>
  <c r="AL565" i="16" s="1"/>
  <c r="AK566" i="16"/>
  <c r="AK565" i="16" s="1"/>
  <c r="AJ566" i="16"/>
  <c r="AJ565" i="16" s="1"/>
  <c r="AI566" i="16"/>
  <c r="AH566" i="16"/>
  <c r="AF566" i="16"/>
  <c r="AF565" i="16" s="1"/>
  <c r="AE566" i="16"/>
  <c r="AD566" i="16"/>
  <c r="AD565" i="16" s="1"/>
  <c r="AC566" i="16"/>
  <c r="AC565" i="16" s="1"/>
  <c r="AB566" i="16"/>
  <c r="AB565" i="16" s="1"/>
  <c r="AA566" i="16"/>
  <c r="AA565" i="16" s="1"/>
  <c r="Z566" i="16"/>
  <c r="Z565" i="16" s="1"/>
  <c r="Y566" i="16"/>
  <c r="Y565" i="16" s="1"/>
  <c r="X566" i="16"/>
  <c r="X565" i="16" s="1"/>
  <c r="W566" i="16"/>
  <c r="W565" i="16" s="1"/>
  <c r="V566" i="16"/>
  <c r="V565" i="16" s="1"/>
  <c r="U566" i="16"/>
  <c r="U565" i="16" s="1"/>
  <c r="O566" i="16"/>
  <c r="O565" i="16" s="1"/>
  <c r="N566" i="16"/>
  <c r="N565" i="16" s="1"/>
  <c r="M566" i="16"/>
  <c r="M565" i="16" s="1"/>
  <c r="B566" i="16"/>
  <c r="B565" i="16" s="1"/>
  <c r="AY563" i="16"/>
  <c r="AZ563" i="16" s="1"/>
  <c r="AX554" i="16"/>
  <c r="AR554" i="16"/>
  <c r="AQ554" i="16"/>
  <c r="AP554" i="16"/>
  <c r="AL554" i="16"/>
  <c r="AY555" i="16"/>
  <c r="AZ555" i="16" s="1"/>
  <c r="AN554" i="16"/>
  <c r="AM554" i="16"/>
  <c r="AK554" i="16"/>
  <c r="AJ554" i="16"/>
  <c r="Z554" i="16"/>
  <c r="Y554" i="16"/>
  <c r="X554" i="16"/>
  <c r="W554" i="16"/>
  <c r="V554" i="16"/>
  <c r="U554" i="16"/>
  <c r="O554" i="16"/>
  <c r="N554" i="16"/>
  <c r="M554" i="16"/>
  <c r="B554" i="16"/>
  <c r="AY553" i="16"/>
  <c r="AZ553" i="16" s="1"/>
  <c r="AY552" i="16"/>
  <c r="AZ552" i="16" s="1"/>
  <c r="AX551" i="16"/>
  <c r="AW551" i="16"/>
  <c r="AN551" i="16"/>
  <c r="AM551" i="16"/>
  <c r="AK551" i="16"/>
  <c r="AJ551" i="16"/>
  <c r="Z551" i="16"/>
  <c r="Y551" i="16"/>
  <c r="X551" i="16"/>
  <c r="W551" i="16"/>
  <c r="V551" i="16"/>
  <c r="U551" i="16"/>
  <c r="N551" i="16"/>
  <c r="M551" i="16"/>
  <c r="B551" i="16"/>
  <c r="AY550" i="16"/>
  <c r="AZ550" i="16" s="1"/>
  <c r="AY538" i="16"/>
  <c r="AZ538" i="16" s="1"/>
  <c r="AX537" i="16"/>
  <c r="AW537" i="16"/>
  <c r="AR537" i="16"/>
  <c r="AQ537" i="16"/>
  <c r="AP537" i="16"/>
  <c r="AO537" i="16"/>
  <c r="AN537" i="16"/>
  <c r="AM537" i="16"/>
  <c r="AK537" i="16"/>
  <c r="AJ537" i="16"/>
  <c r="Z537" i="16"/>
  <c r="Y537" i="16"/>
  <c r="X537" i="16"/>
  <c r="W537" i="16"/>
  <c r="V537" i="16"/>
  <c r="N537" i="16"/>
  <c r="M537" i="16"/>
  <c r="B537" i="16"/>
  <c r="AY536" i="16"/>
  <c r="AZ536" i="16" s="1"/>
  <c r="AY530" i="16"/>
  <c r="AZ530" i="16" s="1"/>
  <c r="AX529" i="16"/>
  <c r="AW529" i="16"/>
  <c r="AV529" i="16"/>
  <c r="AU529" i="16"/>
  <c r="AT529" i="16"/>
  <c r="AS529" i="16"/>
  <c r="AR529" i="16"/>
  <c r="AQ529" i="16"/>
  <c r="AP529" i="16"/>
  <c r="AO529" i="16"/>
  <c r="AN529" i="16"/>
  <c r="AM529" i="16"/>
  <c r="AL529" i="16"/>
  <c r="AK529" i="16"/>
  <c r="AJ529" i="16"/>
  <c r="Z529" i="16"/>
  <c r="Y529" i="16"/>
  <c r="X529" i="16"/>
  <c r="W529" i="16"/>
  <c r="V529" i="16"/>
  <c r="N529" i="16"/>
  <c r="M529" i="16"/>
  <c r="B529" i="16"/>
  <c r="AY528" i="16"/>
  <c r="AZ528" i="16" s="1"/>
  <c r="AV506" i="16"/>
  <c r="AU506" i="16"/>
  <c r="AY507" i="16"/>
  <c r="AZ507" i="16" s="1"/>
  <c r="AX506" i="16"/>
  <c r="AW506" i="16"/>
  <c r="AN506" i="16"/>
  <c r="AM506" i="16"/>
  <c r="AL506" i="16"/>
  <c r="AK506" i="16"/>
  <c r="AJ506" i="16"/>
  <c r="Z506" i="16"/>
  <c r="Y506" i="16"/>
  <c r="X506" i="16"/>
  <c r="W506" i="16"/>
  <c r="V506" i="16"/>
  <c r="U506" i="16"/>
  <c r="N506" i="16"/>
  <c r="M506" i="16"/>
  <c r="AY504" i="16"/>
  <c r="AZ504" i="16" s="1"/>
  <c r="AY501" i="16"/>
  <c r="AZ501" i="16" s="1"/>
  <c r="O501" i="16"/>
  <c r="AS500" i="16"/>
  <c r="AS498" i="16" s="1"/>
  <c r="AR500" i="16"/>
  <c r="AR498" i="16" s="1"/>
  <c r="AQ500" i="16"/>
  <c r="AQ498" i="16" s="1"/>
  <c r="AP500" i="16"/>
  <c r="AP498" i="16" s="1"/>
  <c r="AO500" i="16"/>
  <c r="AO498" i="16" s="1"/>
  <c r="AN500" i="16"/>
  <c r="AN498" i="16" s="1"/>
  <c r="O500" i="16"/>
  <c r="AY499" i="16"/>
  <c r="AZ499" i="16" s="1"/>
  <c r="AX498" i="16"/>
  <c r="AW498" i="16"/>
  <c r="AV498" i="16"/>
  <c r="AU498" i="16"/>
  <c r="AT498" i="16"/>
  <c r="AM498" i="16"/>
  <c r="AL498" i="16"/>
  <c r="AK498" i="16"/>
  <c r="AJ498" i="16"/>
  <c r="Z498" i="16"/>
  <c r="Y498" i="16"/>
  <c r="X498" i="16"/>
  <c r="W498" i="16"/>
  <c r="V498" i="16"/>
  <c r="U498" i="16"/>
  <c r="N498" i="16"/>
  <c r="M498" i="16"/>
  <c r="B498" i="16"/>
  <c r="AY497" i="16"/>
  <c r="AZ497" i="16" s="1"/>
  <c r="AY490" i="16"/>
  <c r="AZ490" i="16" s="1"/>
  <c r="AX489" i="16"/>
  <c r="AW489" i="16"/>
  <c r="AV489" i="16"/>
  <c r="AU489" i="16"/>
  <c r="AT489" i="16"/>
  <c r="AS489" i="16"/>
  <c r="AR489" i="16"/>
  <c r="AQ489" i="16"/>
  <c r="AP489" i="16"/>
  <c r="AO489" i="16"/>
  <c r="AN489" i="16"/>
  <c r="AM489" i="16"/>
  <c r="AL489" i="16"/>
  <c r="Z489" i="16"/>
  <c r="Y489" i="16"/>
  <c r="X489" i="16"/>
  <c r="W489" i="16"/>
  <c r="V489" i="16"/>
  <c r="U489" i="16"/>
  <c r="N489" i="16"/>
  <c r="M489" i="16"/>
  <c r="B489" i="16"/>
  <c r="AY488" i="16"/>
  <c r="AZ488" i="16" s="1"/>
  <c r="O476" i="16"/>
  <c r="AY477" i="16"/>
  <c r="AZ477" i="16" s="1"/>
  <c r="AX476" i="16"/>
  <c r="AW476" i="16"/>
  <c r="AV476" i="16"/>
  <c r="AU476" i="16"/>
  <c r="AT476" i="16"/>
  <c r="AS476" i="16"/>
  <c r="AR476" i="16"/>
  <c r="AQ476" i="16"/>
  <c r="AP476" i="16"/>
  <c r="AM476" i="16"/>
  <c r="AL476" i="16"/>
  <c r="AK476" i="16"/>
  <c r="AJ476" i="16"/>
  <c r="N476" i="16"/>
  <c r="M476" i="16"/>
  <c r="B476" i="16"/>
  <c r="AY475" i="16"/>
  <c r="AZ475" i="16" s="1"/>
  <c r="AV468" i="16"/>
  <c r="AU468" i="16"/>
  <c r="AT468" i="16"/>
  <c r="AS468" i="16"/>
  <c r="AR468" i="16"/>
  <c r="AQ468" i="16"/>
  <c r="AP468" i="16"/>
  <c r="AO468" i="16"/>
  <c r="O468" i="16"/>
  <c r="AY469" i="16"/>
  <c r="AZ469" i="16" s="1"/>
  <c r="AX468" i="16"/>
  <c r="AW468" i="16"/>
  <c r="AN468" i="16"/>
  <c r="AM468" i="16"/>
  <c r="AK468" i="16"/>
  <c r="AJ468" i="16"/>
  <c r="Z468" i="16"/>
  <c r="Y468" i="16"/>
  <c r="X468" i="16"/>
  <c r="W468" i="16"/>
  <c r="V468" i="16"/>
  <c r="U468" i="16"/>
  <c r="N468" i="16"/>
  <c r="M468" i="16"/>
  <c r="B468" i="16"/>
  <c r="AY467" i="16"/>
  <c r="AZ467" i="16" s="1"/>
  <c r="AK463" i="16"/>
  <c r="AY464" i="16"/>
  <c r="AZ464" i="16" s="1"/>
  <c r="AX463" i="16"/>
  <c r="AW463" i="16"/>
  <c r="AV463" i="16"/>
  <c r="AU463" i="16"/>
  <c r="AT463" i="16"/>
  <c r="AS463" i="16"/>
  <c r="AR463" i="16"/>
  <c r="AQ463" i="16"/>
  <c r="AP463" i="16"/>
  <c r="AO463" i="16"/>
  <c r="AN463" i="16"/>
  <c r="AJ463" i="16"/>
  <c r="Z463" i="16"/>
  <c r="Y463" i="16"/>
  <c r="X463" i="16"/>
  <c r="W463" i="16"/>
  <c r="V463" i="16"/>
  <c r="N463" i="16"/>
  <c r="M463" i="16"/>
  <c r="B463" i="16"/>
  <c r="AY462" i="16"/>
  <c r="AZ462" i="16" s="1"/>
  <c r="AY460" i="16"/>
  <c r="AZ460" i="16" s="1"/>
  <c r="AX459" i="16"/>
  <c r="AW459" i="16"/>
  <c r="AV459" i="16"/>
  <c r="AU459" i="16"/>
  <c r="AT459" i="16"/>
  <c r="AS459" i="16"/>
  <c r="AR459" i="16"/>
  <c r="AQ459" i="16"/>
  <c r="AP459" i="16"/>
  <c r="AO459" i="16"/>
  <c r="AN459" i="16"/>
  <c r="AM459" i="16"/>
  <c r="AL459" i="16"/>
  <c r="AK459" i="16"/>
  <c r="AJ459" i="16"/>
  <c r="Z459" i="16"/>
  <c r="Y459" i="16"/>
  <c r="X459" i="16"/>
  <c r="W459" i="16"/>
  <c r="V459" i="16"/>
  <c r="N459" i="16"/>
  <c r="M459" i="16"/>
  <c r="B459" i="16"/>
  <c r="AY458" i="16"/>
  <c r="AZ458" i="16" s="1"/>
  <c r="AY457" i="16"/>
  <c r="AZ457" i="16" s="1"/>
  <c r="AY456" i="16"/>
  <c r="AZ456" i="16" s="1"/>
  <c r="AD454" i="16"/>
  <c r="AC454" i="16"/>
  <c r="AY453" i="16"/>
  <c r="AZ453" i="16" s="1"/>
  <c r="AY452" i="16"/>
  <c r="AZ452" i="16" s="1"/>
  <c r="AL452" i="16"/>
  <c r="AL450" i="16" s="1"/>
  <c r="AY451" i="16"/>
  <c r="AZ451" i="16" s="1"/>
  <c r="AX450" i="16"/>
  <c r="AW450" i="16"/>
  <c r="AV450" i="16"/>
  <c r="AU450" i="16"/>
  <c r="AT450" i="16"/>
  <c r="AS450" i="16"/>
  <c r="AR450" i="16"/>
  <c r="AQ450" i="16"/>
  <c r="AP450" i="16"/>
  <c r="AO450" i="16"/>
  <c r="AN450" i="16"/>
  <c r="AM450" i="16"/>
  <c r="AK450" i="16"/>
  <c r="AJ450" i="16"/>
  <c r="Z450" i="16"/>
  <c r="Y450" i="16"/>
  <c r="X450" i="16"/>
  <c r="W450" i="16"/>
  <c r="V450" i="16"/>
  <c r="U450" i="16"/>
  <c r="N450" i="16"/>
  <c r="M450" i="16"/>
  <c r="B450" i="16"/>
  <c r="AY449" i="16"/>
  <c r="AZ449" i="16" s="1"/>
  <c r="AY445" i="16"/>
  <c r="AZ445" i="16" s="1"/>
  <c r="AX444" i="16"/>
  <c r="AW444" i="16"/>
  <c r="AN444" i="16"/>
  <c r="AM444" i="16"/>
  <c r="AL444" i="16"/>
  <c r="AK444" i="16"/>
  <c r="AJ444" i="16"/>
  <c r="AI444" i="16"/>
  <c r="AH444" i="16"/>
  <c r="AF444" i="16"/>
  <c r="AE444" i="16"/>
  <c r="AD444" i="16"/>
  <c r="AC444" i="16"/>
  <c r="AB444" i="16"/>
  <c r="AA444" i="16"/>
  <c r="Z444" i="16"/>
  <c r="Y444" i="16"/>
  <c r="X444" i="16"/>
  <c r="W444" i="16"/>
  <c r="V444" i="16"/>
  <c r="U444" i="16"/>
  <c r="T444" i="16"/>
  <c r="S444" i="16"/>
  <c r="R444" i="16"/>
  <c r="Q444" i="16"/>
  <c r="P444" i="16"/>
  <c r="N444" i="16"/>
  <c r="B444" i="16"/>
  <c r="AY443" i="16"/>
  <c r="AZ443" i="16" s="1"/>
  <c r="AY442" i="16"/>
  <c r="AZ442" i="16" s="1"/>
  <c r="AY441" i="16"/>
  <c r="AZ441" i="16" s="1"/>
  <c r="O441" i="16"/>
  <c r="N441" i="16"/>
  <c r="M441" i="16"/>
  <c r="AY440" i="16"/>
  <c r="AZ440" i="16" s="1"/>
  <c r="AY439" i="16"/>
  <c r="AZ439" i="16" s="1"/>
  <c r="AY438" i="16"/>
  <c r="AZ438" i="16" s="1"/>
  <c r="AX437" i="16"/>
  <c r="AW437" i="16"/>
  <c r="AV437" i="16"/>
  <c r="AU437" i="16"/>
  <c r="AT437" i="16"/>
  <c r="AS437" i="16"/>
  <c r="AR437" i="16"/>
  <c r="AQ437" i="16"/>
  <c r="AP437" i="16"/>
  <c r="AO437" i="16"/>
  <c r="AN437" i="16"/>
  <c r="AM437" i="16"/>
  <c r="AL437" i="16"/>
  <c r="AJ437" i="16"/>
  <c r="N437" i="16"/>
  <c r="M437" i="16"/>
  <c r="B437" i="16"/>
  <c r="AY436" i="16"/>
  <c r="AZ436" i="16" s="1"/>
  <c r="AY424" i="16"/>
  <c r="AZ424" i="16" s="1"/>
  <c r="AX423" i="16"/>
  <c r="AW423" i="16"/>
  <c r="AV423" i="16"/>
  <c r="AU423" i="16"/>
  <c r="AT423" i="16"/>
  <c r="AS423" i="16"/>
  <c r="AR423" i="16"/>
  <c r="AQ423" i="16"/>
  <c r="AP423" i="16"/>
  <c r="AO423" i="16"/>
  <c r="AN423" i="16"/>
  <c r="AM423" i="16"/>
  <c r="AL423" i="16"/>
  <c r="AK423" i="16"/>
  <c r="Z423" i="16"/>
  <c r="Y423" i="16"/>
  <c r="X423" i="16"/>
  <c r="W423" i="16"/>
  <c r="V423" i="16"/>
  <c r="U423" i="16"/>
  <c r="N423" i="16"/>
  <c r="M423" i="16"/>
  <c r="B423" i="16"/>
  <c r="AY421" i="16"/>
  <c r="AZ421" i="16" s="1"/>
  <c r="AY420" i="16"/>
  <c r="AZ420" i="16" s="1"/>
  <c r="AL420" i="16"/>
  <c r="AY419" i="16"/>
  <c r="AZ419" i="16" s="1"/>
  <c r="AL419" i="16"/>
  <c r="AY418" i="16"/>
  <c r="AZ418" i="16" s="1"/>
  <c r="AX417" i="16"/>
  <c r="AW417" i="16"/>
  <c r="AV417" i="16"/>
  <c r="AU417" i="16"/>
  <c r="AT417" i="16"/>
  <c r="AS417" i="16"/>
  <c r="AR417" i="16"/>
  <c r="AQ417" i="16"/>
  <c r="AP417" i="16"/>
  <c r="AO417" i="16"/>
  <c r="AN417" i="16"/>
  <c r="AM417" i="16"/>
  <c r="AJ417" i="16"/>
  <c r="N417" i="16"/>
  <c r="M417" i="16"/>
  <c r="B417" i="16"/>
  <c r="AY416" i="16"/>
  <c r="AZ416" i="16" s="1"/>
  <c r="AY400" i="16"/>
  <c r="AZ400" i="16" s="1"/>
  <c r="AX399" i="16"/>
  <c r="AW399" i="16"/>
  <c r="AV399" i="16"/>
  <c r="AU399" i="16"/>
  <c r="AT399" i="16"/>
  <c r="AS399" i="16"/>
  <c r="AR399" i="16"/>
  <c r="AQ399" i="16"/>
  <c r="AL399" i="16"/>
  <c r="AJ399" i="16"/>
  <c r="N399" i="16"/>
  <c r="M399" i="16"/>
  <c r="B399" i="16"/>
  <c r="AY398" i="16"/>
  <c r="AZ398" i="16" s="1"/>
  <c r="AY397" i="16"/>
  <c r="AZ397" i="16" s="1"/>
  <c r="O397" i="16"/>
  <c r="AY396" i="16"/>
  <c r="AZ396" i="16" s="1"/>
  <c r="O396" i="16"/>
  <c r="AY395" i="16"/>
  <c r="AZ395" i="16" s="1"/>
  <c r="O395" i="16"/>
  <c r="AY394" i="16"/>
  <c r="AZ394" i="16" s="1"/>
  <c r="O394" i="16"/>
  <c r="AY393" i="16"/>
  <c r="AZ393" i="16" s="1"/>
  <c r="O393" i="16"/>
  <c r="AY392" i="16"/>
  <c r="AZ392" i="16" s="1"/>
  <c r="O392" i="16"/>
  <c r="AY391" i="16"/>
  <c r="AZ391" i="16" s="1"/>
  <c r="O391" i="16"/>
  <c r="AY390" i="16"/>
  <c r="AZ390" i="16" s="1"/>
  <c r="O390" i="16"/>
  <c r="AY389" i="16"/>
  <c r="AZ389" i="16" s="1"/>
  <c r="O389" i="16"/>
  <c r="AY388" i="16"/>
  <c r="AZ388" i="16" s="1"/>
  <c r="O388" i="16"/>
  <c r="AY387" i="16"/>
  <c r="AZ387" i="16" s="1"/>
  <c r="O387" i="16"/>
  <c r="AY386" i="16"/>
  <c r="AZ386" i="16" s="1"/>
  <c r="O386" i="16"/>
  <c r="AY385" i="16"/>
  <c r="AZ385" i="16" s="1"/>
  <c r="O385" i="16"/>
  <c r="AY384" i="16"/>
  <c r="AZ384" i="16" s="1"/>
  <c r="AX383" i="16"/>
  <c r="AW383" i="16"/>
  <c r="AV383" i="16"/>
  <c r="AU383" i="16"/>
  <c r="AT383" i="16"/>
  <c r="AS383" i="16"/>
  <c r="AR383" i="16"/>
  <c r="AQ383" i="16"/>
  <c r="AP383" i="16"/>
  <c r="AO383" i="16"/>
  <c r="AN383" i="16"/>
  <c r="AM383" i="16"/>
  <c r="AL383" i="16"/>
  <c r="AK383" i="16"/>
  <c r="AJ383" i="16"/>
  <c r="N383" i="16"/>
  <c r="M383" i="16"/>
  <c r="B383" i="16"/>
  <c r="AY382" i="16"/>
  <c r="AZ382" i="16" s="1"/>
  <c r="AP373" i="16"/>
  <c r="AO373" i="16"/>
  <c r="AX373" i="16"/>
  <c r="AY374" i="16"/>
  <c r="AZ374" i="16" s="1"/>
  <c r="AW373" i="16"/>
  <c r="AV373" i="16"/>
  <c r="AU373" i="16"/>
  <c r="AT373" i="16"/>
  <c r="AS373" i="16"/>
  <c r="AR373" i="16"/>
  <c r="AQ373" i="16"/>
  <c r="AM373" i="16"/>
  <c r="AL373" i="16"/>
  <c r="AK373" i="16"/>
  <c r="AJ373" i="16"/>
  <c r="Z373" i="16"/>
  <c r="Y373" i="16"/>
  <c r="X373" i="16"/>
  <c r="W373" i="16"/>
  <c r="V373" i="16"/>
  <c r="N373" i="16"/>
  <c r="M373" i="16"/>
  <c r="B373" i="16"/>
  <c r="AY372" i="16"/>
  <c r="AZ372" i="16" s="1"/>
  <c r="O350" i="16"/>
  <c r="AY349" i="16"/>
  <c r="AZ349" i="16" s="1"/>
  <c r="AX348" i="16"/>
  <c r="AW348" i="16"/>
  <c r="AV348" i="16"/>
  <c r="AU348" i="16"/>
  <c r="AT348" i="16"/>
  <c r="AS348" i="16"/>
  <c r="AR348" i="16"/>
  <c r="AQ348" i="16"/>
  <c r="AO348" i="16"/>
  <c r="AN348" i="16"/>
  <c r="AM348" i="16"/>
  <c r="AL348" i="16"/>
  <c r="AK348" i="16"/>
  <c r="AJ348" i="16"/>
  <c r="Z348" i="16"/>
  <c r="Y348" i="16"/>
  <c r="X348" i="16"/>
  <c r="W348" i="16"/>
  <c r="V348" i="16"/>
  <c r="N348" i="16"/>
  <c r="M348" i="16"/>
  <c r="B348" i="16"/>
  <c r="AY345" i="16"/>
  <c r="AZ345" i="16" s="1"/>
  <c r="AY343" i="16"/>
  <c r="AZ343" i="16" s="1"/>
  <c r="AX342" i="16"/>
  <c r="AX341" i="16" s="1"/>
  <c r="AW342" i="16"/>
  <c r="AW341" i="16" s="1"/>
  <c r="AV342" i="16"/>
  <c r="AV341" i="16" s="1"/>
  <c r="AU342" i="16"/>
  <c r="AU341" i="16" s="1"/>
  <c r="AT342" i="16"/>
  <c r="AT341" i="16" s="1"/>
  <c r="AS342" i="16"/>
  <c r="AS341" i="16" s="1"/>
  <c r="AR342" i="16"/>
  <c r="AR341" i="16" s="1"/>
  <c r="AQ342" i="16"/>
  <c r="AQ341" i="16" s="1"/>
  <c r="AP342" i="16"/>
  <c r="AP341" i="16" s="1"/>
  <c r="AO342" i="16"/>
  <c r="AO341" i="16" s="1"/>
  <c r="AN342" i="16"/>
  <c r="AN341" i="16" s="1"/>
  <c r="AM342" i="16"/>
  <c r="AM341" i="16" s="1"/>
  <c r="AL342" i="16"/>
  <c r="AL341" i="16" s="1"/>
  <c r="AK342" i="16"/>
  <c r="AK341" i="16" s="1"/>
  <c r="AJ342" i="16"/>
  <c r="AJ341" i="16" s="1"/>
  <c r="Z342" i="16"/>
  <c r="Z341" i="16" s="1"/>
  <c r="Y342" i="16"/>
  <c r="Y341" i="16" s="1"/>
  <c r="X342" i="16"/>
  <c r="X341" i="16" s="1"/>
  <c r="W342" i="16"/>
  <c r="W341" i="16" s="1"/>
  <c r="V342" i="16"/>
  <c r="V341" i="16" s="1"/>
  <c r="U342" i="16"/>
  <c r="U341" i="16" s="1"/>
  <c r="N342" i="16"/>
  <c r="N341" i="16" s="1"/>
  <c r="M342" i="16"/>
  <c r="B342" i="16"/>
  <c r="B341" i="16" s="1"/>
  <c r="AI341" i="16"/>
  <c r="AH341" i="16"/>
  <c r="AF341" i="16"/>
  <c r="AE341" i="16"/>
  <c r="AD341" i="16"/>
  <c r="AC341" i="16"/>
  <c r="AB341" i="16"/>
  <c r="AA341" i="16"/>
  <c r="T341" i="16"/>
  <c r="S341" i="16"/>
  <c r="R341" i="16"/>
  <c r="Q341" i="16"/>
  <c r="P341" i="16"/>
  <c r="AY340" i="16"/>
  <c r="AZ340" i="16" s="1"/>
  <c r="AY339" i="16"/>
  <c r="AZ339" i="16" s="1"/>
  <c r="AY338" i="16"/>
  <c r="AZ338" i="16" s="1"/>
  <c r="AY337" i="16"/>
  <c r="AZ337" i="16" s="1"/>
  <c r="AY334" i="16"/>
  <c r="AZ334" i="16" s="1"/>
  <c r="AY332" i="16"/>
  <c r="AZ332" i="16" s="1"/>
  <c r="AY314" i="16"/>
  <c r="AZ314" i="16" s="1"/>
  <c r="AX313" i="16"/>
  <c r="AW313" i="16"/>
  <c r="AV313" i="16"/>
  <c r="AU313" i="16"/>
  <c r="AT313" i="16"/>
  <c r="AS313" i="16"/>
  <c r="AR313" i="16"/>
  <c r="AQ313" i="16"/>
  <c r="AP313" i="16"/>
  <c r="AJ313" i="16"/>
  <c r="Z313" i="16"/>
  <c r="Y313" i="16"/>
  <c r="X313" i="16"/>
  <c r="W313" i="16"/>
  <c r="V313" i="16"/>
  <c r="N313" i="16"/>
  <c r="M313" i="16"/>
  <c r="B313" i="16"/>
  <c r="AY312" i="16"/>
  <c r="AZ312" i="16" s="1"/>
  <c r="AY275" i="16"/>
  <c r="AZ275" i="16" s="1"/>
  <c r="AX274" i="16"/>
  <c r="AW274" i="16"/>
  <c r="AV274" i="16"/>
  <c r="AU274" i="16"/>
  <c r="AT274" i="16"/>
  <c r="AS274" i="16"/>
  <c r="AR274" i="16"/>
  <c r="AQ274" i="16"/>
  <c r="AP274" i="16"/>
  <c r="AO274" i="16"/>
  <c r="AN274" i="16"/>
  <c r="AM274" i="16"/>
  <c r="AL274" i="16"/>
  <c r="AK274" i="16"/>
  <c r="AJ274" i="16"/>
  <c r="Z274" i="16"/>
  <c r="Y274" i="16"/>
  <c r="X274" i="16"/>
  <c r="W274" i="16"/>
  <c r="V274" i="16"/>
  <c r="N274" i="16"/>
  <c r="M274" i="16"/>
  <c r="B274" i="16"/>
  <c r="AY273" i="16"/>
  <c r="AZ273" i="16" s="1"/>
  <c r="AY259" i="16"/>
  <c r="AZ259" i="16" s="1"/>
  <c r="AX258" i="16"/>
  <c r="AW258" i="16"/>
  <c r="AV258" i="16"/>
  <c r="AN258" i="16"/>
  <c r="AM258" i="16"/>
  <c r="AL258" i="16"/>
  <c r="AK258" i="16"/>
  <c r="AJ258" i="16"/>
  <c r="Z258" i="16"/>
  <c r="Y258" i="16"/>
  <c r="X258" i="16"/>
  <c r="W258" i="16"/>
  <c r="V258" i="16"/>
  <c r="U258" i="16"/>
  <c r="N258" i="16"/>
  <c r="M258" i="16"/>
  <c r="B258" i="16"/>
  <c r="AY257" i="16"/>
  <c r="AZ257" i="16" s="1"/>
  <c r="AY256" i="16"/>
  <c r="AZ256" i="16" s="1"/>
  <c r="O256" i="16"/>
  <c r="AY255" i="16"/>
  <c r="AZ255" i="16" s="1"/>
  <c r="O255" i="16"/>
  <c r="AY254" i="16"/>
  <c r="AZ254" i="16" s="1"/>
  <c r="O254" i="16"/>
  <c r="AY253" i="16"/>
  <c r="AZ253" i="16" s="1"/>
  <c r="O253" i="16"/>
  <c r="AY252" i="16"/>
  <c r="AZ252" i="16" s="1"/>
  <c r="O252" i="16"/>
  <c r="AY251" i="16"/>
  <c r="AZ251" i="16" s="1"/>
  <c r="O251" i="16"/>
  <c r="AY250" i="16"/>
  <c r="AZ250" i="16" s="1"/>
  <c r="O250" i="16"/>
  <c r="AY249" i="16"/>
  <c r="AZ249" i="16" s="1"/>
  <c r="O249" i="16"/>
  <c r="AY248" i="16"/>
  <c r="AZ248" i="16" s="1"/>
  <c r="O248" i="16"/>
  <c r="AY247" i="16"/>
  <c r="AZ247" i="16" s="1"/>
  <c r="O247" i="16"/>
  <c r="AY246" i="16"/>
  <c r="AZ246" i="16" s="1"/>
  <c r="O246" i="16"/>
  <c r="AY245" i="16"/>
  <c r="AZ245" i="16" s="1"/>
  <c r="O245" i="16"/>
  <c r="AY244" i="16"/>
  <c r="AZ244" i="16" s="1"/>
  <c r="O244" i="16"/>
  <c r="AY243" i="16"/>
  <c r="AZ243" i="16" s="1"/>
  <c r="O243" i="16"/>
  <c r="AY242" i="16"/>
  <c r="AZ242" i="16" s="1"/>
  <c r="O242" i="16"/>
  <c r="AY241" i="16"/>
  <c r="AZ241" i="16" s="1"/>
  <c r="O241" i="16"/>
  <c r="AY240" i="16"/>
  <c r="AZ240" i="16" s="1"/>
  <c r="O240" i="16"/>
  <c r="AY239" i="16"/>
  <c r="AZ239" i="16" s="1"/>
  <c r="O239" i="16"/>
  <c r="AY238" i="16"/>
  <c r="AZ238" i="16" s="1"/>
  <c r="O238" i="16"/>
  <c r="AY237" i="16"/>
  <c r="AZ237" i="16" s="1"/>
  <c r="O237" i="16"/>
  <c r="AY236" i="16"/>
  <c r="AZ236" i="16" s="1"/>
  <c r="O236" i="16"/>
  <c r="AY235" i="16"/>
  <c r="AZ235" i="16" s="1"/>
  <c r="O235" i="16"/>
  <c r="AY234" i="16"/>
  <c r="AZ234" i="16" s="1"/>
  <c r="O234" i="16"/>
  <c r="AY233" i="16"/>
  <c r="AZ233" i="16" s="1"/>
  <c r="O233" i="16"/>
  <c r="AY232" i="16"/>
  <c r="AZ232" i="16" s="1"/>
  <c r="O232" i="16"/>
  <c r="AY231" i="16"/>
  <c r="AZ231" i="16" s="1"/>
  <c r="O231" i="16"/>
  <c r="AY230" i="16"/>
  <c r="AZ230" i="16" s="1"/>
  <c r="AY229" i="16"/>
  <c r="AZ229" i="16" s="1"/>
  <c r="AX228" i="16"/>
  <c r="AW228" i="16"/>
  <c r="AV228" i="16"/>
  <c r="AU228" i="16"/>
  <c r="AT228" i="16"/>
  <c r="AS228" i="16"/>
  <c r="AR228" i="16"/>
  <c r="AQ228" i="16"/>
  <c r="AP228" i="16"/>
  <c r="AO228" i="16"/>
  <c r="AN228" i="16"/>
  <c r="AM228" i="16"/>
  <c r="AL228" i="16"/>
  <c r="AK228" i="16"/>
  <c r="AJ228" i="16"/>
  <c r="Z228" i="16"/>
  <c r="Y228" i="16"/>
  <c r="X228" i="16"/>
  <c r="W228" i="16"/>
  <c r="V228" i="16"/>
  <c r="N228" i="16"/>
  <c r="M228" i="16"/>
  <c r="B228" i="16"/>
  <c r="AY227" i="16"/>
  <c r="AZ227" i="16" s="1"/>
  <c r="O227" i="16"/>
  <c r="AY209" i="16"/>
  <c r="AZ209" i="16" s="1"/>
  <c r="O209" i="16"/>
  <c r="AM208" i="16"/>
  <c r="AL208" i="16"/>
  <c r="AK208" i="16"/>
  <c r="AJ208" i="16"/>
  <c r="N208" i="16"/>
  <c r="M208" i="16"/>
  <c r="B208" i="16"/>
  <c r="AY207" i="16"/>
  <c r="AZ207" i="16" s="1"/>
  <c r="AY194" i="16"/>
  <c r="AZ194" i="16" s="1"/>
  <c r="AW193" i="16"/>
  <c r="AV193" i="16"/>
  <c r="AU193" i="16"/>
  <c r="AT193" i="16"/>
  <c r="AS193" i="16"/>
  <c r="AR193" i="16"/>
  <c r="AQ193" i="16"/>
  <c r="AM193" i="16"/>
  <c r="AK193" i="16"/>
  <c r="Z193" i="16"/>
  <c r="Y193" i="16"/>
  <c r="X193" i="16"/>
  <c r="W193" i="16"/>
  <c r="V193" i="16"/>
  <c r="U193" i="16"/>
  <c r="N193" i="16"/>
  <c r="M193" i="16"/>
  <c r="B193" i="16"/>
  <c r="AY192" i="16"/>
  <c r="AZ192" i="16" s="1"/>
  <c r="AY155" i="16"/>
  <c r="AZ155" i="16" s="1"/>
  <c r="AK154" i="16"/>
  <c r="Z154" i="16"/>
  <c r="Y154" i="16"/>
  <c r="X154" i="16"/>
  <c r="W154" i="16"/>
  <c r="V154" i="16"/>
  <c r="N154" i="16"/>
  <c r="M154" i="16"/>
  <c r="B154" i="16"/>
  <c r="AY152" i="16"/>
  <c r="AZ152" i="16" s="1"/>
  <c r="AY147" i="16"/>
  <c r="AZ147" i="16" s="1"/>
  <c r="O147" i="16"/>
  <c r="AY145" i="16"/>
  <c r="AZ145" i="16" s="1"/>
  <c r="O145" i="16"/>
  <c r="AY144" i="16"/>
  <c r="AZ144" i="16" s="1"/>
  <c r="AK143" i="16"/>
  <c r="AJ143" i="16"/>
  <c r="Z143" i="16"/>
  <c r="Y143" i="16"/>
  <c r="X143" i="16"/>
  <c r="W143" i="16"/>
  <c r="V143" i="16"/>
  <c r="U143" i="16"/>
  <c r="N143" i="16"/>
  <c r="M143" i="16"/>
  <c r="B143" i="16"/>
  <c r="AY141" i="16"/>
  <c r="AZ141" i="16" s="1"/>
  <c r="AY133" i="16"/>
  <c r="AZ133" i="16" s="1"/>
  <c r="AX132" i="16"/>
  <c r="AW132" i="16"/>
  <c r="AV132" i="16"/>
  <c r="AU132" i="16"/>
  <c r="AT132" i="16"/>
  <c r="AS132" i="16"/>
  <c r="AR132" i="16"/>
  <c r="AQ132" i="16"/>
  <c r="AP132" i="16"/>
  <c r="AO132" i="16"/>
  <c r="AN132" i="16"/>
  <c r="AM132" i="16"/>
  <c r="AJ132" i="16"/>
  <c r="Z132" i="16"/>
  <c r="Y132" i="16"/>
  <c r="X132" i="16"/>
  <c r="W132" i="16"/>
  <c r="V132" i="16"/>
  <c r="M132" i="16"/>
  <c r="B132" i="16"/>
  <c r="AY131" i="16"/>
  <c r="AZ131" i="16" s="1"/>
  <c r="AY125" i="16"/>
  <c r="AZ125" i="16" s="1"/>
  <c r="O125" i="16"/>
  <c r="AY124" i="16"/>
  <c r="AZ124" i="16" s="1"/>
  <c r="AX123" i="16"/>
  <c r="AW123" i="16"/>
  <c r="AV123" i="16"/>
  <c r="AU123" i="16"/>
  <c r="AT123" i="16"/>
  <c r="AS123" i="16"/>
  <c r="AR123" i="16"/>
  <c r="AQ123" i="16"/>
  <c r="AP123" i="16"/>
  <c r="AO123" i="16"/>
  <c r="AN123" i="16"/>
  <c r="AM123" i="16"/>
  <c r="AL123" i="16"/>
  <c r="AK123" i="16"/>
  <c r="AJ123" i="16"/>
  <c r="N123" i="16"/>
  <c r="M123" i="16"/>
  <c r="B123" i="16"/>
  <c r="AY122" i="16"/>
  <c r="AZ122" i="16" s="1"/>
  <c r="AL120" i="16"/>
  <c r="AY121" i="16"/>
  <c r="AZ121" i="16" s="1"/>
  <c r="AX120" i="16"/>
  <c r="AW120" i="16"/>
  <c r="AV120" i="16"/>
  <c r="AU120" i="16"/>
  <c r="AT120" i="16"/>
  <c r="AS120" i="16"/>
  <c r="AR120" i="16"/>
  <c r="AQ120" i="16"/>
  <c r="AP120" i="16"/>
  <c r="AO120" i="16"/>
  <c r="AN120" i="16"/>
  <c r="AM120" i="16"/>
  <c r="AJ120" i="16"/>
  <c r="Z120" i="16"/>
  <c r="Y120" i="16"/>
  <c r="X120" i="16"/>
  <c r="W120" i="16"/>
  <c r="V120" i="16"/>
  <c r="N120" i="16"/>
  <c r="M120" i="16"/>
  <c r="B120" i="16"/>
  <c r="AY119" i="16"/>
  <c r="AZ119" i="16" s="1"/>
  <c r="AY116" i="16"/>
  <c r="AZ116" i="16" s="1"/>
  <c r="AX115" i="16"/>
  <c r="AW115" i="16"/>
  <c r="AV115" i="16"/>
  <c r="AU115" i="16"/>
  <c r="AT115" i="16"/>
  <c r="AS115" i="16"/>
  <c r="AR115" i="16"/>
  <c r="AQ115" i="16"/>
  <c r="AP115" i="16"/>
  <c r="AO115" i="16"/>
  <c r="AN115" i="16"/>
  <c r="AM115" i="16"/>
  <c r="AL115" i="16"/>
  <c r="AK115" i="16"/>
  <c r="AJ115" i="16"/>
  <c r="Z115" i="16"/>
  <c r="Y115" i="16"/>
  <c r="X115" i="16"/>
  <c r="W115" i="16"/>
  <c r="V115" i="16"/>
  <c r="N115" i="16"/>
  <c r="M115" i="16"/>
  <c r="B115" i="16"/>
  <c r="AY114" i="16"/>
  <c r="AZ114" i="16" s="1"/>
  <c r="AU111" i="16"/>
  <c r="AT111" i="16"/>
  <c r="AS111" i="16"/>
  <c r="AR111" i="16"/>
  <c r="AQ111" i="16"/>
  <c r="AP111" i="16"/>
  <c r="AO111" i="16"/>
  <c r="AN111" i="16"/>
  <c r="O111" i="16"/>
  <c r="AY112" i="16"/>
  <c r="AZ112" i="16" s="1"/>
  <c r="AX111" i="16"/>
  <c r="AW111" i="16"/>
  <c r="AV111" i="16"/>
  <c r="AM111" i="16"/>
  <c r="AL111" i="16"/>
  <c r="AK111" i="16"/>
  <c r="AJ111" i="16"/>
  <c r="Z111" i="16"/>
  <c r="Y111" i="16"/>
  <c r="X111" i="16"/>
  <c r="W111" i="16"/>
  <c r="V111" i="16"/>
  <c r="N111" i="16"/>
  <c r="M111" i="16"/>
  <c r="B111" i="16"/>
  <c r="AY110" i="16"/>
  <c r="AZ110" i="16" s="1"/>
  <c r="AS109" i="16"/>
  <c r="AS107" i="16" s="1"/>
  <c r="AR109" i="16"/>
  <c r="AR107" i="16" s="1"/>
  <c r="AQ109" i="16"/>
  <c r="AQ107" i="16" s="1"/>
  <c r="AP109" i="16"/>
  <c r="AP107" i="16" s="1"/>
  <c r="AO109" i="16"/>
  <c r="AO107" i="16" s="1"/>
  <c r="AN109" i="16"/>
  <c r="O109" i="16"/>
  <c r="AY108" i="16"/>
  <c r="AZ108" i="16" s="1"/>
  <c r="AX107" i="16"/>
  <c r="AW107" i="16"/>
  <c r="AV107" i="16"/>
  <c r="AU107" i="16"/>
  <c r="AT107" i="16"/>
  <c r="AM107" i="16"/>
  <c r="AL107" i="16"/>
  <c r="AK107" i="16"/>
  <c r="AJ107" i="16"/>
  <c r="Z107" i="16"/>
  <c r="Y107" i="16"/>
  <c r="X107" i="16"/>
  <c r="W107" i="16"/>
  <c r="V107" i="16"/>
  <c r="N107" i="16"/>
  <c r="M107" i="16"/>
  <c r="B107" i="16"/>
  <c r="AY105" i="16"/>
  <c r="AZ105" i="16" s="1"/>
  <c r="AO100" i="16"/>
  <c r="AN100" i="16"/>
  <c r="AM100" i="16"/>
  <c r="AK100" i="16"/>
  <c r="AY101" i="16"/>
  <c r="AZ101" i="16" s="1"/>
  <c r="AX100" i="16"/>
  <c r="AW100" i="16"/>
  <c r="AV100" i="16"/>
  <c r="AU100" i="16"/>
  <c r="AT100" i="16"/>
  <c r="AS100" i="16"/>
  <c r="AR100" i="16"/>
  <c r="AQ100" i="16"/>
  <c r="AP100" i="16"/>
  <c r="AJ100" i="16"/>
  <c r="Z100" i="16"/>
  <c r="Y100" i="16"/>
  <c r="X100" i="16"/>
  <c r="W100" i="16"/>
  <c r="V100" i="16"/>
  <c r="U100" i="16"/>
  <c r="N100" i="16"/>
  <c r="M100" i="16"/>
  <c r="B100" i="16"/>
  <c r="AY99" i="16"/>
  <c r="AZ99" i="16" s="1"/>
  <c r="AL90" i="16"/>
  <c r="AJ90" i="16"/>
  <c r="N90" i="16"/>
  <c r="M90" i="16"/>
  <c r="AY91" i="16"/>
  <c r="AZ91" i="16" s="1"/>
  <c r="AX90" i="16"/>
  <c r="AW90" i="16"/>
  <c r="AV90" i="16"/>
  <c r="AU90" i="16"/>
  <c r="AT90" i="16"/>
  <c r="AS90" i="16"/>
  <c r="AR90" i="16"/>
  <c r="AQ90" i="16"/>
  <c r="AP90" i="16"/>
  <c r="AO90" i="16"/>
  <c r="AN90" i="16"/>
  <c r="AM90" i="16"/>
  <c r="AK90" i="16"/>
  <c r="Z90" i="16"/>
  <c r="Y90" i="16"/>
  <c r="X90" i="16"/>
  <c r="W90" i="16"/>
  <c r="V90" i="16"/>
  <c r="O90" i="16"/>
  <c r="B90" i="16"/>
  <c r="AY89" i="16"/>
  <c r="AZ89" i="16" s="1"/>
  <c r="AY85" i="16"/>
  <c r="AZ85" i="16" s="1"/>
  <c r="AX84" i="16"/>
  <c r="AW84" i="16"/>
  <c r="AV84" i="16"/>
  <c r="AM84" i="16"/>
  <c r="AL84" i="16"/>
  <c r="AK84" i="16"/>
  <c r="AJ84" i="16"/>
  <c r="O84" i="16"/>
  <c r="N84" i="16"/>
  <c r="M84" i="16"/>
  <c r="AY83" i="16"/>
  <c r="AZ83" i="16" s="1"/>
  <c r="AY80" i="16"/>
  <c r="AZ80" i="16" s="1"/>
  <c r="O80" i="16"/>
  <c r="AM79" i="16"/>
  <c r="AL79" i="16"/>
  <c r="AK79" i="16"/>
  <c r="AJ79" i="16"/>
  <c r="N79" i="16"/>
  <c r="M79" i="16"/>
  <c r="B79" i="16"/>
  <c r="AY78" i="16"/>
  <c r="AZ78" i="16" s="1"/>
  <c r="AY77" i="16"/>
  <c r="AZ77" i="16" s="1"/>
  <c r="O77" i="16"/>
  <c r="AM76" i="16"/>
  <c r="AY76" i="16" s="1"/>
  <c r="AZ76" i="16" s="1"/>
  <c r="O76" i="16"/>
  <c r="AR75" i="16"/>
  <c r="AQ75" i="16"/>
  <c r="AP75" i="16"/>
  <c r="AO75" i="16"/>
  <c r="AN75" i="16"/>
  <c r="AM75" i="16"/>
  <c r="O75" i="16"/>
  <c r="AR74" i="16"/>
  <c r="AQ74" i="16"/>
  <c r="AP74" i="16"/>
  <c r="AO74" i="16"/>
  <c r="AN74" i="16"/>
  <c r="AM74" i="16"/>
  <c r="O74" i="16"/>
  <c r="AY73" i="16"/>
  <c r="AZ73" i="16" s="1"/>
  <c r="O73" i="16"/>
  <c r="AY72" i="16"/>
  <c r="AZ72" i="16" s="1"/>
  <c r="O72" i="16"/>
  <c r="AS71" i="16"/>
  <c r="AS69" i="16" s="1"/>
  <c r="AR71" i="16"/>
  <c r="AQ71" i="16"/>
  <c r="AP71" i="16"/>
  <c r="AO71" i="16"/>
  <c r="AN71" i="16"/>
  <c r="O71" i="16"/>
  <c r="AY70" i="16"/>
  <c r="AZ70" i="16" s="1"/>
  <c r="AX69" i="16"/>
  <c r="AW69" i="16"/>
  <c r="AV69" i="16"/>
  <c r="AU69" i="16"/>
  <c r="AT69" i="16"/>
  <c r="AL69" i="16"/>
  <c r="AJ69" i="16"/>
  <c r="Z69" i="16"/>
  <c r="Y69" i="16"/>
  <c r="X69" i="16"/>
  <c r="W69" i="16"/>
  <c r="V69" i="16"/>
  <c r="N69" i="16"/>
  <c r="M69" i="16"/>
  <c r="B69" i="16"/>
  <c r="AY68" i="16"/>
  <c r="AZ68" i="16" s="1"/>
  <c r="AY67" i="16"/>
  <c r="AZ67" i="16" s="1"/>
  <c r="AX66" i="16"/>
  <c r="AW66" i="16"/>
  <c r="AV66" i="16"/>
  <c r="AU66" i="16"/>
  <c r="AT66" i="16"/>
  <c r="AS66" i="16"/>
  <c r="AR66" i="16"/>
  <c r="AQ66" i="16"/>
  <c r="AP66" i="16"/>
  <c r="AO66" i="16"/>
  <c r="AN66" i="16"/>
  <c r="AM66" i="16"/>
  <c r="AL66" i="16"/>
  <c r="AK66" i="16"/>
  <c r="AJ66" i="16"/>
  <c r="N66" i="16"/>
  <c r="M66" i="16"/>
  <c r="B66" i="16"/>
  <c r="AY64" i="16"/>
  <c r="AZ64" i="16" s="1"/>
  <c r="AL61" i="16"/>
  <c r="O61" i="16"/>
  <c r="AL59" i="16"/>
  <c r="AJ59" i="16" s="1"/>
  <c r="O59" i="16"/>
  <c r="AL58" i="16"/>
  <c r="AJ58" i="16" s="1"/>
  <c r="AO58" i="16" s="1"/>
  <c r="O58" i="16"/>
  <c r="AL57" i="16"/>
  <c r="AJ57" i="16" s="1"/>
  <c r="AO57" i="16" s="1"/>
  <c r="O57" i="16"/>
  <c r="AY56" i="16"/>
  <c r="AZ56" i="16" s="1"/>
  <c r="AX55" i="16"/>
  <c r="AW55" i="16"/>
  <c r="AV55" i="16"/>
  <c r="AU55" i="16"/>
  <c r="AT55" i="16"/>
  <c r="AM55" i="16"/>
  <c r="AK55" i="16"/>
  <c r="N55" i="16"/>
  <c r="M55" i="16"/>
  <c r="B55" i="16"/>
  <c r="AY54" i="16"/>
  <c r="AZ54" i="16" s="1"/>
  <c r="AX51" i="16"/>
  <c r="AW51" i="16"/>
  <c r="AV51" i="16"/>
  <c r="AU51" i="16"/>
  <c r="AT51" i="16"/>
  <c r="AS51" i="16"/>
  <c r="AR51" i="16"/>
  <c r="AQ51" i="16"/>
  <c r="AP51" i="16"/>
  <c r="AO51" i="16"/>
  <c r="AN51" i="16"/>
  <c r="AL51" i="16"/>
  <c r="AY52" i="16"/>
  <c r="AZ52" i="16" s="1"/>
  <c r="AK51" i="16"/>
  <c r="AJ51" i="16"/>
  <c r="Z51" i="16"/>
  <c r="Y51" i="16"/>
  <c r="X51" i="16"/>
  <c r="W51" i="16"/>
  <c r="V51" i="16"/>
  <c r="U51" i="16"/>
  <c r="N51" i="16"/>
  <c r="M51" i="16"/>
  <c r="B51" i="16"/>
  <c r="AY50" i="16"/>
  <c r="AZ50" i="16" s="1"/>
  <c r="AY48" i="16"/>
  <c r="AZ48" i="16" s="1"/>
  <c r="AW47" i="16"/>
  <c r="AV47" i="16"/>
  <c r="AU47" i="16"/>
  <c r="AT47" i="16"/>
  <c r="AS47" i="16"/>
  <c r="AR47" i="16"/>
  <c r="AQ47" i="16"/>
  <c r="AP47" i="16"/>
  <c r="AO47" i="16"/>
  <c r="AN47" i="16"/>
  <c r="AL47" i="16"/>
  <c r="AK47" i="16"/>
  <c r="AJ47" i="16"/>
  <c r="N47" i="16"/>
  <c r="M47" i="16"/>
  <c r="B47" i="16"/>
  <c r="AY46" i="16"/>
  <c r="AZ46" i="16" s="1"/>
  <c r="AU43" i="16"/>
  <c r="AT43" i="16"/>
  <c r="AS43" i="16"/>
  <c r="AR43" i="16"/>
  <c r="AQ43" i="16"/>
  <c r="AP43" i="16"/>
  <c r="AO43" i="16"/>
  <c r="AY44" i="16"/>
  <c r="AZ44" i="16" s="1"/>
  <c r="AX43" i="16"/>
  <c r="AW43" i="16"/>
  <c r="AV43" i="16"/>
  <c r="AM43" i="16"/>
  <c r="AL43" i="16"/>
  <c r="AK43" i="16"/>
  <c r="AJ43" i="16"/>
  <c r="N43" i="16"/>
  <c r="M43" i="16"/>
  <c r="B43" i="16"/>
  <c r="AY42" i="16"/>
  <c r="AZ42" i="16" s="1"/>
  <c r="AP39" i="16"/>
  <c r="AO39" i="16"/>
  <c r="AY40" i="16"/>
  <c r="AZ40" i="16" s="1"/>
  <c r="O40" i="16"/>
  <c r="AM39" i="16"/>
  <c r="AL39" i="16"/>
  <c r="AK39" i="16"/>
  <c r="AJ39" i="16"/>
  <c r="N39" i="16"/>
  <c r="M39" i="16"/>
  <c r="B39" i="16"/>
  <c r="AY38" i="16"/>
  <c r="AZ38" i="16" s="1"/>
  <c r="AP37" i="16"/>
  <c r="AN37" i="16"/>
  <c r="AP36" i="16"/>
  <c r="AN36" i="16"/>
  <c r="AY35" i="16"/>
  <c r="AZ35" i="16" s="1"/>
  <c r="AX34" i="16"/>
  <c r="AW34" i="16"/>
  <c r="AV34" i="16"/>
  <c r="AU34" i="16"/>
  <c r="AT34" i="16"/>
  <c r="AS34" i="16"/>
  <c r="AR34" i="16"/>
  <c r="AQ34" i="16"/>
  <c r="AO34" i="16"/>
  <c r="AM34" i="16"/>
  <c r="AL34" i="16"/>
  <c r="AK34" i="16"/>
  <c r="AJ34" i="16"/>
  <c r="N34" i="16"/>
  <c r="M34" i="16"/>
  <c r="B34" i="16"/>
  <c r="AY33" i="16"/>
  <c r="AZ33" i="16" s="1"/>
  <c r="AY32" i="16"/>
  <c r="AZ32" i="16" s="1"/>
  <c r="AY31" i="16"/>
  <c r="AZ31" i="16" s="1"/>
  <c r="AW30" i="16"/>
  <c r="AV30" i="16"/>
  <c r="AU30" i="16"/>
  <c r="AT30" i="16"/>
  <c r="AS30" i="16"/>
  <c r="AR30" i="16"/>
  <c r="AQ30" i="16"/>
  <c r="AP30" i="16"/>
  <c r="AO30" i="16"/>
  <c r="AN30" i="16"/>
  <c r="AM30" i="16"/>
  <c r="AK30" i="16"/>
  <c r="AJ30" i="16"/>
  <c r="N30" i="16"/>
  <c r="M30" i="16"/>
  <c r="B30" i="16"/>
  <c r="AY29" i="16"/>
  <c r="AZ29" i="16" s="1"/>
  <c r="AY28" i="16"/>
  <c r="AZ28" i="16" s="1"/>
  <c r="AM27" i="16"/>
  <c r="AY27" i="16" s="1"/>
  <c r="AZ27" i="16" s="1"/>
  <c r="AY26" i="16"/>
  <c r="AZ26" i="16" s="1"/>
  <c r="AX25" i="16"/>
  <c r="AW25" i="16"/>
  <c r="AV25" i="16"/>
  <c r="AU25" i="16"/>
  <c r="AT25" i="16"/>
  <c r="AS25" i="16"/>
  <c r="AR25" i="16"/>
  <c r="AQ25" i="16"/>
  <c r="AP25" i="16"/>
  <c r="AO25" i="16"/>
  <c r="AN25" i="16"/>
  <c r="AL25" i="16"/>
  <c r="AK25" i="16"/>
  <c r="AJ25" i="16"/>
  <c r="Z25" i="16"/>
  <c r="Y25" i="16"/>
  <c r="X25" i="16"/>
  <c r="W25" i="16"/>
  <c r="V25" i="16"/>
  <c r="N25" i="16"/>
  <c r="M25" i="16"/>
  <c r="B25" i="16"/>
  <c r="AY23" i="16"/>
  <c r="AZ23" i="16" s="1"/>
  <c r="AY22" i="16"/>
  <c r="AZ22" i="16" s="1"/>
  <c r="O22" i="16"/>
  <c r="AY20" i="16"/>
  <c r="AZ20" i="16" s="1"/>
  <c r="O20" i="16"/>
  <c r="AU13" i="16"/>
  <c r="AT13" i="16"/>
  <c r="AS13" i="16"/>
  <c r="AR13" i="16"/>
  <c r="AQ13" i="16"/>
  <c r="AY17" i="16"/>
  <c r="AZ17" i="16" s="1"/>
  <c r="O17" i="16"/>
  <c r="AY15" i="16"/>
  <c r="AZ15" i="16" s="1"/>
  <c r="O15" i="16"/>
  <c r="AY14" i="16"/>
  <c r="AZ14" i="16" s="1"/>
  <c r="AX13" i="16"/>
  <c r="AW13" i="16"/>
  <c r="AV13" i="16"/>
  <c r="AM13" i="16"/>
  <c r="AK13" i="16"/>
  <c r="AJ13" i="16"/>
  <c r="Z13" i="16"/>
  <c r="Y13" i="16"/>
  <c r="X13" i="16"/>
  <c r="W13" i="16"/>
  <c r="V13" i="16"/>
  <c r="U13" i="16"/>
  <c r="N13" i="16"/>
  <c r="M13" i="16"/>
  <c r="B13" i="16"/>
  <c r="AY11" i="16"/>
  <c r="AZ11" i="16" s="1"/>
  <c r="O11" i="16"/>
  <c r="AX10" i="16"/>
  <c r="AX9" i="16" s="1"/>
  <c r="AW10" i="16"/>
  <c r="AW9" i="16" s="1"/>
  <c r="AV10" i="16"/>
  <c r="AV9" i="16" s="1"/>
  <c r="AU10" i="16"/>
  <c r="AU9" i="16" s="1"/>
  <c r="AT10" i="16"/>
  <c r="AT9" i="16" s="1"/>
  <c r="AS10" i="16"/>
  <c r="AS9" i="16" s="1"/>
  <c r="AR10" i="16"/>
  <c r="AR9" i="16" s="1"/>
  <c r="AQ10" i="16"/>
  <c r="AQ9" i="16" s="1"/>
  <c r="AP10" i="16"/>
  <c r="AP9" i="16" s="1"/>
  <c r="AO10" i="16"/>
  <c r="AO9" i="16" s="1"/>
  <c r="AN10" i="16"/>
  <c r="AN9" i="16" s="1"/>
  <c r="AM10" i="16"/>
  <c r="AM9" i="16" s="1"/>
  <c r="AL10" i="16"/>
  <c r="AL9" i="16" s="1"/>
  <c r="AK10" i="16"/>
  <c r="AK9" i="16" s="1"/>
  <c r="AJ10" i="16"/>
  <c r="AJ9" i="16" s="1"/>
  <c r="N10" i="16"/>
  <c r="N9" i="16" s="1"/>
  <c r="M10" i="16"/>
  <c r="M9" i="16" s="1"/>
  <c r="C10" i="16"/>
  <c r="B10" i="16"/>
  <c r="B9" i="16" s="1"/>
  <c r="C9" i="16"/>
  <c r="AP715" i="16" l="1"/>
  <c r="AN715" i="16"/>
  <c r="AQ84" i="16"/>
  <c r="O489" i="16"/>
  <c r="AU84" i="16"/>
  <c r="AU65" i="16" s="1"/>
  <c r="AP84" i="16"/>
  <c r="AS623" i="16"/>
  <c r="AT623" i="16"/>
  <c r="AL333" i="16"/>
  <c r="AY333" i="16"/>
  <c r="AZ333" i="16" s="1"/>
  <c r="AQ143" i="16"/>
  <c r="B422" i="16"/>
  <c r="Z422" i="16"/>
  <c r="AV537" i="16"/>
  <c r="AV347" i="16"/>
  <c r="X422" i="16"/>
  <c r="AL143" i="16"/>
  <c r="AU143" i="16"/>
  <c r="W347" i="16"/>
  <c r="AW422" i="16"/>
  <c r="AL106" i="16"/>
  <c r="AR143" i="16"/>
  <c r="AX143" i="16"/>
  <c r="B629" i="16"/>
  <c r="Z24" i="16"/>
  <c r="AK644" i="16"/>
  <c r="O498" i="16"/>
  <c r="V24" i="16"/>
  <c r="V347" i="16"/>
  <c r="AM347" i="16"/>
  <c r="W24" i="16"/>
  <c r="AP143" i="16"/>
  <c r="AQ629" i="16"/>
  <c r="AP13" i="16"/>
  <c r="AX30" i="16"/>
  <c r="AY30" i="16" s="1"/>
  <c r="AZ30" i="16" s="1"/>
  <c r="AP34" i="16"/>
  <c r="AP24" i="16" s="1"/>
  <c r="AZ638" i="16"/>
  <c r="U644" i="16"/>
  <c r="AR675" i="16"/>
  <c r="AR666" i="16" s="1"/>
  <c r="Z629" i="16"/>
  <c r="Z106" i="16"/>
  <c r="P454" i="16"/>
  <c r="Z666" i="16"/>
  <c r="N153" i="16"/>
  <c r="N142" i="16" s="1"/>
  <c r="U422" i="16"/>
  <c r="U682" i="16"/>
  <c r="AJ24" i="16"/>
  <c r="V629" i="16"/>
  <c r="AN629" i="16"/>
  <c r="AM143" i="16"/>
  <c r="AW143" i="16"/>
  <c r="X153" i="16"/>
  <c r="X142" i="16" s="1"/>
  <c r="B24" i="16"/>
  <c r="AZ637" i="16"/>
  <c r="M629" i="16"/>
  <c r="AV629" i="16"/>
  <c r="M682" i="16"/>
  <c r="M681" i="16" s="1"/>
  <c r="AO629" i="16"/>
  <c r="X629" i="16"/>
  <c r="AP629" i="16"/>
  <c r="AU537" i="16"/>
  <c r="Y629" i="16"/>
  <c r="AZ650" i="16"/>
  <c r="AM25" i="16"/>
  <c r="AY25" i="16" s="1"/>
  <c r="AZ25" i="16" s="1"/>
  <c r="AY37" i="16"/>
  <c r="AZ37" i="16" s="1"/>
  <c r="O39" i="16"/>
  <c r="O24" i="16" s="1"/>
  <c r="N587" i="16"/>
  <c r="AV455" i="16"/>
  <c r="AM69" i="16"/>
  <c r="AM65" i="16" s="1"/>
  <c r="AL463" i="16"/>
  <c r="N629" i="16"/>
  <c r="Y644" i="16"/>
  <c r="O115" i="16"/>
  <c r="O10" i="16"/>
  <c r="O9" i="16" s="1"/>
  <c r="AO13" i="16"/>
  <c r="O107" i="16"/>
  <c r="R454" i="16"/>
  <c r="AP570" i="16"/>
  <c r="N666" i="16"/>
  <c r="W629" i="16"/>
  <c r="V666" i="16"/>
  <c r="AL13" i="16"/>
  <c r="AP79" i="16"/>
  <c r="AU554" i="16"/>
  <c r="M607" i="16"/>
  <c r="AS629" i="16"/>
  <c r="M644" i="16"/>
  <c r="AY716" i="16"/>
  <c r="AZ716" i="16" s="1"/>
  <c r="AQ724" i="16"/>
  <c r="X24" i="16"/>
  <c r="O69" i="16"/>
  <c r="AT554" i="16"/>
  <c r="U629" i="16"/>
  <c r="AM629" i="16"/>
  <c r="AW629" i="16"/>
  <c r="AT629" i="16"/>
  <c r="V644" i="16"/>
  <c r="AU455" i="16"/>
  <c r="AX570" i="16"/>
  <c r="AX629" i="16"/>
  <c r="AU629" i="16"/>
  <c r="AV660" i="16"/>
  <c r="AV644" i="16" s="1"/>
  <c r="AO59" i="16"/>
  <c r="AR59" i="16"/>
  <c r="AR55" i="16" s="1"/>
  <c r="AN39" i="16"/>
  <c r="AY39" i="16" s="1"/>
  <c r="AZ39" i="16" s="1"/>
  <c r="AY90" i="16"/>
  <c r="AZ90" i="16" s="1"/>
  <c r="AY109" i="16"/>
  <c r="AZ109" i="16" s="1"/>
  <c r="AK132" i="16"/>
  <c r="W455" i="16"/>
  <c r="AJ645" i="16"/>
  <c r="AJ644" i="16" s="1"/>
  <c r="AS660" i="16"/>
  <c r="AS644" i="16" s="1"/>
  <c r="AZ669" i="16"/>
  <c r="AV675" i="16"/>
  <c r="AV666" i="16" s="1"/>
  <c r="AW718" i="16"/>
  <c r="AP731" i="16"/>
  <c r="Y24" i="16"/>
  <c r="AY74" i="16"/>
  <c r="AZ74" i="16" s="1"/>
  <c r="AT106" i="16"/>
  <c r="AW153" i="16"/>
  <c r="AY489" i="16"/>
  <c r="Z570" i="16"/>
  <c r="Z505" i="16" s="1"/>
  <c r="N644" i="16"/>
  <c r="AL652" i="16"/>
  <c r="AL644" i="16" s="1"/>
  <c r="W666" i="16"/>
  <c r="AQ570" i="16"/>
  <c r="AQ564" i="16" s="1"/>
  <c r="AN58" i="16"/>
  <c r="AY58" i="16" s="1"/>
  <c r="AZ58" i="16" s="1"/>
  <c r="W153" i="16"/>
  <c r="W142" i="16" s="1"/>
  <c r="Z347" i="16"/>
  <c r="Y455" i="16"/>
  <c r="AV570" i="16"/>
  <c r="AQ675" i="16"/>
  <c r="AQ666" i="16" s="1"/>
  <c r="AN675" i="16"/>
  <c r="AN666" i="16" s="1"/>
  <c r="N712" i="16"/>
  <c r="N682" i="16" s="1"/>
  <c r="AN34" i="16"/>
  <c r="AL55" i="16"/>
  <c r="B65" i="16"/>
  <c r="AL132" i="16"/>
  <c r="B347" i="16"/>
  <c r="AS347" i="16"/>
  <c r="AU347" i="16"/>
  <c r="AK570" i="16"/>
  <c r="AK505" i="16" s="1"/>
  <c r="AS570" i="16"/>
  <c r="AS564" i="16" s="1"/>
  <c r="O587" i="16"/>
  <c r="AZ649" i="16"/>
  <c r="O660" i="16"/>
  <c r="O644" i="16" s="1"/>
  <c r="AU660" i="16"/>
  <c r="AU644" i="16" s="1"/>
  <c r="AR660" i="16"/>
  <c r="AR644" i="16" s="1"/>
  <c r="AO660" i="16"/>
  <c r="AO644" i="16" s="1"/>
  <c r="AW660" i="16"/>
  <c r="AW644" i="16" s="1"/>
  <c r="AX666" i="16"/>
  <c r="AU675" i="16"/>
  <c r="AU666" i="16" s="1"/>
  <c r="O721" i="16"/>
  <c r="O720" i="16" s="1"/>
  <c r="O13" i="16"/>
  <c r="N24" i="16"/>
  <c r="O66" i="16"/>
  <c r="AY100" i="16"/>
  <c r="AZ100" i="16" s="1"/>
  <c r="V106" i="16"/>
  <c r="AO106" i="16"/>
  <c r="O342" i="16"/>
  <c r="O341" i="16" s="1"/>
  <c r="AK455" i="16"/>
  <c r="O551" i="16"/>
  <c r="AV551" i="16"/>
  <c r="AU551" i="16"/>
  <c r="AR551" i="16"/>
  <c r="B666" i="16"/>
  <c r="AP69" i="16"/>
  <c r="W106" i="16"/>
  <c r="AP106" i="16"/>
  <c r="O444" i="16"/>
  <c r="AX644" i="16"/>
  <c r="O712" i="16"/>
  <c r="O682" i="16" s="1"/>
  <c r="AV24" i="16"/>
  <c r="M455" i="16"/>
  <c r="AT537" i="16"/>
  <c r="T454" i="16"/>
  <c r="AN570" i="16"/>
  <c r="X682" i="16"/>
  <c r="X681" i="16" s="1"/>
  <c r="B682" i="16"/>
  <c r="B681" i="16" s="1"/>
  <c r="AU718" i="16"/>
  <c r="AO24" i="16"/>
  <c r="AW24" i="16"/>
  <c r="AQ57" i="16"/>
  <c r="AQ59" i="16"/>
  <c r="AJ61" i="16"/>
  <c r="AJ55" i="16" s="1"/>
  <c r="AV65" i="16"/>
  <c r="AT84" i="16"/>
  <c r="AT65" i="16" s="1"/>
  <c r="AS106" i="16"/>
  <c r="B106" i="16"/>
  <c r="AQ106" i="16"/>
  <c r="O132" i="16"/>
  <c r="AS143" i="16"/>
  <c r="B153" i="16"/>
  <c r="B142" i="16" s="1"/>
  <c r="Z153" i="16"/>
  <c r="Z142" i="16" s="1"/>
  <c r="AK313" i="16"/>
  <c r="AK153" i="16" s="1"/>
  <c r="AK142" i="16" s="1"/>
  <c r="AN13" i="16"/>
  <c r="M24" i="16"/>
  <c r="AS59" i="16"/>
  <c r="AS55" i="16" s="1"/>
  <c r="AY75" i="16"/>
  <c r="AZ75" i="16" s="1"/>
  <c r="AO79" i="16"/>
  <c r="AM106" i="16"/>
  <c r="AV106" i="16"/>
  <c r="AY123" i="16"/>
  <c r="AZ123" i="16" s="1"/>
  <c r="V153" i="16"/>
  <c r="V142" i="16" s="1"/>
  <c r="AY228" i="16"/>
  <c r="AZ228" i="16" s="1"/>
  <c r="AV153" i="16"/>
  <c r="O348" i="16"/>
  <c r="AL417" i="16"/>
  <c r="AL347" i="16" s="1"/>
  <c r="AS444" i="16"/>
  <c r="AS422" i="16" s="1"/>
  <c r="AQ24" i="16"/>
  <c r="O55" i="16"/>
  <c r="AO84" i="16"/>
  <c r="AK65" i="16"/>
  <c r="AN107" i="16"/>
  <c r="AN106" i="16" s="1"/>
  <c r="N106" i="16"/>
  <c r="AW106" i="16"/>
  <c r="AY120" i="16"/>
  <c r="AZ120" i="16" s="1"/>
  <c r="AY132" i="16"/>
  <c r="AZ132" i="16" s="1"/>
  <c r="AV143" i="16"/>
  <c r="AP193" i="16"/>
  <c r="AQ347" i="16"/>
  <c r="AR455" i="16"/>
  <c r="AR24" i="16"/>
  <c r="AX106" i="16"/>
  <c r="AQ258" i="16"/>
  <c r="AQ153" i="16" s="1"/>
  <c r="AO313" i="16"/>
  <c r="AL30" i="16"/>
  <c r="AL24" i="16" s="1"/>
  <c r="AY36" i="16"/>
  <c r="AZ36" i="16" s="1"/>
  <c r="N65" i="16"/>
  <c r="AO208" i="16"/>
  <c r="AT258" i="16"/>
  <c r="AT153" i="16" s="1"/>
  <c r="M153" i="16"/>
  <c r="AL313" i="16"/>
  <c r="Y347" i="16"/>
  <c r="AN422" i="16"/>
  <c r="AN617" i="16"/>
  <c r="AP617" i="16" s="1"/>
  <c r="AR617" i="16" s="1"/>
  <c r="AT617" i="16" s="1"/>
  <c r="AV617" i="16" s="1"/>
  <c r="AO617" i="16"/>
  <c r="AQ617" i="16" s="1"/>
  <c r="AS617" i="16" s="1"/>
  <c r="AU617" i="16" s="1"/>
  <c r="AW617" i="16" s="1"/>
  <c r="AK24" i="16"/>
  <c r="AS24" i="16"/>
  <c r="AN57" i="16"/>
  <c r="AY71" i="16"/>
  <c r="AZ71" i="16" s="1"/>
  <c r="AQ69" i="16"/>
  <c r="AQ65" i="16" s="1"/>
  <c r="AR69" i="16"/>
  <c r="AN79" i="16"/>
  <c r="AR84" i="16"/>
  <c r="O100" i="16"/>
  <c r="X106" i="16"/>
  <c r="O123" i="16"/>
  <c r="AO143" i="16"/>
  <c r="AU258" i="16"/>
  <c r="AU153" i="16" s="1"/>
  <c r="AK347" i="16"/>
  <c r="AT347" i="16"/>
  <c r="AR347" i="16"/>
  <c r="O373" i="16"/>
  <c r="AT444" i="16"/>
  <c r="AT422" i="16" s="1"/>
  <c r="AA505" i="16"/>
  <c r="AA454" i="16" s="1"/>
  <c r="AY47" i="16"/>
  <c r="AZ47" i="16" s="1"/>
  <c r="AN59" i="16"/>
  <c r="AO69" i="16"/>
  <c r="AX65" i="16"/>
  <c r="AL100" i="16"/>
  <c r="AL65" i="16" s="1"/>
  <c r="Y106" i="16"/>
  <c r="AK120" i="16"/>
  <c r="AK106" i="16" s="1"/>
  <c r="AT143" i="16"/>
  <c r="AS258" i="16"/>
  <c r="AS153" i="16" s="1"/>
  <c r="M341" i="16"/>
  <c r="N347" i="16"/>
  <c r="V422" i="16"/>
  <c r="AQ455" i="16"/>
  <c r="M347" i="16"/>
  <c r="AK422" i="16"/>
  <c r="Z455" i="16"/>
  <c r="AY498" i="16"/>
  <c r="AZ498" i="16" s="1"/>
  <c r="AS506" i="16"/>
  <c r="AH505" i="16"/>
  <c r="M570" i="16"/>
  <c r="X570" i="16"/>
  <c r="X505" i="16" s="1"/>
  <c r="AY619" i="16"/>
  <c r="AZ619" i="16" s="1"/>
  <c r="AO623" i="16"/>
  <c r="X644" i="16"/>
  <c r="AP652" i="16"/>
  <c r="AY652" i="16" s="1"/>
  <c r="AZ652" i="16" s="1"/>
  <c r="AP660" i="16"/>
  <c r="AK666" i="16"/>
  <c r="AO733" i="16"/>
  <c r="M587" i="16"/>
  <c r="AP623" i="16"/>
  <c r="AY633" i="16"/>
  <c r="AQ660" i="16"/>
  <c r="AQ644" i="16" s="1"/>
  <c r="M666" i="16"/>
  <c r="AL666" i="16"/>
  <c r="AP675" i="16"/>
  <c r="AP666" i="16" s="1"/>
  <c r="AY708" i="16"/>
  <c r="AZ708" i="16" s="1"/>
  <c r="AJ727" i="16"/>
  <c r="AP733" i="16"/>
  <c r="AY575" i="16"/>
  <c r="AZ575" i="16" s="1"/>
  <c r="AQ733" i="16"/>
  <c r="AU444" i="16"/>
  <c r="AU422" i="16" s="1"/>
  <c r="AP506" i="16"/>
  <c r="S454" i="16"/>
  <c r="AJ633" i="16"/>
  <c r="AK629" i="16"/>
  <c r="AR629" i="16"/>
  <c r="AY645" i="16"/>
  <c r="AZ647" i="16"/>
  <c r="O675" i="16"/>
  <c r="O666" i="16" s="1"/>
  <c r="AO675" i="16"/>
  <c r="AO666" i="16" s="1"/>
  <c r="AW675" i="16"/>
  <c r="AW666" i="16" s="1"/>
  <c r="AV733" i="16"/>
  <c r="AY529" i="16"/>
  <c r="AZ529" i="16" s="1"/>
  <c r="AQ551" i="16"/>
  <c r="B570" i="16"/>
  <c r="B564" i="16" s="1"/>
  <c r="AJ570" i="16"/>
  <c r="AR570" i="16"/>
  <c r="AR564" i="16" s="1"/>
  <c r="AY591" i="16"/>
  <c r="AZ591" i="16" s="1"/>
  <c r="AZ648" i="16"/>
  <c r="AN660" i="16"/>
  <c r="AN644" i="16" s="1"/>
  <c r="AT660" i="16"/>
  <c r="AT644" i="16" s="1"/>
  <c r="Y682" i="16"/>
  <c r="Y681" i="16" s="1"/>
  <c r="AX682" i="16"/>
  <c r="AX681" i="16" s="1"/>
  <c r="AW733" i="16"/>
  <c r="AQ444" i="16"/>
  <c r="AQ422" i="16" s="1"/>
  <c r="AP444" i="16"/>
  <c r="AP422" i="16" s="1"/>
  <c r="V455" i="16"/>
  <c r="AY459" i="16"/>
  <c r="AZ459" i="16" s="1"/>
  <c r="AJ489" i="16"/>
  <c r="AJ455" i="16" s="1"/>
  <c r="AY500" i="16"/>
  <c r="AZ500" i="16" s="1"/>
  <c r="U505" i="16"/>
  <c r="U454" i="16" s="1"/>
  <c r="AT506" i="16"/>
  <c r="AS551" i="16"/>
  <c r="AB505" i="16"/>
  <c r="AB454" i="16" s="1"/>
  <c r="N607" i="16"/>
  <c r="B607" i="16"/>
  <c r="AT675" i="16"/>
  <c r="AT666" i="16" s="1"/>
  <c r="V682" i="16"/>
  <c r="V681" i="16" s="1"/>
  <c r="W682" i="16"/>
  <c r="W681" i="16" s="1"/>
  <c r="B455" i="16"/>
  <c r="AW554" i="16"/>
  <c r="N570" i="16"/>
  <c r="AL570" i="16"/>
  <c r="AL564" i="16" s="1"/>
  <c r="AT570" i="16"/>
  <c r="AT564" i="16" s="1"/>
  <c r="AY583" i="16"/>
  <c r="AZ583" i="16" s="1"/>
  <c r="AP596" i="16"/>
  <c r="AP595" i="16" s="1"/>
  <c r="Y666" i="16"/>
  <c r="AJ689" i="16"/>
  <c r="M422" i="16"/>
  <c r="Y422" i="16"/>
  <c r="AX422" i="16"/>
  <c r="X455" i="16"/>
  <c r="AW455" i="16"/>
  <c r="AN476" i="16"/>
  <c r="AN455" i="16" s="1"/>
  <c r="Q454" i="16"/>
  <c r="W570" i="16"/>
  <c r="W564" i="16" s="1"/>
  <c r="AV623" i="16"/>
  <c r="Z644" i="16"/>
  <c r="AS675" i="16"/>
  <c r="AS666" i="16" s="1"/>
  <c r="AY719" i="16"/>
  <c r="AZ719" i="16" s="1"/>
  <c r="AN733" i="16"/>
  <c r="AT24" i="16"/>
  <c r="AU24" i="16"/>
  <c r="AY9" i="16"/>
  <c r="AZ9" i="16" s="1"/>
  <c r="AN43" i="16"/>
  <c r="AY43" i="16" s="1"/>
  <c r="AZ43" i="16" s="1"/>
  <c r="AP57" i="16"/>
  <c r="AN84" i="16"/>
  <c r="AY111" i="16"/>
  <c r="AZ111" i="16" s="1"/>
  <c r="AO399" i="16"/>
  <c r="AO347" i="16" s="1"/>
  <c r="AM422" i="16"/>
  <c r="AS455" i="16"/>
  <c r="AY10" i="16"/>
  <c r="AZ10" i="16" s="1"/>
  <c r="AJ65" i="16"/>
  <c r="AY115" i="16"/>
  <c r="AZ115" i="16" s="1"/>
  <c r="AN69" i="16"/>
  <c r="O79" i="16"/>
  <c r="AY341" i="16"/>
  <c r="AZ341" i="16" s="1"/>
  <c r="AX347" i="16"/>
  <c r="AP551" i="16"/>
  <c r="AY577" i="16"/>
  <c r="AZ577" i="16" s="1"/>
  <c r="AJ193" i="16"/>
  <c r="AU106" i="16"/>
  <c r="AN143" i="16"/>
  <c r="Y153" i="16"/>
  <c r="Y142" i="16" s="1"/>
  <c r="O208" i="16"/>
  <c r="AW347" i="16"/>
  <c r="O383" i="16"/>
  <c r="AT455" i="16"/>
  <c r="AP59" i="16"/>
  <c r="AS84" i="16"/>
  <c r="AS65" i="16" s="1"/>
  <c r="AN193" i="16"/>
  <c r="AO193" i="16"/>
  <c r="X347" i="16"/>
  <c r="O423" i="16"/>
  <c r="AJ423" i="16"/>
  <c r="AM51" i="16"/>
  <c r="AY51" i="16" s="1"/>
  <c r="AZ51" i="16" s="1"/>
  <c r="O143" i="16"/>
  <c r="AP208" i="16"/>
  <c r="AO258" i="16"/>
  <c r="AY274" i="16"/>
  <c r="AZ274" i="16" s="1"/>
  <c r="AM313" i="16"/>
  <c r="AJ347" i="16"/>
  <c r="N422" i="16"/>
  <c r="AR444" i="16"/>
  <c r="AR422" i="16" s="1"/>
  <c r="AT551" i="16"/>
  <c r="AY66" i="16"/>
  <c r="AZ66" i="16" s="1"/>
  <c r="AO551" i="16"/>
  <c r="M65" i="16"/>
  <c r="AW65" i="16"/>
  <c r="M106" i="16"/>
  <c r="AJ106" i="16"/>
  <c r="AR106" i="16"/>
  <c r="AN208" i="16"/>
  <c r="AP258" i="16"/>
  <c r="AR258" i="16"/>
  <c r="AR153" i="16" s="1"/>
  <c r="AN313" i="16"/>
  <c r="AY342" i="16"/>
  <c r="AZ342" i="16" s="1"/>
  <c r="AY383" i="16"/>
  <c r="AZ383" i="16" s="1"/>
  <c r="AR506" i="16"/>
  <c r="AN373" i="16"/>
  <c r="AY373" i="16" s="1"/>
  <c r="AZ373" i="16" s="1"/>
  <c r="N455" i="16"/>
  <c r="AM463" i="16"/>
  <c r="AY463" i="16" s="1"/>
  <c r="AZ463" i="16" s="1"/>
  <c r="AX505" i="16"/>
  <c r="AO506" i="16"/>
  <c r="AS537" i="16"/>
  <c r="AV554" i="16"/>
  <c r="AL422" i="16"/>
  <c r="AL537" i="16"/>
  <c r="AY565" i="16"/>
  <c r="AZ565" i="16" s="1"/>
  <c r="AY656" i="16"/>
  <c r="AZ656" i="16" s="1"/>
  <c r="AY423" i="16"/>
  <c r="AY437" i="16"/>
  <c r="AZ437" i="16" s="1"/>
  <c r="AQ506" i="16"/>
  <c r="AY579" i="16"/>
  <c r="AZ579" i="16" s="1"/>
  <c r="AP399" i="16"/>
  <c r="W422" i="16"/>
  <c r="AV444" i="16"/>
  <c r="AV422" i="16" s="1"/>
  <c r="AY450" i="16"/>
  <c r="AZ450" i="16" s="1"/>
  <c r="V570" i="16"/>
  <c r="V564" i="16" s="1"/>
  <c r="AX193" i="16"/>
  <c r="AX153" i="16" s="1"/>
  <c r="AP348" i="16"/>
  <c r="AY468" i="16"/>
  <c r="AZ468" i="16" s="1"/>
  <c r="AO476" i="16"/>
  <c r="AO455" i="16" s="1"/>
  <c r="AY571" i="16"/>
  <c r="AZ571" i="16" s="1"/>
  <c r="AM570" i="16"/>
  <c r="AU570" i="16"/>
  <c r="AU564" i="16" s="1"/>
  <c r="AJ587" i="16"/>
  <c r="AN399" i="16"/>
  <c r="AY417" i="16"/>
  <c r="AZ417" i="16" s="1"/>
  <c r="AO444" i="16"/>
  <c r="AO422" i="16" s="1"/>
  <c r="AP455" i="16"/>
  <c r="AX455" i="16"/>
  <c r="AO554" i="16"/>
  <c r="AO596" i="16"/>
  <c r="AO595" i="16" s="1"/>
  <c r="O608" i="16"/>
  <c r="O607" i="16" s="1"/>
  <c r="AJ666" i="16"/>
  <c r="AL468" i="16"/>
  <c r="AS554" i="16"/>
  <c r="Y570" i="16"/>
  <c r="Y505" i="16" s="1"/>
  <c r="AO570" i="16"/>
  <c r="AW570" i="16"/>
  <c r="AN596" i="16"/>
  <c r="AJ608" i="16"/>
  <c r="AM682" i="16"/>
  <c r="Z682" i="16"/>
  <c r="Z681" i="16" s="1"/>
  <c r="AY704" i="16"/>
  <c r="AZ704" i="16" s="1"/>
  <c r="AY587" i="16"/>
  <c r="AO610" i="16"/>
  <c r="AN610" i="16"/>
  <c r="AL615" i="16"/>
  <c r="AN616" i="16"/>
  <c r="AO616" i="16"/>
  <c r="AQ616" i="16" s="1"/>
  <c r="AS616" i="16" s="1"/>
  <c r="AU616" i="16" s="1"/>
  <c r="AW616" i="16" s="1"/>
  <c r="AY566" i="16"/>
  <c r="AZ566" i="16" s="1"/>
  <c r="AN612" i="16"/>
  <c r="AM613" i="16"/>
  <c r="AL614" i="16"/>
  <c r="AY671" i="16"/>
  <c r="AZ671" i="16" s="1"/>
  <c r="AZ636" i="16"/>
  <c r="AM666" i="16"/>
  <c r="AY723" i="16"/>
  <c r="AM720" i="16"/>
  <c r="AQ730" i="16"/>
  <c r="AW730" i="16"/>
  <c r="AO730" i="16"/>
  <c r="AV730" i="16"/>
  <c r="AN730" i="16"/>
  <c r="AU730" i="16"/>
  <c r="AM730" i="16"/>
  <c r="AT730" i="16"/>
  <c r="AL730" i="16"/>
  <c r="AR730" i="16"/>
  <c r="AS730" i="16"/>
  <c r="W644" i="16"/>
  <c r="AO700" i="16"/>
  <c r="AP730" i="16"/>
  <c r="X666" i="16"/>
  <c r="AY689" i="16"/>
  <c r="AS718" i="16"/>
  <c r="AV718" i="16"/>
  <c r="AN718" i="16"/>
  <c r="AR718" i="16"/>
  <c r="AQ718" i="16"/>
  <c r="AP718" i="16"/>
  <c r="AJ712" i="16"/>
  <c r="AO718" i="16"/>
  <c r="AL718" i="16"/>
  <c r="AT718" i="16"/>
  <c r="AU623" i="16"/>
  <c r="AY640" i="16"/>
  <c r="AZ640" i="16" s="1"/>
  <c r="AZ635" i="16"/>
  <c r="AL640" i="16"/>
  <c r="AL629" i="16" s="1"/>
  <c r="AM644" i="16"/>
  <c r="AY667" i="16"/>
  <c r="AZ667" i="16" s="1"/>
  <c r="AQ729" i="16"/>
  <c r="AW729" i="16"/>
  <c r="AO729" i="16"/>
  <c r="AV729" i="16"/>
  <c r="AN729" i="16"/>
  <c r="AU729" i="16"/>
  <c r="AM729" i="16"/>
  <c r="AT729" i="16"/>
  <c r="AL729" i="16"/>
  <c r="AR729" i="16"/>
  <c r="AP729" i="16"/>
  <c r="AR724" i="16"/>
  <c r="AP724" i="16"/>
  <c r="AW724" i="16"/>
  <c r="AO724" i="16"/>
  <c r="AV724" i="16"/>
  <c r="AN724" i="16"/>
  <c r="AJ721" i="16"/>
  <c r="AU724" i="16"/>
  <c r="AL724" i="16"/>
  <c r="AS724" i="16"/>
  <c r="N721" i="16"/>
  <c r="N720" i="16" s="1"/>
  <c r="AS729" i="16"/>
  <c r="AQ731" i="16"/>
  <c r="AW731" i="16"/>
  <c r="AO731" i="16"/>
  <c r="AV731" i="16"/>
  <c r="AN731" i="16"/>
  <c r="AU731" i="16"/>
  <c r="AM731" i="16"/>
  <c r="AT731" i="16"/>
  <c r="AL731" i="16"/>
  <c r="AR731" i="16"/>
  <c r="AR733" i="16"/>
  <c r="AS733" i="16"/>
  <c r="AL733" i="16"/>
  <c r="AL727" i="16" s="1"/>
  <c r="AT733" i="16"/>
  <c r="AM733" i="16"/>
  <c r="AO715" i="16" l="1"/>
  <c r="AQ715" i="16"/>
  <c r="AR715" i="16"/>
  <c r="AS715" i="16"/>
  <c r="AT715" i="16"/>
  <c r="AU715" i="16"/>
  <c r="AQ142" i="16"/>
  <c r="AM346" i="16"/>
  <c r="AU142" i="16"/>
  <c r="AJ682" i="16"/>
  <c r="AZ633" i="16"/>
  <c r="AP564" i="16"/>
  <c r="B346" i="16"/>
  <c r="O65" i="16"/>
  <c r="Z564" i="16"/>
  <c r="Z454" i="16" s="1"/>
  <c r="AW346" i="16"/>
  <c r="O455" i="16"/>
  <c r="O142" i="16"/>
  <c r="AL455" i="16"/>
  <c r="V12" i="16"/>
  <c r="AX142" i="16"/>
  <c r="AV346" i="16"/>
  <c r="AY13" i="16"/>
  <c r="AZ13" i="16" s="1"/>
  <c r="N564" i="16"/>
  <c r="AV142" i="16"/>
  <c r="AJ629" i="16"/>
  <c r="AX24" i="16"/>
  <c r="AX12" i="16" s="1"/>
  <c r="N346" i="16"/>
  <c r="AV505" i="16"/>
  <c r="AV454" i="16" s="1"/>
  <c r="O422" i="16"/>
  <c r="AR142" i="16"/>
  <c r="AO65" i="16"/>
  <c r="AY537" i="16"/>
  <c r="AZ537" i="16" s="1"/>
  <c r="AW142" i="16"/>
  <c r="Z12" i="16"/>
  <c r="X564" i="16"/>
  <c r="X454" i="16" s="1"/>
  <c r="AS142" i="16"/>
  <c r="AZ689" i="16"/>
  <c r="AW12" i="16"/>
  <c r="W12" i="16"/>
  <c r="Y12" i="16"/>
  <c r="AU12" i="16"/>
  <c r="AZ645" i="16"/>
  <c r="AW505" i="16"/>
  <c r="AW454" i="16" s="1"/>
  <c r="AY143" i="16"/>
  <c r="AZ143" i="16" s="1"/>
  <c r="O505" i="16"/>
  <c r="AT12" i="16"/>
  <c r="AY34" i="16"/>
  <c r="AZ34" i="16" s="1"/>
  <c r="AY79" i="16"/>
  <c r="AZ79" i="16" s="1"/>
  <c r="AY208" i="16"/>
  <c r="AZ208" i="16" s="1"/>
  <c r="AQ505" i="16"/>
  <c r="AQ454" i="16" s="1"/>
  <c r="AR505" i="16"/>
  <c r="AR454" i="16" s="1"/>
  <c r="N12" i="16"/>
  <c r="AP644" i="16"/>
  <c r="AY644" i="16" s="1"/>
  <c r="AZ644" i="16" s="1"/>
  <c r="M142" i="16"/>
  <c r="AS346" i="16"/>
  <c r="AK564" i="16"/>
  <c r="AK454" i="16" s="1"/>
  <c r="N606" i="16"/>
  <c r="AY629" i="16"/>
  <c r="AL346" i="16"/>
  <c r="O606" i="16"/>
  <c r="M606" i="16"/>
  <c r="AY107" i="16"/>
  <c r="AZ107" i="16" s="1"/>
  <c r="X12" i="16"/>
  <c r="N505" i="16"/>
  <c r="O106" i="16"/>
  <c r="AY59" i="16"/>
  <c r="AZ59" i="16" s="1"/>
  <c r="W505" i="16"/>
  <c r="W454" i="16" s="1"/>
  <c r="AP65" i="16"/>
  <c r="AX617" i="16"/>
  <c r="AY617" i="16" s="1"/>
  <c r="AZ617" i="16" s="1"/>
  <c r="AZ489" i="16"/>
  <c r="AZ587" i="16"/>
  <c r="AY551" i="16"/>
  <c r="AZ551" i="16" s="1"/>
  <c r="AS505" i="16"/>
  <c r="AS454" i="16" s="1"/>
  <c r="M564" i="16"/>
  <c r="AT346" i="16"/>
  <c r="AR65" i="16"/>
  <c r="AR12" i="16" s="1"/>
  <c r="AT142" i="16"/>
  <c r="AV12" i="16"/>
  <c r="B12" i="16"/>
  <c r="V505" i="16"/>
  <c r="V454" i="16" s="1"/>
  <c r="M346" i="16"/>
  <c r="AW712" i="16"/>
  <c r="AW682" i="16" s="1"/>
  <c r="AL12" i="16"/>
  <c r="AP505" i="16"/>
  <c r="AY675" i="16"/>
  <c r="AZ675" i="16" s="1"/>
  <c r="O681" i="16"/>
  <c r="AY476" i="16"/>
  <c r="AZ476" i="16" s="1"/>
  <c r="B505" i="16"/>
  <c r="B454" i="16" s="1"/>
  <c r="AU712" i="16"/>
  <c r="AU682" i="16" s="1"/>
  <c r="AT505" i="16"/>
  <c r="AT454" i="16" s="1"/>
  <c r="AY258" i="16"/>
  <c r="AZ258" i="16" s="1"/>
  <c r="AO346" i="16"/>
  <c r="AU346" i="16"/>
  <c r="AQ55" i="16"/>
  <c r="AQ12" i="16" s="1"/>
  <c r="AY660" i="16"/>
  <c r="AZ660" i="16" s="1"/>
  <c r="AU721" i="16"/>
  <c r="AU720" i="16" s="1"/>
  <c r="AK712" i="16"/>
  <c r="AK682" i="16" s="1"/>
  <c r="M505" i="16"/>
  <c r="AO564" i="16"/>
  <c r="AK12" i="16"/>
  <c r="N681" i="16"/>
  <c r="AY623" i="16"/>
  <c r="AZ623" i="16" s="1"/>
  <c r="AJ12" i="16"/>
  <c r="AM24" i="16"/>
  <c r="AX346" i="16"/>
  <c r="AS12" i="16"/>
  <c r="AT721" i="16"/>
  <c r="AT720" i="16" s="1"/>
  <c r="AW721" i="16"/>
  <c r="AW720" i="16" s="1"/>
  <c r="AS728" i="16"/>
  <c r="AS727" i="16" s="1"/>
  <c r="AP728" i="16"/>
  <c r="AP727" i="16" s="1"/>
  <c r="AO153" i="16"/>
  <c r="AO142" i="16" s="1"/>
  <c r="AQ721" i="16"/>
  <c r="AQ720" i="16" s="1"/>
  <c r="AO721" i="16"/>
  <c r="AO720" i="16" s="1"/>
  <c r="AO728" i="16"/>
  <c r="AO727" i="16" s="1"/>
  <c r="AP712" i="16"/>
  <c r="AP682" i="16" s="1"/>
  <c r="Y564" i="16"/>
  <c r="Y454" i="16" s="1"/>
  <c r="AY84" i="16"/>
  <c r="AZ84" i="16" s="1"/>
  <c r="AK606" i="16"/>
  <c r="AY733" i="16"/>
  <c r="AZ733" i="16" s="1"/>
  <c r="AR721" i="16"/>
  <c r="AR720" i="16" s="1"/>
  <c r="AR728" i="16"/>
  <c r="AR727" i="16" s="1"/>
  <c r="AW728" i="16"/>
  <c r="AW727" i="16" s="1"/>
  <c r="AN347" i="16"/>
  <c r="AN346" i="16" s="1"/>
  <c r="AS721" i="16"/>
  <c r="AS720" i="16" s="1"/>
  <c r="AP721" i="16"/>
  <c r="AP720" i="16" s="1"/>
  <c r="AL721" i="16"/>
  <c r="AL720" i="16" s="1"/>
  <c r="AY506" i="16"/>
  <c r="AZ506" i="16" s="1"/>
  <c r="AQ346" i="16"/>
  <c r="AK721" i="16"/>
  <c r="AK720" i="16" s="1"/>
  <c r="AT712" i="16"/>
  <c r="AT682" i="16" s="1"/>
  <c r="AU728" i="16"/>
  <c r="AU727" i="16" s="1"/>
  <c r="AL712" i="16"/>
  <c r="AL682" i="16" s="1"/>
  <c r="AP347" i="16"/>
  <c r="AP346" i="16" s="1"/>
  <c r="AR346" i="16"/>
  <c r="AY106" i="16"/>
  <c r="AZ106" i="16" s="1"/>
  <c r="AN61" i="16"/>
  <c r="AN55" i="16" s="1"/>
  <c r="AO61" i="16"/>
  <c r="AO55" i="16" s="1"/>
  <c r="AY731" i="16"/>
  <c r="AZ731" i="16" s="1"/>
  <c r="AV712" i="16"/>
  <c r="AV682" i="16" s="1"/>
  <c r="AM615" i="16"/>
  <c r="AN728" i="16"/>
  <c r="AN727" i="16" s="1"/>
  <c r="AQ712" i="16"/>
  <c r="AQ682" i="16" s="1"/>
  <c r="AY730" i="16"/>
  <c r="AZ730" i="16" s="1"/>
  <c r="AV728" i="16"/>
  <c r="AV727" i="16" s="1"/>
  <c r="AR712" i="16"/>
  <c r="AR682" i="16" s="1"/>
  <c r="AZ723" i="16"/>
  <c r="AY666" i="16"/>
  <c r="AZ666" i="16" s="1"/>
  <c r="AX454" i="16"/>
  <c r="AL193" i="16"/>
  <c r="AY313" i="16"/>
  <c r="AZ313" i="16" s="1"/>
  <c r="AY193" i="16"/>
  <c r="AZ193" i="16" s="1"/>
  <c r="AN153" i="16"/>
  <c r="AN142" i="16" s="1"/>
  <c r="AN24" i="16"/>
  <c r="AV721" i="16"/>
  <c r="AV720" i="16" s="1"/>
  <c r="AQ728" i="16"/>
  <c r="AQ727" i="16" s="1"/>
  <c r="AL623" i="16"/>
  <c r="AO712" i="16"/>
  <c r="AO682" i="16" s="1"/>
  <c r="AS712" i="16"/>
  <c r="AS682" i="16" s="1"/>
  <c r="AJ564" i="16"/>
  <c r="AP610" i="16"/>
  <c r="AY700" i="16"/>
  <c r="AZ700" i="16" s="1"/>
  <c r="AJ607" i="16"/>
  <c r="AY570" i="16"/>
  <c r="AZ570" i="16" s="1"/>
  <c r="AM505" i="16"/>
  <c r="AM455" i="16"/>
  <c r="AY718" i="16"/>
  <c r="AZ718" i="16" s="1"/>
  <c r="AN712" i="16"/>
  <c r="AN721" i="16"/>
  <c r="AY724" i="16"/>
  <c r="AZ724" i="16" s="1"/>
  <c r="AQ610" i="16"/>
  <c r="AM681" i="16"/>
  <c r="AN595" i="16"/>
  <c r="AY596" i="16"/>
  <c r="AZ596" i="16" s="1"/>
  <c r="AJ505" i="16"/>
  <c r="AU505" i="16"/>
  <c r="AU454" i="16" s="1"/>
  <c r="AY69" i="16"/>
  <c r="AZ69" i="16" s="1"/>
  <c r="AN65" i="16"/>
  <c r="AP55" i="16"/>
  <c r="AP616" i="16"/>
  <c r="AR616" i="16" s="1"/>
  <c r="AT616" i="16" s="1"/>
  <c r="AV616" i="16" s="1"/>
  <c r="AT728" i="16"/>
  <c r="AT727" i="16" s="1"/>
  <c r="AM728" i="16"/>
  <c r="AY729" i="16"/>
  <c r="AZ729" i="16" s="1"/>
  <c r="AM614" i="16"/>
  <c r="AL608" i="16"/>
  <c r="AY554" i="16"/>
  <c r="AZ554" i="16" s="1"/>
  <c r="AY444" i="16"/>
  <c r="AZ444" i="16" s="1"/>
  <c r="AJ720" i="16"/>
  <c r="AO613" i="16"/>
  <c r="AQ613" i="16" s="1"/>
  <c r="AS613" i="16" s="1"/>
  <c r="AU613" i="16" s="1"/>
  <c r="AW613" i="16" s="1"/>
  <c r="AN613" i="16"/>
  <c r="AP613" i="16" s="1"/>
  <c r="AR613" i="16" s="1"/>
  <c r="AT613" i="16" s="1"/>
  <c r="AV613" i="16" s="1"/>
  <c r="AL551" i="16"/>
  <c r="AL505" i="16" s="1"/>
  <c r="AO505" i="16"/>
  <c r="AY422" i="16"/>
  <c r="M12" i="16"/>
  <c r="AP612" i="16"/>
  <c r="AY399" i="16"/>
  <c r="AZ399" i="16" s="1"/>
  <c r="AJ422" i="16"/>
  <c r="AJ346" i="16" s="1"/>
  <c r="AZ423" i="16"/>
  <c r="AY348" i="16"/>
  <c r="AZ348" i="16" s="1"/>
  <c r="AY57" i="16"/>
  <c r="AZ57" i="16" s="1"/>
  <c r="AY715" i="16" l="1"/>
  <c r="AZ715" i="16" s="1"/>
  <c r="AL454" i="16"/>
  <c r="AP454" i="16"/>
  <c r="AJ681" i="16"/>
  <c r="O454" i="16"/>
  <c r="O12" i="16"/>
  <c r="V8" i="16"/>
  <c r="N454" i="16"/>
  <c r="N8" i="16" s="1"/>
  <c r="W8" i="16"/>
  <c r="AZ629" i="16"/>
  <c r="AW681" i="16"/>
  <c r="AP12" i="16"/>
  <c r="X8" i="16"/>
  <c r="Y8" i="16"/>
  <c r="AO12" i="16"/>
  <c r="AY65" i="16"/>
  <c r="AZ65" i="16" s="1"/>
  <c r="Z8" i="16"/>
  <c r="AQ681" i="16"/>
  <c r="AK681" i="16"/>
  <c r="AK8" i="16" s="1"/>
  <c r="AY24" i="16"/>
  <c r="AZ24" i="16" s="1"/>
  <c r="AT681" i="16"/>
  <c r="AM12" i="16"/>
  <c r="M454" i="16"/>
  <c r="M8" i="16" s="1"/>
  <c r="AO454" i="16"/>
  <c r="AP681" i="16"/>
  <c r="AU681" i="16"/>
  <c r="AX616" i="16"/>
  <c r="AY616" i="16" s="1"/>
  <c r="AZ616" i="16" s="1"/>
  <c r="AL681" i="16"/>
  <c r="AJ454" i="16"/>
  <c r="AY346" i="16"/>
  <c r="AZ346" i="16" s="1"/>
  <c r="AY55" i="16"/>
  <c r="AZ55" i="16" s="1"/>
  <c r="AL607" i="16"/>
  <c r="AL606" i="16" s="1"/>
  <c r="AO681" i="16"/>
  <c r="AY347" i="16"/>
  <c r="AZ347" i="16" s="1"/>
  <c r="AY61" i="16"/>
  <c r="AZ61" i="16" s="1"/>
  <c r="AR681" i="16"/>
  <c r="AS681" i="16"/>
  <c r="AS610" i="16"/>
  <c r="AJ606" i="16"/>
  <c r="AO615" i="16"/>
  <c r="AQ615" i="16" s="1"/>
  <c r="AS615" i="16" s="1"/>
  <c r="AU615" i="16" s="1"/>
  <c r="AW615" i="16" s="1"/>
  <c r="AN615" i="16"/>
  <c r="AP615" i="16" s="1"/>
  <c r="AR615" i="16" s="1"/>
  <c r="AT615" i="16" s="1"/>
  <c r="AV615" i="16" s="1"/>
  <c r="AY722" i="16"/>
  <c r="AV681" i="16"/>
  <c r="AN12" i="16"/>
  <c r="AO614" i="16"/>
  <c r="AN614" i="16"/>
  <c r="AP614" i="16" s="1"/>
  <c r="AR614" i="16" s="1"/>
  <c r="AT614" i="16" s="1"/>
  <c r="AV614" i="16" s="1"/>
  <c r="AZ422" i="16"/>
  <c r="AR612" i="16"/>
  <c r="AT612" i="16" s="1"/>
  <c r="AV612" i="16" s="1"/>
  <c r="AY712" i="16"/>
  <c r="AZ712" i="16" s="1"/>
  <c r="AN682" i="16"/>
  <c r="AY728" i="16"/>
  <c r="AZ728" i="16" s="1"/>
  <c r="AM727" i="16"/>
  <c r="AY727" i="16" s="1"/>
  <c r="AZ727" i="16" s="1"/>
  <c r="AY595" i="16"/>
  <c r="AZ595" i="16" s="1"/>
  <c r="AN505" i="16"/>
  <c r="AY505" i="16" s="1"/>
  <c r="AZ505" i="16" s="1"/>
  <c r="AN564" i="16"/>
  <c r="AY564" i="16" s="1"/>
  <c r="AZ564" i="16" s="1"/>
  <c r="AR610" i="16"/>
  <c r="AX613" i="16"/>
  <c r="AY613" i="16" s="1"/>
  <c r="AZ613" i="16" s="1"/>
  <c r="AN720" i="16"/>
  <c r="AY720" i="16" s="1"/>
  <c r="AZ720" i="16" s="1"/>
  <c r="AY721" i="16"/>
  <c r="AZ721" i="16" s="1"/>
  <c r="AY455" i="16"/>
  <c r="AZ455" i="16" s="1"/>
  <c r="AM454" i="16"/>
  <c r="AM608" i="16"/>
  <c r="O8" i="16" l="1"/>
  <c r="AX615" i="16"/>
  <c r="AY615" i="16" s="1"/>
  <c r="AZ615" i="16" s="1"/>
  <c r="AN608" i="16"/>
  <c r="AN607" i="16" s="1"/>
  <c r="AN606" i="16" s="1"/>
  <c r="AN681" i="16"/>
  <c r="AY681" i="16" s="1"/>
  <c r="AZ681" i="16" s="1"/>
  <c r="AY682" i="16"/>
  <c r="AZ682" i="16" s="1"/>
  <c r="AM607" i="16"/>
  <c r="AX612" i="16"/>
  <c r="AY612" i="16" s="1"/>
  <c r="AZ612" i="16" s="1"/>
  <c r="AU610" i="16"/>
  <c r="AQ614" i="16"/>
  <c r="AO608" i="16"/>
  <c r="AO607" i="16" s="1"/>
  <c r="AO606" i="16" s="1"/>
  <c r="AO8" i="16" s="1"/>
  <c r="AT610" i="16"/>
  <c r="AY12" i="16"/>
  <c r="AZ12" i="16" s="1"/>
  <c r="AN454" i="16"/>
  <c r="AY454" i="16" s="1"/>
  <c r="AZ454" i="16" s="1"/>
  <c r="AN8" i="16" l="1"/>
  <c r="AS614" i="16"/>
  <c r="AQ608" i="16"/>
  <c r="AQ607" i="16" s="1"/>
  <c r="AQ606" i="16" s="1"/>
  <c r="AQ8" i="16" s="1"/>
  <c r="AP608" i="16"/>
  <c r="AP607" i="16" s="1"/>
  <c r="AP606" i="16" s="1"/>
  <c r="AW610" i="16"/>
  <c r="AM606" i="16"/>
  <c r="AV610" i="16"/>
  <c r="AX610" i="16" l="1"/>
  <c r="AY610" i="16" s="1"/>
  <c r="AZ610" i="16" s="1"/>
  <c r="AR608" i="16"/>
  <c r="AR607" i="16" s="1"/>
  <c r="AR606" i="16" s="1"/>
  <c r="AR8" i="16" s="1"/>
  <c r="AU614" i="16"/>
  <c r="AS608" i="16"/>
  <c r="AS607" i="16" s="1"/>
  <c r="AS606" i="16" s="1"/>
  <c r="AS8" i="16" s="1"/>
  <c r="AW614" i="16" l="1"/>
  <c r="AU608" i="16"/>
  <c r="AU607" i="16" s="1"/>
  <c r="AU606" i="16" s="1"/>
  <c r="AU8" i="16" s="1"/>
  <c r="AT608" i="16"/>
  <c r="AT607" i="16" s="1"/>
  <c r="AT606" i="16" s="1"/>
  <c r="AT8" i="16" s="1"/>
  <c r="AV608" i="16" l="1"/>
  <c r="AW608" i="16"/>
  <c r="AW607" i="16" s="1"/>
  <c r="AW606" i="16" s="1"/>
  <c r="AW8" i="16" s="1"/>
  <c r="AX614" i="16"/>
  <c r="B7" i="6"/>
  <c r="A8" i="6"/>
  <c r="B12" i="6"/>
  <c r="A16" i="6"/>
  <c r="A19" i="6"/>
  <c r="O9" i="5"/>
  <c r="O10" i="5"/>
  <c r="O11" i="5"/>
  <c r="O12" i="5"/>
  <c r="O13" i="5"/>
  <c r="AN13" i="5"/>
  <c r="AO13" i="5"/>
  <c r="AP13" i="5"/>
  <c r="AQ13" i="5"/>
  <c r="AR13" i="5"/>
  <c r="AS13" i="5"/>
  <c r="AT13" i="5"/>
  <c r="AU13" i="5"/>
  <c r="AV13" i="5"/>
  <c r="AW13" i="5"/>
  <c r="AX13" i="5"/>
  <c r="O14" i="5"/>
  <c r="AP14" i="5"/>
  <c r="AQ14" i="5"/>
  <c r="AR14" i="5"/>
  <c r="AS14" i="5"/>
  <c r="O15" i="5"/>
  <c r="AQ15" i="5"/>
  <c r="AR15" i="5"/>
  <c r="AS15" i="5"/>
  <c r="AT15" i="5"/>
  <c r="AU15" i="5"/>
  <c r="O16" i="5"/>
  <c r="O17" i="5"/>
  <c r="O18" i="5"/>
  <c r="O19" i="5"/>
  <c r="AP19" i="5"/>
  <c r="AQ19" i="5"/>
  <c r="AR19" i="5"/>
  <c r="AS19" i="5"/>
  <c r="AT19" i="5"/>
  <c r="O20" i="5"/>
  <c r="AO20" i="5"/>
  <c r="AP20" i="5"/>
  <c r="AQ20" i="5"/>
  <c r="AR20" i="5"/>
  <c r="AS20" i="5"/>
  <c r="AT20" i="5"/>
  <c r="AU20" i="5"/>
  <c r="AV20" i="5"/>
  <c r="O21" i="5"/>
  <c r="AN21" i="5"/>
  <c r="AO21" i="5"/>
  <c r="AP21" i="5"/>
  <c r="AQ21" i="5"/>
  <c r="AR21" i="5"/>
  <c r="AS21" i="5"/>
  <c r="AT21" i="5"/>
  <c r="AU21" i="5"/>
  <c r="O22" i="5"/>
  <c r="O23" i="5"/>
  <c r="O24" i="5"/>
  <c r="O25" i="5"/>
  <c r="O26" i="5"/>
  <c r="AR26" i="5"/>
  <c r="AS26" i="5"/>
  <c r="AT26" i="5"/>
  <c r="AU26" i="5"/>
  <c r="AV26" i="5"/>
  <c r="O27" i="5"/>
  <c r="AO27" i="5"/>
  <c r="AP27" i="5"/>
  <c r="AQ27" i="5"/>
  <c r="AR27" i="5"/>
  <c r="AS27" i="5"/>
  <c r="O28" i="5"/>
  <c r="AP28" i="5"/>
  <c r="AQ28" i="5"/>
  <c r="AR28" i="5"/>
  <c r="AS28" i="5"/>
  <c r="AT28" i="5"/>
  <c r="O29" i="5"/>
  <c r="AP29" i="5"/>
  <c r="AQ29" i="5"/>
  <c r="AR29" i="5"/>
  <c r="AS29" i="5"/>
  <c r="AT29" i="5"/>
  <c r="AU29" i="5"/>
  <c r="AV29" i="5"/>
  <c r="AW29" i="5"/>
  <c r="O30" i="5"/>
  <c r="AN30" i="5"/>
  <c r="AO30" i="5"/>
  <c r="AP30" i="5"/>
  <c r="AQ30" i="5"/>
  <c r="AR30" i="5"/>
  <c r="AS30" i="5"/>
  <c r="AT30" i="5"/>
  <c r="AU30" i="5"/>
  <c r="O31" i="5"/>
  <c r="AM31" i="5"/>
  <c r="AM8" i="5" s="1"/>
  <c r="AN31" i="5"/>
  <c r="AO31" i="5"/>
  <c r="AP31" i="5"/>
  <c r="AQ31" i="5"/>
  <c r="AR31" i="5"/>
  <c r="AS31" i="5"/>
  <c r="AT31" i="5"/>
  <c r="AU31" i="5"/>
  <c r="AV31" i="5"/>
  <c r="AW31" i="5"/>
  <c r="O32" i="5"/>
  <c r="AN32" i="5"/>
  <c r="AO32" i="5"/>
  <c r="AP32" i="5"/>
  <c r="AQ32" i="5"/>
  <c r="AR32" i="5"/>
  <c r="AS32" i="5"/>
  <c r="AT32" i="5"/>
  <c r="AU32" i="5"/>
  <c r="AV32" i="5"/>
  <c r="AW32" i="5"/>
  <c r="AX32" i="5"/>
  <c r="O33" i="5"/>
  <c r="AO33" i="5"/>
  <c r="AP33" i="5"/>
  <c r="AQ33" i="5"/>
  <c r="AR33" i="5"/>
  <c r="AS33" i="5"/>
  <c r="AT33" i="5"/>
  <c r="AU33" i="5"/>
  <c r="AV33" i="5"/>
  <c r="O34" i="5"/>
  <c r="AS34" i="5"/>
  <c r="AT34" i="5"/>
  <c r="AU34" i="5"/>
  <c r="AV34" i="5"/>
  <c r="AW34" i="5"/>
  <c r="O35" i="5"/>
  <c r="AO35" i="5"/>
  <c r="AP35" i="5"/>
  <c r="AQ35" i="5"/>
  <c r="AR35" i="5"/>
  <c r="AS35" i="5"/>
  <c r="N36" i="5"/>
  <c r="AJ36" i="5"/>
  <c r="AP36" i="5" s="1"/>
  <c r="AJ37" i="5"/>
  <c r="AL37" i="5" s="1"/>
  <c r="AJ38" i="5"/>
  <c r="AR38" i="5" s="1"/>
  <c r="O39" i="5"/>
  <c r="AP39" i="5"/>
  <c r="AQ39" i="5"/>
  <c r="AR39" i="5"/>
  <c r="AS39" i="5"/>
  <c r="AT39" i="5"/>
  <c r="O40" i="5"/>
  <c r="AN40" i="5"/>
  <c r="AO40" i="5"/>
  <c r="AP40" i="5"/>
  <c r="AQ40" i="5"/>
  <c r="AR40" i="5"/>
  <c r="O41" i="5"/>
  <c r="AN41" i="5"/>
  <c r="AO41" i="5"/>
  <c r="AP41" i="5"/>
  <c r="AQ41" i="5"/>
  <c r="AR41" i="5"/>
  <c r="O42" i="5"/>
  <c r="AN42" i="5"/>
  <c r="AO42" i="5"/>
  <c r="AP42" i="5"/>
  <c r="AQ42" i="5"/>
  <c r="O43" i="5"/>
  <c r="AO43" i="5"/>
  <c r="AP43" i="5"/>
  <c r="AQ43" i="5"/>
  <c r="AR43" i="5"/>
  <c r="AS43" i="5"/>
  <c r="AT43" i="5"/>
  <c r="AU43" i="5"/>
  <c r="AV43" i="5"/>
  <c r="AK44" i="5"/>
  <c r="AL44" i="5"/>
  <c r="O45" i="5"/>
  <c r="AQ45" i="5"/>
  <c r="AR45" i="5"/>
  <c r="AS45" i="5"/>
  <c r="AT45" i="5"/>
  <c r="AU45" i="5"/>
  <c r="AV45" i="5"/>
  <c r="AW45" i="5"/>
  <c r="AX45" i="5"/>
  <c r="O46" i="5"/>
  <c r="O47" i="5"/>
  <c r="O48" i="5"/>
  <c r="O49" i="5"/>
  <c r="O50" i="5"/>
  <c r="M51" i="5"/>
  <c r="M44" i="5" s="1"/>
  <c r="M8" i="5" s="1"/>
  <c r="N51" i="5"/>
  <c r="N44" i="5" s="1"/>
  <c r="N8" i="5" s="1"/>
  <c r="AJ51" i="5"/>
  <c r="AS51" i="5" s="1"/>
  <c r="AX51" i="5"/>
  <c r="O52" i="5"/>
  <c r="AR52" i="5"/>
  <c r="AS52" i="5"/>
  <c r="AT52" i="5"/>
  <c r="AU52" i="5"/>
  <c r="AV52" i="5"/>
  <c r="O53" i="5"/>
  <c r="AQ53" i="5"/>
  <c r="AR53" i="5"/>
  <c r="AS53" i="5"/>
  <c r="AT53" i="5"/>
  <c r="AU53" i="5"/>
  <c r="C5" i="7"/>
  <c r="D5" i="7"/>
  <c r="E6" i="7"/>
  <c r="F6" i="7"/>
  <c r="G6" i="7"/>
  <c r="I6" i="7" s="1"/>
  <c r="H6" i="7"/>
  <c r="I7" i="7"/>
  <c r="J7" i="7"/>
  <c r="E8" i="7"/>
  <c r="F8" i="7"/>
  <c r="G8" i="7"/>
  <c r="H8" i="7"/>
  <c r="I9" i="7"/>
  <c r="J9" i="7"/>
  <c r="E10" i="7"/>
  <c r="F10" i="7"/>
  <c r="G10" i="7"/>
  <c r="H10" i="7"/>
  <c r="I11" i="7"/>
  <c r="J11" i="7"/>
  <c r="I12" i="7"/>
  <c r="J12" i="7"/>
  <c r="E13" i="7"/>
  <c r="F13" i="7"/>
  <c r="G13" i="7"/>
  <c r="H13" i="7"/>
  <c r="I14" i="7"/>
  <c r="J14" i="7"/>
  <c r="I15" i="7"/>
  <c r="J15" i="7"/>
  <c r="I16" i="7"/>
  <c r="J16" i="7"/>
  <c r="E17" i="7"/>
  <c r="F17" i="7"/>
  <c r="G17" i="7"/>
  <c r="H17" i="7"/>
  <c r="I18" i="7"/>
  <c r="J18" i="7"/>
  <c r="I19" i="7"/>
  <c r="J19" i="7"/>
  <c r="I20" i="7"/>
  <c r="J20" i="7"/>
  <c r="I21" i="7"/>
  <c r="J21" i="7"/>
  <c r="I22" i="7"/>
  <c r="J22" i="7"/>
  <c r="E23" i="7"/>
  <c r="F23" i="7"/>
  <c r="G23" i="7"/>
  <c r="H23" i="7"/>
  <c r="I24" i="7"/>
  <c r="J24" i="7"/>
  <c r="I25" i="7"/>
  <c r="J25" i="7"/>
  <c r="E26" i="7"/>
  <c r="F26" i="7"/>
  <c r="G26" i="7"/>
  <c r="H26" i="7"/>
  <c r="I27" i="7"/>
  <c r="J27" i="7"/>
  <c r="I28" i="7"/>
  <c r="J28" i="7"/>
  <c r="E29" i="7"/>
  <c r="F29" i="7"/>
  <c r="G29" i="7"/>
  <c r="H29" i="7"/>
  <c r="I30" i="7"/>
  <c r="J30" i="7"/>
  <c r="I31" i="7"/>
  <c r="J31" i="7"/>
  <c r="I32" i="7"/>
  <c r="J32" i="7"/>
  <c r="J35" i="7"/>
  <c r="J36" i="7"/>
  <c r="J37" i="7"/>
  <c r="J38" i="7"/>
  <c r="J39" i="7"/>
  <c r="J40" i="7"/>
  <c r="J41" i="7"/>
  <c r="J42" i="7"/>
  <c r="J43" i="7"/>
  <c r="J44" i="7"/>
  <c r="I29" i="7" l="1"/>
  <c r="I26" i="7"/>
  <c r="I17" i="7"/>
  <c r="I10" i="7"/>
  <c r="AR36" i="5"/>
  <c r="AQ38" i="5"/>
  <c r="I8" i="7"/>
  <c r="O51" i="5"/>
  <c r="AK38" i="5"/>
  <c r="AK8" i="5" s="1"/>
  <c r="AQ36" i="5"/>
  <c r="AL8" i="5"/>
  <c r="AN37" i="5"/>
  <c r="I23" i="7"/>
  <c r="AR37" i="5"/>
  <c r="J17" i="7"/>
  <c r="J29" i="7"/>
  <c r="J26" i="7"/>
  <c r="J23" i="7"/>
  <c r="AQ37" i="5"/>
  <c r="O44" i="5"/>
  <c r="AP37" i="5"/>
  <c r="AP8" i="5" s="1"/>
  <c r="AO37" i="5"/>
  <c r="AO8" i="5" s="1"/>
  <c r="AN8" i="5"/>
  <c r="F5" i="7"/>
  <c r="J8" i="7"/>
  <c r="H5" i="7"/>
  <c r="J13" i="7"/>
  <c r="AW51" i="5"/>
  <c r="AU38" i="5"/>
  <c r="I13" i="7"/>
  <c r="J10" i="7"/>
  <c r="AU51" i="5"/>
  <c r="AT38" i="5"/>
  <c r="G5" i="7"/>
  <c r="AQ51" i="5"/>
  <c r="AS38" i="5"/>
  <c r="AX608" i="16"/>
  <c r="AX607" i="16" s="1"/>
  <c r="AX606" i="16" s="1"/>
  <c r="AX8" i="16" s="1"/>
  <c r="AY614" i="16"/>
  <c r="AZ614" i="16" s="1"/>
  <c r="AV607" i="16"/>
  <c r="O8" i="5"/>
  <c r="J6" i="7"/>
  <c r="AR51" i="5"/>
  <c r="AS36" i="5"/>
  <c r="E5" i="7"/>
  <c r="I5" i="7" s="1"/>
  <c r="AV51" i="5"/>
  <c r="AT51" i="5"/>
  <c r="AJ44" i="5"/>
  <c r="J5" i="7" l="1"/>
  <c r="AY608" i="16"/>
  <c r="AZ608" i="16" s="1"/>
  <c r="AV606" i="16"/>
  <c r="AY607" i="16"/>
  <c r="AZ607" i="16" s="1"/>
  <c r="AU44" i="5"/>
  <c r="AU8" i="5" s="1"/>
  <c r="AV44" i="5"/>
  <c r="AV8" i="5" s="1"/>
  <c r="AW44" i="5"/>
  <c r="AW8" i="5" s="1"/>
  <c r="AS44" i="5"/>
  <c r="AS8" i="5" s="1"/>
  <c r="AX44" i="5"/>
  <c r="AX8" i="5" s="1"/>
  <c r="AQ44" i="5"/>
  <c r="AQ8" i="5" s="1"/>
  <c r="AR44" i="5"/>
  <c r="AR8" i="5" s="1"/>
  <c r="AT44" i="5"/>
  <c r="AT8" i="5" s="1"/>
  <c r="AJ8" i="5"/>
  <c r="AV8" i="16" l="1"/>
  <c r="AY606" i="16"/>
  <c r="AZ606" i="16" s="1"/>
  <c r="B660" i="16"/>
  <c r="B644" i="16" s="1"/>
  <c r="B606" i="16" s="1"/>
  <c r="B8" i="16" s="1"/>
  <c r="AY178" i="16" l="1"/>
  <c r="AZ178" i="16" s="1"/>
  <c r="AY163" i="16"/>
  <c r="AZ163" i="16" s="1"/>
  <c r="AY182" i="16"/>
  <c r="AZ182" i="16" s="1"/>
  <c r="AY159" i="16"/>
  <c r="AZ159" i="16" s="1"/>
  <c r="AY167" i="16"/>
  <c r="AZ167" i="16" s="1"/>
  <c r="AJ153" i="16"/>
  <c r="AJ142" i="16" s="1"/>
  <c r="AY174" i="16"/>
  <c r="AZ174" i="16" s="1"/>
  <c r="AL153" i="16"/>
  <c r="AL142" i="16" s="1"/>
  <c r="AL8" i="16" s="1"/>
  <c r="AM153" i="16"/>
  <c r="AP153" i="16"/>
  <c r="AP142" i="16" s="1"/>
  <c r="AP8" i="16" s="1"/>
  <c r="AY153" i="16" l="1"/>
  <c r="AZ153" i="16" s="1"/>
  <c r="AM142" i="16"/>
  <c r="AJ8" i="16"/>
  <c r="AY154" i="16"/>
  <c r="AZ154" i="16" s="1"/>
  <c r="AM8" i="16" l="1"/>
  <c r="AY8" i="16" s="1"/>
  <c r="AZ8" i="16" s="1"/>
  <c r="AY142" i="16"/>
  <c r="AZ142" i="16" s="1"/>
</calcChain>
</file>

<file path=xl/comments1.xml><?xml version="1.0" encoding="utf-8"?>
<comments xmlns="http://schemas.openxmlformats.org/spreadsheetml/2006/main">
  <authors>
    <author>Windows User</author>
  </authors>
  <commentList>
    <comment ref="Y1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ข้อมูลจากทะเบียนกลุ่มผู้ใช้น้ำ</t>
        </r>
      </text>
    </comment>
    <comment ref="AF1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13*7 สป.=91 วัน วันหยุด12*2สป=24 รวม115วัน</t>
        </r>
      </text>
    </comment>
    <comment ref="Y1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ข้อมูลจากทะเบียนกลุ่มผู้ใช้น้ำ</t>
        </r>
      </text>
    </comment>
    <comment ref="AF1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13*7 สป.=91 วัน วันหยุด12*2สป=24 รวม115วัน</t>
        </r>
      </text>
    </comment>
  </commentList>
</comments>
</file>

<file path=xl/sharedStrings.xml><?xml version="1.0" encoding="utf-8"?>
<sst xmlns="http://schemas.openxmlformats.org/spreadsheetml/2006/main" count="5275" uniqueCount="1584">
  <si>
    <t>ที่</t>
  </si>
  <si>
    <t>สถานที่ดำเนินการ</t>
  </si>
  <si>
    <t>ผลประโยชน์ที่ได้รับ</t>
  </si>
  <si>
    <t>หน่วยงานดำเนินการ</t>
  </si>
  <si>
    <t>ตำบล</t>
  </si>
  <si>
    <t>อำเภอ</t>
  </si>
  <si>
    <t>จังหวัด</t>
  </si>
  <si>
    <t>ด้านที่ดิน</t>
  </si>
  <si>
    <t>ลุ่มน้ำ</t>
  </si>
  <si>
    <t>รหัส</t>
  </si>
  <si>
    <t>ปรับปรุงโครงการ</t>
  </si>
  <si>
    <t>ช่องที่</t>
  </si>
  <si>
    <t>หัวข้อ</t>
  </si>
  <si>
    <t>ความหมาย</t>
  </si>
  <si>
    <t>การป้องกันและบรรเทาภัยจากน้ำ</t>
  </si>
  <si>
    <t>01-25</t>
  </si>
  <si>
    <t>3 = อยู่ระหว่างดำเนินการ , 4 = ดำเนินการเสร็จแล้ว</t>
  </si>
  <si>
    <t>1 , 2 , 3 , 4</t>
  </si>
  <si>
    <t>1 = ไม่ต้องดำเนินการ , 2 = ต้องดำเนินการแต่ยังไม่ดำเนินการ</t>
  </si>
  <si>
    <t>ปรับปรุงแหล่งน้ำ (ปรับปรุงเฉพาะจุด)</t>
  </si>
  <si>
    <t>ก่อสร้างอ่างเก็บน้ำ</t>
  </si>
  <si>
    <t>ก่อสร้างฝาย</t>
  </si>
  <si>
    <t>ก่อสร้างสถานีสูบน้ำ</t>
  </si>
  <si>
    <t>ก่อสร้างประตูระบายน้ำ / เขื่อนระบายน้ำ</t>
  </si>
  <si>
    <t>โครงการชลประทานขนาดใหญ่</t>
  </si>
  <si>
    <t>ก่อสร้างระบบระบายน้ำ / คันกันน้ำ / พนังกั้นน้ำ / ท่อระบายน้ำ / อาคารป้องกันตลิ่ง</t>
  </si>
  <si>
    <t>ความพร้อม</t>
  </si>
  <si>
    <t>พิกัด</t>
  </si>
  <si>
    <t>Lat</t>
  </si>
  <si>
    <t>Long</t>
  </si>
  <si>
    <t>ระบุทศนิยม 4 ตำแหน่ง</t>
  </si>
  <si>
    <t>สำนัก</t>
  </si>
  <si>
    <t>-</t>
  </si>
  <si>
    <t>02</t>
  </si>
  <si>
    <t>สำนักฯ/กอง.....</t>
  </si>
  <si>
    <t xml:space="preserve"> งบประมาณทั้งสิ้น               167,000,000 บาท</t>
  </si>
  <si>
    <t>บ้านเก่า</t>
  </si>
  <si>
    <t>ด่านขุนทด</t>
  </si>
  <si>
    <t>นครราชสีมา</t>
  </si>
  <si>
    <t>จ้างแรงงาน(คน)</t>
  </si>
  <si>
    <t>คป.นครราชสีมา</t>
  </si>
  <si>
    <t>ครัว
เรือน</t>
  </si>
  <si>
    <t>หาดอาษา</t>
  </si>
  <si>
    <t>สรรพยา</t>
  </si>
  <si>
    <t>ชัยนาท</t>
  </si>
  <si>
    <t>คบ.มหาราช</t>
  </si>
  <si>
    <t>โครงการระบบส่งน้ำอ่างเก็บน้ำคลองโพธิ์ (ระยะที่ 2) จังหวัดนครสวรรค์</t>
  </si>
  <si>
    <t>ค่าควบคุมงานจ้างเหมา โครงการระบบส่งน้ำอ่างเก็บน้ำคลองโพธิ์ (ระยะที่ 2) จังหวัดนครสวรรค์</t>
  </si>
  <si>
    <t>ค่าปรับปรุงสิ่งก่อสร้างอื่น โครงการระบบส่งน้ำอ่างเก็บน้ำคลองโพธิ์ (ระยะที่ 2) จังหวัดนครสวรรค์</t>
  </si>
  <si>
    <t xml:space="preserve"> งบประมาณทั้งสิ้น               600,000,000 บาท</t>
  </si>
  <si>
    <t>ชุมตาบง</t>
  </si>
  <si>
    <t>นครสวรรค์</t>
  </si>
  <si>
    <t>สกก.3</t>
  </si>
  <si>
    <t>รหัสผลผลิต.กิจกรรม</t>
  </si>
  <si>
    <t>โครงการจัดหาแหล่งน้ำและเพิ่มพื้นที่ชลประทาน</t>
  </si>
  <si>
    <t>โครงการปรับปรุงงานชลประทาน</t>
  </si>
  <si>
    <t>ก่อสร้างแหล่งน้ำสนับสนุนโครงการอันเนื่องมาจากพระราชดำริ</t>
  </si>
  <si>
    <t>ก่อสร้างแหล่งน้ำในพื้นที่รับน้ำ (แก้มลิง)</t>
  </si>
  <si>
    <t>โครงการป้องกันและบรรเทาภัยจากน้ำ</t>
  </si>
  <si>
    <t>ป้องกันและบรรเทาภัยพื้นที่เกษตรกรรมและพื้นที่เขตเศรษฐกิจ</t>
  </si>
  <si>
    <t>โครงการจัดการคุณภาพน้ำ</t>
  </si>
  <si>
    <t>กองทุนจัดรูปที่ดิน</t>
  </si>
  <si>
    <t>ดำเนินการจัดรูปที่ดินเพื่อการเกษตรกรรม</t>
  </si>
  <si>
    <t>จัดระบบน้ำเพื่อเกษตรกรรม</t>
  </si>
  <si>
    <t>รหัสผล
ผลิต /โครงการ/กิจกรรม</t>
  </si>
  <si>
    <t>ลักษณะงาน</t>
  </si>
  <si>
    <t>ก่อสร้างแหล่งน้ำและระบบส่งน้ำเพื่อชุมชน/ชนบท (ก่อสร้างสถานีสูบน้ำด้วยไฟฟ้า)</t>
  </si>
  <si>
    <t>ก่อสร้างแหล่งน้ำและระบบส่งน้ำเพื่อชุมชน/ชนบท (ป้องกันตนเองชายแดน)</t>
  </si>
  <si>
    <t>จัดรูปที่ดิน จัดระบบน้ำ</t>
  </si>
  <si>
    <t>ก่อสร้างแหล่งน้ำและระบบส่งน้ำเพื่อชุมชน/ชนบท (โครงการชลประทานขนาดเล็ก)</t>
  </si>
  <si>
    <t>ก่อสร้างระบบส่งน้ำชลประทาน</t>
  </si>
  <si>
    <t>พื้นที่รับประโยชน์ 
(ไร่)</t>
  </si>
  <si>
    <t>พื้นที่ชลประทานที่เพิ่มขึ้น 
(ไร่)</t>
  </si>
  <si>
    <t>ประเภทงาน</t>
  </si>
  <si>
    <t>ปีที่จบการก่อสร้าง</t>
  </si>
  <si>
    <t>พิกัด Lat</t>
  </si>
  <si>
    <t>พิกัด Long</t>
  </si>
  <si>
    <t>xx.xxxx</t>
  </si>
  <si>
    <t>ปี่ที่เริ่ม/ปีที่จบ</t>
  </si>
  <si>
    <t>ปีที่เริ่มการก่อสร้าง</t>
  </si>
  <si>
    <t>งานซ่อมแซม บำรุงรักษา / งานซ่อมพระราชดำริ</t>
  </si>
  <si>
    <t>โครงการศึกษาสำรวจออกแบบ รายงานความเหมาะสม</t>
  </si>
  <si>
    <t>แผนงาน/โครงการ</t>
  </si>
  <si>
    <t>กรอบการจัดทำแผนงาน/ปี</t>
  </si>
  <si>
    <t>แนวทางการจัดลำดับความสำคัญ</t>
  </si>
  <si>
    <t>สำนักก่อสร้างละไม่เกิน 2 โครงการต่อปี (เฉพาะเปิดใหม่)</t>
  </si>
  <si>
    <t>1. พื้นที่มีความเหมาะสมในการดำเนินการ มีผลการศึกษาครบถ้วนตามที่กฎหมายกำหนด
2. ความพร้อมด้านมวลชนและผู้มีส่วนได้ส่วนเสียให้การสนับสนุนโครงการ 
3. มีความพร้อมด้านรูปแบบรายงานและรายละเอียดทางด้านวิศวกรรม
4. มีความพร้อมด้านพื้นที่ที่จะดำเนินการก่อสร้าง ทั้งรัฐและที่ดินเอกชน
5. กรมฯ อนุมัติเปิดโครงการแล้ว</t>
  </si>
  <si>
    <t>จังหวัดละไม่เกิน 100 ล้านบาทต่อปี</t>
  </si>
  <si>
    <t>1. พื้นที่มีความเหมาะสมในการดำเนินการ มีผลการศึกษาแล้ว
2. ความพร้อมด้านมวลชนและผู้มีส่วนได้ส่วนเสียให้การสนับสนุนโครงการ และเป็นความต้องการของประชาชนในพื้นที่ 
3. มีความพร้อมด้านรูปแบบรายงานและรายละเอียดทางด้านวิศวกรรม
4. มีความพร้อมด้านพื้นที่ที่จะดำเนินการก่อสร้าง ทั้งรัฐและที่ดินเอกชน
5. ต้องเป็นโครงการที่ไม่อยู่ในภารกิจถ่ายโอนฯ (ตามเงื่อนไขที่กรมฯกำหนด)</t>
  </si>
  <si>
    <t>โครงการก่อสร้างแหล่งน้ำและระบบส่งน้ำในพื้นที่หมู่บ้านป้องกันตนเองชายแดน</t>
  </si>
  <si>
    <t>จังหวัดละไม่เกิน 60 ล้านบาทต่อปี</t>
  </si>
  <si>
    <t>สถานีสูบน้ำด้วยไฟฟ้าพร้อมระบบส่งน้ำ</t>
  </si>
  <si>
    <t>จังหวัดละไม่เกิน 120 ล้านบาทต่อปี</t>
  </si>
  <si>
    <t>1. พื้นที่มีความเหมาะสมในการดำเนินการ มีผลการศึกษาแล้ว
2. ความพร้อมด้านมวลชนและผู้มีส่วนได้ส่วนเสียให้การสนับสนุนโครงการ และเป็นความต้องการของประชาชนในพื้นที่ 
3. มีความพร้อมด้านรูปแบบรายงานและรายละเอียดทางด้านวิศวกรรม
4. มีความพร้อมด้านพื้นที่ที่จะดำเนินการก่อสร้าง ทั้งที่รัฐและที่ดินเอกชน
5. มีการจัดตั้งกลุ่มฯ และดำเนินการเรื่องข้อตกลงในการบริหารจัดการหลังจากโครงการแล้วเสร็จ (ค่าไฟฟ้า การบำรุงรักษาเครื่องสูบน้ำและระบบส่งน้ำ)</t>
  </si>
  <si>
    <t>1. พื้นที่มีความเหมาะสมในการดำเนินการ มีผลการศึกษาแล้ว
2. ความพร้อมด้านมวลชนและผู้มีส่วนได้ส่วนเสียให้การสนับสนุนโครงการ และเป็นความต้องการของประชาชนในพื้นที่
3. มีความพร้อมด้านรูปแบบรายงานและรายละเอียดทางด้านวิศวกรรม
4. มีความพร้อมด้านพื้นที่ที่จะดำเนินการก่อสร้าง ทั้งที่รัฐและที่ดินเอกชน
5. ต้องเป็นโครงการที่ไม่อยู่ในภารกิจถ่ายโอนฯ</t>
  </si>
  <si>
    <t>การจัดการด้านความปลอดภัยเขื่อน</t>
  </si>
  <si>
    <t>เสนอตามความพร้อมและความจำเป็น</t>
  </si>
  <si>
    <t>ตามแผนแม่บทที่วางไว้ และตามความจำเป็น</t>
  </si>
  <si>
    <t>1. พื้นที่มีความเหมาะสมในการดำเนินการ มีผลการศึกษาแล้ว
2. ความพร้อมด้านมวลชนและผู้มีส่วนได้ส่วนเสียให้การสนับสนุนโครงการ และเป็นความต้องการของประชาชนในพื้นที่
3. มีความพร้อมด้านรูปแบบรายงานและรายละเอียดทางด้านวิศวกรรม
4. มีความพร้อมด้านพื้นที่ที่จะดำเนินการก่อสร้าง ทั้งที่รัฐและที่ดินเอกชน</t>
  </si>
  <si>
    <t>ตามความพร้อมและความจำเป็น</t>
  </si>
  <si>
    <t>1. พื้นที่มีความเหมาะสมในการดำเนินการ มีผลการศึกษาครบถ้วนตามที่กฎหมายกำหนด
2. ความพร้อมด้านมวลชนและผู้มีส่วนได้ส่วนเสียให้การสนับสนุนโครงการ 
3. มีความพร้อมด้านรูปแบบรายงานและรายละเอียดทางด้านวิศวกรรม
4. มีความพร้อมด้านพื้นที่ที่จะดำเนินการก่อสร้าง ทั้งรัฐและที่ดินเอกชน
5. ครม. อนุมัติเปิดโครงการแล้ว</t>
  </si>
  <si>
    <t>ความจุเพิ่มขึ้น
(ล้าน 
ลบ.ม.)</t>
  </si>
  <si>
    <t>โครงการชลประทานขนาดใหญ่ (โครงการเพิ่มปริมาณน้ำเก็บกัก+โครงการเพิ่มพื้นที่ชลประทาน)</t>
  </si>
  <si>
    <t>โครงการชลประทานขนาดใหญ่ (โครงการป้องกันและบรรเทาอุทกภัย)</t>
  </si>
  <si>
    <t>สถานะความพร้อมโครงการ</t>
  </si>
  <si>
    <t>ศึกษา</t>
  </si>
  <si>
    <t>สำรวจ</t>
  </si>
  <si>
    <t>ออกแบบ</t>
  </si>
  <si>
    <t>ด้านขอใช้พื้นที่ป่า</t>
  </si>
  <si>
    <t>การสนับสนุนโครงการพัฒนาอันเนื่องมาจากพระราชดำริ (งานซ่อมแซมฯ +งานศูนย์ศึกษาฯ)</t>
  </si>
  <si>
    <t>1.พื้นที่มีความเหมาะสมในการดำเนินการ มีผลการศึกษาแล้ว
2.มีความพร้อมด้านมวลชลและผู้มีส่วนได้ส่วนเสียให้การสนับสนุนโครงการ และเป็นความต้องการของประชาชนในพื้นที่
3.มีความพร้อมด้านรูปแบบรายงานและรายละเอียดทางด้านวิศวกรรม
4.มีความพร้อมด้านพื้นที่ที่จะดำเนินการก่อสร้าง ทั้งที่รัฐและที่ดินเอกชน</t>
  </si>
  <si>
    <t>การสนับสนุนโครงการพัฒนาอันเนื่องมาจากพระราชดำริ (งานซ่อมแซม พรด.ฯ +งานศูนย์ศึกษาฯ)</t>
  </si>
  <si>
    <t>1. พื้นที่มีความเหมาะสมในการดำเนินการ มีผลการศึกษาแล้ว
2. ความพร้อมด้านมวลชนและผู้มีส่วนได้ส่วนเสียให้การสนับสนุนโครงการ และเป็นความต้องการของประชาชนในพื้นที่
3. มีความพร้อมด้านรูปแบบรายงานและรายละเอียดทางด้านวิศวกรรม
4. มีความพร้อมด้านพื้นที่ที่จะดำเนินการก่อสร้าง ทั้งที่รัฐและที่ดินเอกชน
5. ต้องเป็นโครงการที่ไม่อยู่ในภารกิจถ่ายโอนฯ
6.เป็นโครงการที่อยู่ในพื้นที่ที่ถูกน้ำเค็มรุกล้ำเข้าสู่พื้นที่โครงการ</t>
  </si>
  <si>
    <t>1. พื้นที่มีความเหมาะสมในการดำเนินการ มีผลการศึกษาจากส่วนความปลอดภัยเขื่อนหรือฝ่ายจัดการความปลอดภัยเขื่อนและอาคารชลประทาน สำนักงานชลประทานในพื้นที่แล้ว
2. มีความพร้อมด้านรูปแบบรายงานและรายละเอียดทางด้านวิศวกรรม
3. ต้องเป็นโครงการที่ไม่อยู่ในภารกิจถ่ายโอนฯ
4. ผ่านการพิจารณาและจัดลำดับความสำคัญจากส่วนความปลอดภัยเขื่อนหรือฝ่ายจัดการความปลอดภัยเขื่อนและอาคารชลประทาน สำนักงานชลประทานในพื้นที่แล้ว</t>
  </si>
  <si>
    <t>1.พื้นที่มีความเหมาะสมในการดำเนินการ มีผลการศึกษาแล้ว 
2.มีความพร้อมด้านรูปแบบรายงานและรายละเอียดทางด้านวิศวกรรม
3.เป็นโครงการที่อยู่ในพื้นที่ชลประทาน</t>
  </si>
  <si>
    <t>1. พื้นที่มีความเหมาะสมในการดำเนินการ มีผลการศึกษาแล้ว
2. ความพร้อมด้านมวลชนและผู้มีส่วนได้ส่วนเสียให้การสนับสนุนโครงการ และเป็นความต้องการของประชาชนในพื้นที่ 
3. เป็นโครงการที่มีพื้นที่ดำเนินการตามข้อกำหนด ในระเบียบสำนักนายกรัฐมนตรีว่าด้วยการพัฒนาเพื่อเสริมความมั่นคงของชาติ พ.ศ. 2547
4. มีความพร้อมด้านรูปแบบรายการและรายละเอียดทางด้านวิศวกรรม
5. มีความพร้อมด้านพื้นที่ที่จะดำเนินการก่อสร้าง ทั้งที่รัฐและที่ดินเอกชน
6. ไม่ควรเป็นโครงการที่อยู่ในภารกิจถ่ายโอนฯ</t>
  </si>
  <si>
    <t>การจัดการงานก่อสร้างโครงการเพื่อเพิ่มพื้นที่ชลประทาน (ค่าที่ดิน , ค่าศึกษาความเหมาะสม , ค่าสำรวจออกแบบ , ก่อสร้างโครงการขนาดกลาง)</t>
  </si>
  <si>
    <t>การจัดการด้านความปลอดภัยเขื่อน (จัดหาและติดตั้งเครื่องมือตรวจวัดฯ ปรับปรุงทำนบดินฯ)</t>
  </si>
  <si>
    <t>การจัดการคุณภาพน้ำ (ก่อสร้างอาคารควบคุมน้ำเค็ม เช่น ปตร. สถานีสูบน้ำ คันกั้นน้ำ เป็นต้น)</t>
  </si>
  <si>
    <t>งานป้องกันน้ำเค็ม</t>
  </si>
  <si>
    <t>สกก.16</t>
  </si>
  <si>
    <t>กพก.</t>
  </si>
  <si>
    <t>สงขลา</t>
  </si>
  <si>
    <t>ระโนด</t>
  </si>
  <si>
    <t>โครงการศึกษาความเหมาะสมการปรับปรุงโครงการส่งน้ำและบำรุงรักษาห้วยโมง จังหวัดหนองคาย</t>
  </si>
  <si>
    <t>ค่าดำเนินการจัดทำรายงานความเหมาะสมโครงการพัฒนาแหล่งน้ำพื้นที่ตำบลนาขุนไกร จังหวัดสุโขทัย สำนักบริหารโครงการ จังหวัดกรุงเทพมหานคร</t>
  </si>
  <si>
    <t>ค่าสำรวจจำแนกประเภทดิน สำนักบริหารโครงการ จังหวัดกรุงเทพมหานคร</t>
  </si>
  <si>
    <t>โครงการศึกษาความเหมาะสมและผลกระทบสิ่งแวดล้อมโครงการบรรเทาอุทกภัยและภัยแล้งในแม่น้ำปราจีนบุรีและแม่น้ำสาขา จังหวัดปราจีนบุรี</t>
  </si>
  <si>
    <t>สบก.</t>
  </si>
  <si>
    <t>เดิมบางนางบวช</t>
  </si>
  <si>
    <t>สุพรรณบุรี</t>
  </si>
  <si>
    <t>คป.สุพรรณบุรี</t>
  </si>
  <si>
    <t>หนองรี</t>
  </si>
  <si>
    <t>บ่อพลอย</t>
  </si>
  <si>
    <t>กาญจนบุรี</t>
  </si>
  <si>
    <t>สกก.13</t>
  </si>
  <si>
    <t xml:space="preserve">ระบบส่งน้ำฝั่งซ้ายฝายห้วยตอง    </t>
  </si>
  <si>
    <t>ครึ่ง</t>
  </si>
  <si>
    <t>เชียงของ</t>
  </si>
  <si>
    <t>เชียงราย</t>
  </si>
  <si>
    <t>หนองบัว</t>
  </si>
  <si>
    <t>วัดสิงห์</t>
  </si>
  <si>
    <t>คป.ชัยนาท</t>
  </si>
  <si>
    <t>หนองขุ่น</t>
  </si>
  <si>
    <t xml:space="preserve">ซ่อมแซมโครงการชลประทานอันเนื่องมาจากพระราชดำริตามข้อเสนอของเกษตรกรในเขตจังหวัดชัยนาท  </t>
  </si>
  <si>
    <t>บ้านสร้าง</t>
  </si>
  <si>
    <t>ปราจีนบุรี</t>
  </si>
  <si>
    <t>คลองนา</t>
  </si>
  <si>
    <t>เมือง</t>
  </si>
  <si>
    <t>ฉะเชิงเทรา</t>
  </si>
  <si>
    <t>คป.ปราจีนบุรี</t>
  </si>
  <si>
    <t>หนองคาย</t>
  </si>
  <si>
    <t>ถนนนครไชยศรี</t>
  </si>
  <si>
    <t>ดุสิต</t>
  </si>
  <si>
    <t>กรุงเทพมหานคร</t>
  </si>
  <si>
    <t xml:space="preserve">สถานีสูบน้ำด้วยไฟฟ้าพร้อมระบบส่งน้ำบ้านคำแก้ว  </t>
  </si>
  <si>
    <t>อุดมพร</t>
  </si>
  <si>
    <t>เฝ้าไร่</t>
  </si>
  <si>
    <t>คป.หนองคาย</t>
  </si>
  <si>
    <t>คป.เชียงราย</t>
  </si>
  <si>
    <t>ตะเครียะ</t>
  </si>
  <si>
    <t>หูล่อง</t>
  </si>
  <si>
    <t>ปากพนัง</t>
  </si>
  <si>
    <t>นครศรีธรรมราช</t>
  </si>
  <si>
    <t>8.3296</t>
  </si>
  <si>
    <t>100.1408</t>
  </si>
  <si>
    <t>คบ.ปากพนังล่าง</t>
  </si>
  <si>
    <t xml:space="preserve">ปรับปรุงระบบประปาภายใน สำนักงานชลประทานที่ 16 จังหวัดสงขลา  </t>
  </si>
  <si>
    <t xml:space="preserve">ปรับปรุงระบบสาธารณูปโภค ฝ่ายส่งน้ำและบำรุงรักษาที่ 4 โครงการชลประทานสงขลา จังหวัดสงขลา  </t>
  </si>
  <si>
    <t>ควนลัง</t>
  </si>
  <si>
    <t>หาดใหญ่</t>
  </si>
  <si>
    <t>นาทวี</t>
  </si>
  <si>
    <t>สชป.16</t>
  </si>
  <si>
    <t>คป.สงขลา</t>
  </si>
  <si>
    <t>ผลผลิต โครงการ กิจกรรม</t>
  </si>
  <si>
    <t>จำนวน
(รายการ)</t>
  </si>
  <si>
    <t>วงเงิน
(บาท)</t>
  </si>
  <si>
    <t>ปรับปรุงเฉพาะจุด</t>
  </si>
  <si>
    <t>ก่อสร้างแหล่งน้ำและระบบส่งน้ำเพื่อชุมชน/ชนบท (ชป.เล็ก)</t>
  </si>
  <si>
    <t>ก่อสร้างแหล่งน้ำและระบบส่งน้ำเพื่อชุมชน/ชนบท (ปชด.)</t>
  </si>
  <si>
    <t>ก่อสร้างแหล่งน้ำและระบบส่งน้ำเพื่อชุมชน/ชนบท (สถานีสูบน้ำด้วยไฟฟ้า)</t>
  </si>
  <si>
    <t>ก่อสร้างแก้มลิง</t>
  </si>
  <si>
    <t>ก่อสร้างระบบผันน้ำ</t>
  </si>
  <si>
    <t>1. พื้นที่มีความเหมาะสมในการดำเนินการ มีผลการศึกษาครบถ้วนตามที่กฎหมายกำหนด
2. ความพร้อมด้านมวลชนและผู้มีส่วนได้ส่วนเสียให้การสนับสนุนโครงการ 
3. มีความพร้อมด้านรูปแบบรายงานและรายละเอียดทางด้านวิศวกรรม
4. มีความพร้อมด้านพื้นที่ที่จะดำเนินการก่อสร้าง ทั้งรัฐและที่ดินเอกชน
5. ครมฯ อนุมัติเปิดโครงการแล้ว</t>
  </si>
  <si>
    <t>ผลผลิตการจัดการน้ำชลประทาน</t>
  </si>
  <si>
    <t>โครงการส่งเสริมการดำเนินงานอันเนื่องมาจากพระราชดำริ</t>
  </si>
  <si>
    <t>การจัดการคุณภาพน้ำ (การจัดการคุณภาพน้ำ (ก่อสร้างอาคารควบคุมน้ำเค็ม เช่น ปตร. คันกั้นน้ำ เป็นต้น งานป้องกันน้ำเค็ม)</t>
  </si>
  <si>
    <t>ปีเดียว</t>
  </si>
  <si>
    <t>ปรับปรุงโครงการเดิม</t>
  </si>
  <si>
    <t>ต่อเนื่องเดิม</t>
  </si>
  <si>
    <t>ต่อเนื่องใหม่</t>
  </si>
  <si>
    <t>ผูกพันเดิม</t>
  </si>
  <si>
    <t>ผูกพันใหม่</t>
  </si>
  <si>
    <t>ระยะเวลาดำเนินการ</t>
  </si>
  <si>
    <t>เฉพาะปี 2562 (วัน)</t>
  </si>
  <si>
    <t>25xx</t>
  </si>
  <si>
    <t xml:space="preserve">การจัดการงานชลประทาน (ค่าครุภัณฑ์ยานพาหนะขนส่ง, ครุภัณฑ์สำรวจ ,ครุภัณฑ์เครื่องจักรกล,  งานบำรุงรักษาโครงการ, งานปรับปรุงที่ทำการบ้านพัก, งานปรับปรุงสะพาน, งานปรับปรุงระบบสาธารณูปโภค ฯลฯ ) </t>
  </si>
  <si>
    <t>ค่าสำรวจจัดทำรายงานความเหมาะสม, ค่าศึกษา สำรวจ ออกแบบ งานชลประทานของสำนักชลประทาน, งานซ่อมแซมโครงการ,งานขุดลอกฯ</t>
  </si>
  <si>
    <t>ก่อสร้างอื่นๆ ที่ไม่อยู่ใน 1-12 เช่น ปรับปรุงทางและสะพาน , ปรับปรุงระบบสาธารณูปโภค ,ก่อสร้างส่วนประกอบอื่น ,ค่าควบคุมงาน ฯลฯ</t>
  </si>
  <si>
    <t>งานผูกพันสัญญาใหม่</t>
  </si>
  <si>
    <t>** 9-11 ลักษณะงานก่อสร้างในพื้นที่เดิม เพื่อบำรุงรักษาและเพิ่มประสิทธิภาพ</t>
  </si>
  <si>
    <t>** 1-8 ลักษณะงานก่อสร้างใหม่เพื่อเปิดพื้นที่ชลประทานใหม่ หรือได้รับผลประโยชน์เพิ่มใหม่</t>
  </si>
  <si>
    <t>พื้นที่ชลประทานที่เพิ่มขึ้น หมายถึงพื้นที่ชลประทานที่มีระบบส่งน้ำใหม่ ไม่ทับซ้อนพื้นที่ชลประทานเดิม</t>
  </si>
  <si>
    <t xml:space="preserve">การจัดการงานชลประทาน (ค่าครุภัณฑ์ยานพาหนะขนส่ง, ครุภัณฑ์สำรวจ ,ครุภัณฑ์เครื่องจักรกล, งานบำรุงรักษาโครงการ, งานปรับปรุงที่ทำการบ้านพัก, งานปรับปรุงสะพาน, งานปรับปรุงระบบสาธารณูปโภค ฯลฯ ) </t>
  </si>
  <si>
    <t>ค่าสำรวจจัดทำรายงานความเหมาะสม, ค่าศึกษา สำรวจ ออกแบบ งานชลประทานของสำนักชลประทาน, งานซ่อมแซมโครงการ , งานขุดลอกฯ,</t>
  </si>
  <si>
    <t>หมายเหตุ</t>
  </si>
  <si>
    <t>....</t>
  </si>
  <si>
    <t>1,2,3,…</t>
  </si>
  <si>
    <t>ลำดับความสำคัญของรายการ แยกตามผลผลิต กิจกรรม</t>
  </si>
  <si>
    <t>หน่วยงานระดับสำนัก กอง เช่น สพญ. กพก. สชป...</t>
  </si>
  <si>
    <t>การจัดการงานก่อสร้างโครงการเพื่อเพิ่มพื้นที่ชลประทาน (ค่าที่ดิน+โครงการขนาดกลาง)</t>
  </si>
  <si>
    <t xml:space="preserve">การจัดการงานชลประทาน (ค่าครุภัณฑ์ยานพาหนะขนส่ง ครุภัณฑ์สำรวจ ครุภัณฑ์เครื่องจักรกล  งานบำรุงรักษาโครงการ งานปรับปรุงที่ทำการบ้านพัก งานปรับปรุงสะพาน งานปรับปรุงระบบสาธารณูปโภค ) </t>
  </si>
  <si>
    <t>โครงการปรับปรุงงานชลประทาน (ปรับปรุงเฉพาะจุด+ปรับปรุงโครงการ ค่าสำรวจจัดทำรายงานความเหมาะสม ค่าศึกษา สำรวจ ออกแบบ งานชลประทานสำนักชลประทาน งานซ่อมแซมโครงการ งานขุดลอกฯ )</t>
  </si>
  <si>
    <t>1.มีความจำเป็นและสำคัญ
2.พื้นที่ความเหมาะสมในการดำเนินโครงการ
3.มึความพร้อมด้านวิศวกรรมสามารถดำเนินการได้ทันที
4.เป็นโครงการที่อยู่ในพื้นที่ชลประทาน</t>
  </si>
  <si>
    <t>เชียงใหม่</t>
  </si>
  <si>
    <t>แม่แตง</t>
  </si>
  <si>
    <t>กิจกรรม : การจัดการงานก่อสร้างโครงการเพื่อเพิ่มพื้นที่ชลประทาน</t>
  </si>
  <si>
    <t>กิจกรรม : ก่อสร้างแหล่งน้ำและระบบส่งน้ำเพื่อชุมชน/ชนบท</t>
  </si>
  <si>
    <t>กิจกรรม : การจัดการงานชลประทาน</t>
  </si>
  <si>
    <t>ผลผลิต/โครงการ</t>
  </si>
  <si>
    <t>กิจกรรม</t>
  </si>
  <si>
    <t>ค่าครุภัณฑ์</t>
  </si>
  <si>
    <t xml:space="preserve">ครุภัณฑ์เครื่องจักรกล  </t>
  </si>
  <si>
    <t xml:space="preserve"> - ซ่อมใหญ่รถขุด  </t>
  </si>
  <si>
    <t xml:space="preserve"> - ซ่อมใหญ่เรือใช้งานชลประทาน</t>
  </si>
  <si>
    <t xml:space="preserve"> - ซ่อมใหญ่เครื่องจักรเครื่องมือด้านบำรุงรักษา</t>
  </si>
  <si>
    <t xml:space="preserve"> - ซ่อมใหญ่รถแทรกเตอร์  </t>
  </si>
  <si>
    <t xml:space="preserve"> - ซ่อมใหญ่ยานพาหนะและขนส่ง  </t>
  </si>
  <si>
    <t xml:space="preserve"> - ซ่อมใหญ่เครื่องสูบน้ำ  </t>
  </si>
  <si>
    <t xml:space="preserve"> - จัดทำโป๊ะเหล็ก</t>
  </si>
  <si>
    <t xml:space="preserve"> - จัดซื้อครุภัณฑ์เครื่องจักรกล  </t>
  </si>
  <si>
    <t xml:space="preserve">ครุภัณฑ์สำรวจ   </t>
  </si>
  <si>
    <t xml:space="preserve">ครุภัณฑ์คอมพิวเตอร์  </t>
  </si>
  <si>
    <t xml:space="preserve">ครุภัณฑ์ไฟฟ้าวิทยุ  </t>
  </si>
  <si>
    <t xml:space="preserve">ครุภัณฑ์สำนักงาน  </t>
  </si>
  <si>
    <t>ค่าที่ดินและสิ่งก่อสร้าง</t>
  </si>
  <si>
    <t>ค่าปรับปรุงแหล่งน้ำ</t>
  </si>
  <si>
    <t xml:space="preserve"> - ค่ากำจัดวัชพืช</t>
  </si>
  <si>
    <t xml:space="preserve"> - ค่าบำรุงรักษาทางลำเลียงใหญ่</t>
  </si>
  <si>
    <t xml:space="preserve"> - ค่าบำรุงรักษาระบบโทรมาตร</t>
  </si>
  <si>
    <t xml:space="preserve"> - ค่าปรับปรุงสะพาน</t>
  </si>
  <si>
    <t xml:space="preserve"> - ค่าปรับปรุงระบบสาธารณูปโภค</t>
  </si>
  <si>
    <t xml:space="preserve"> - ค่าก่อสร้างอื่น</t>
  </si>
  <si>
    <t>โครงการส่งเสริมการดำเนินอันเนื่องมาจากพระราชดำริ</t>
  </si>
  <si>
    <t>กิจกรรม : การสนับสนุนโครงการพัฒนาอันเนื่องมาจากพระราชดำริ</t>
  </si>
  <si>
    <t xml:space="preserve">งานซ่อมแซมโครงการอันเนื่องมาจากพระราชดำริ </t>
  </si>
  <si>
    <t>ซ่อมแซมโครงการชลประทานอันเนื่องมาจากพระราชดำริตามข้อเสนอของเกษตรกร</t>
  </si>
  <si>
    <t>ค่าก่อสร้างอื่นๆ (งานสนับสนุนศูนย์เรียนรู้ฯ)</t>
  </si>
  <si>
    <t>กิจกรรม : ก่อสร้างแหล่งน้ำสนับสนุนโครงการอันเนื่องมาจากพระราชดำริ</t>
  </si>
  <si>
    <t>ก่อสร้างแหล่งน้ำ</t>
  </si>
  <si>
    <t>กิจกรรม : ปรับปรุงงานชลประทาน</t>
  </si>
  <si>
    <t>ค่าศึกษา สำรวจ ออกแบบ</t>
  </si>
  <si>
    <t xml:space="preserve"> - ปรับปรุงโครงการ</t>
  </si>
  <si>
    <t xml:space="preserve"> - ปรับปรุงเฉพาะจุด</t>
  </si>
  <si>
    <t xml:space="preserve"> - ค่าซ่อมแซมโครงการชลประทาน</t>
  </si>
  <si>
    <t xml:space="preserve"> - ค่าขุดลอกคลองโดยเรือขุดดำเนินการเอง</t>
  </si>
  <si>
    <t xml:space="preserve"> - ค่าขุดลอกคลองโดยรถขุดดำเนินการเอง</t>
  </si>
  <si>
    <t xml:space="preserve"> - ค่าขุดลอกคลองโดยรถขุดจ้างเหมา</t>
  </si>
  <si>
    <t xml:space="preserve"> - ค่าขุดลอกอ่างเก็บน้ำจ้างเหมา</t>
  </si>
  <si>
    <t xml:space="preserve"> - ค่าขุดลอกอ่างเก็บน้ำดำเนินการเอง</t>
  </si>
  <si>
    <t>ค่าที่ดิน</t>
  </si>
  <si>
    <t xml:space="preserve"> - ค่ารังวัดและออกหนังสือสำคัญที่หลวง  </t>
  </si>
  <si>
    <t xml:space="preserve"> - ค่าซื้อที่ดิน ค่าทดแทน ค่ารื้อย้ายในการจัดหาที่ดิน</t>
  </si>
  <si>
    <t>ค่าก่อสร้างแหล่งน้ำ</t>
  </si>
  <si>
    <t xml:space="preserve">ค่าใช้จ่ายในการเตรียมความพร้อมโครงการ  </t>
  </si>
  <si>
    <t xml:space="preserve">ค่าปิดงานก่อสร้างโครงการชลประทาน  </t>
  </si>
  <si>
    <t xml:space="preserve"> - ก่อสร้างสถานีสูบน้ำด้วยไฟฟ้า</t>
  </si>
  <si>
    <t>กิจกรรม : ก่อสร้างและพัฒนาแหล่งน้ำในพื้นที่รับน้ำ</t>
  </si>
  <si>
    <t>ค่าก่อสร้างอื่นๆ</t>
  </si>
  <si>
    <t>กิจกรรม : ป้องกันและบรรเทาอุทกภัยพื้นที่เกษตรกรรมและพื้นที่เขตเศรฐกิจ</t>
  </si>
  <si>
    <t>กิจกรรม : การจัดการคุณภาพน้ำ</t>
  </si>
  <si>
    <t>กิจกรรม : จัดรูปที่ดินเพื่อเกษตรกรรม</t>
  </si>
  <si>
    <t>กิจกรรม : จัดระบบน้ำเพื่อเกษตรกรรม</t>
  </si>
  <si>
    <t>...</t>
  </si>
  <si>
    <t xml:space="preserve"> - ก่อสร้างแหล่งน้ำและระบบส่งน้ำ (ชป.เล็ก)</t>
  </si>
  <si>
    <t xml:space="preserve"> - ก่อสร้างแหล่งน้ำและระบบส่งน้ำในพื้นที่หมู่บ้านป้องกันตนเองชายแดน (ปชด.)</t>
  </si>
  <si>
    <t>เสนอขอตั้งปี 2563 ตามกรอบ</t>
  </si>
  <si>
    <t>สรุปรายการ/โครงการที่เสนอขอตั้งงบประมาณรายจ่ายประจำปีงบประมาณ พ.ศ. 2563</t>
  </si>
  <si>
    <t>ร่าง พรบ.ปี 2562</t>
  </si>
  <si>
    <t xml:space="preserve"> รายละเอียดรายการ/โครงการที่เสนอขอตั้งงบประมาณรายจ่ายประจำปีงบประมาณ พ.ศ. 2563</t>
  </si>
  <si>
    <t>ตัวอย่างแบบฟอร์มคำขอตั้งฯปี 2563</t>
  </si>
  <si>
    <t xml:space="preserve"> งบประมาณทั้งสิ้น              30,000,000 บาท</t>
  </si>
  <si>
    <t>ปี 2562 ตั้งงบประมาณ          6,000,000  บาท</t>
  </si>
  <si>
    <t xml:space="preserve">การจัดการคุณภาพน้ำ (ก่อสร้างอาคารควบคุมน้ำเค็ม เช่น ปตร. คันกั้นน้ำ เป็นต้น) </t>
  </si>
  <si>
    <t>กรอบวงเงินเสนอขอตั้งงบประมาณรายจ่ายประจำปีงบประมาณ พ.ศ.2563</t>
  </si>
  <si>
    <t>ชื่อตัวชี้วัด (หน่วยนับ)</t>
  </si>
  <si>
    <t>ค่าเป้าหมาย</t>
  </si>
  <si>
    <t>ย่อย</t>
  </si>
  <si>
    <t>หลัก</t>
  </si>
  <si>
    <t>โครงการส่งเสริมการใช้ยางในหน่วยงานภาครัฐ</t>
  </si>
  <si>
    <t>การส่งเสริมการใช้ยางในหน่วยงานภาครัฐ</t>
  </si>
  <si>
    <t xml:space="preserve">วงเงินที่เสนอตามกรอบขอตั้ง ปี 2563
(บาท) </t>
  </si>
  <si>
    <t>รวมทั้งสิ้น</t>
  </si>
  <si>
    <t>ปี 2563 ตั้งงบประมาณ          6,000,000  บาท</t>
  </si>
  <si>
    <t xml:space="preserve">ระบุรายละเอียดเหตุผลความจำเป็นเพิ่มเติมที่จะนำมาใช้ประกอบการพิจารณา เช่น งานนโยบายแปลงใหญ่ งานสนับสนุนแผนตามยุทธศาสตร์ แผนแม่บทต่างๆ </t>
  </si>
  <si>
    <t>365/500</t>
  </si>
  <si>
    <t>360/1200</t>
  </si>
  <si>
    <t>50/250</t>
  </si>
  <si>
    <t>360/600</t>
  </si>
  <si>
    <t>240/960</t>
  </si>
  <si>
    <t>280/540</t>
  </si>
  <si>
    <t>รหัสโครงการในระบบ Cenproject</t>
  </si>
  <si>
    <t>xxxxxxxxxxxxx</t>
  </si>
  <si>
    <t>หมายถึงวงเงินเสนอขอตั้งเฉพาะปี 2563 ให้พิจารณาตามกรอบวงเงินที่ได้รับตามร่าง พรบ.ปี 2562 ซึ่งจะใช้พิจารณาในการจัดทำคำของบประมาณเบื้องต้นซึ่งปัจจุบันสำนักงบประมาณกำหนดให้เสนอขอตั้งตามกรอบงบประมาณปีที่ผ่านมาเป็นอันดับแรก</t>
  </si>
  <si>
    <t>วงเงินที่เสนอตามกรอบขอตั้ง ปี 2563</t>
  </si>
  <si>
    <t>วงเงินที่เสนอขอตั้ง ตามกรอบร่าง พรบ.ปี 2562</t>
  </si>
  <si>
    <t xml:space="preserve"> - ซ่อมใหญ่เครื่องเก็บขยะอัตโนมัติ</t>
  </si>
  <si>
    <t>กิจกรรม : การใช้ยางในหน่วยงานภาครัฐ</t>
  </si>
  <si>
    <t>งบลงทุน</t>
  </si>
  <si>
    <t>ตัวชี้วัดอื่นๆ ตามยุทธศาสตร์/แผนแม่บท</t>
  </si>
  <si>
    <t>ค่าซ่อมใหญ่รถแทรกเตอร์ ส่วนบริหารเครื่องจักรกลที่ 4 จำนวน 3 คัน</t>
  </si>
  <si>
    <t>ค่าซ่อมใหญ่ยานพาหนะและขนส่ง ส่วนบริหารเครื่องจักรกลที่ 4 จำนวน 6 คัน</t>
  </si>
  <si>
    <t>เรือขุดชนิดปูตัก แบบแบ็คโฮลงโป๊ะ ขนาดไม่น้อยกว่า 130 แรงม้า จำนวน 2 ลำ ส่วนบริหารเครื่องจักรกลที่ 2 จังหวัดพิษณุโลก สำนักเครื่องจักรกล</t>
  </si>
  <si>
    <t>ซ่อมใหญ่เครื่องมืเครื่องจักรด้านบำรุงรักษา สำนักงานชลประทานที่ 3 จำนวน 3 คัน</t>
  </si>
  <si>
    <t>ซ่อมใหญ่เครื่องสูบน้ำ สำนักเครื่องจักรกล จังหวัดนนทบุรี จำนวน 6 เครื่อง</t>
  </si>
  <si>
    <t>ซ่อมใหญ่รถขุด ส่วนบริหารเครื่องจักรกลที่ 2 จำนวน 6 คัน</t>
  </si>
  <si>
    <t>ค่าจัดทำโป๊ะเหล็ก ส่วนบริหารเครื่องจักรกลที่ 5 จำนวน...</t>
  </si>
  <si>
    <t>ระบุรหัสลุ่มน้ำหลัก เช่น 01, 02, 25 เป็นต้น ลุ่มน้ำย่อย</t>
  </si>
  <si>
    <t>เครื่องหาพิกัดด้วยสัญญาณดาวเทียม GNSS RTK พร้อมอุปกรณ์ จำนวน 7 ชุด ชุดละ 3,750,000 บาท</t>
  </si>
  <si>
    <t>เครื่องคอมพิวเตอร์ชนิด Notebook ประมวลผลระดับสูง จำนวน 10 ชุด ชุดละ 24,800 บาท</t>
  </si>
  <si>
    <t>เครื่องปรับอากาศแบบแยกส่วนชนิดตั้งพื้นหรือแขวนขนาด 36,000 BTU ต่อชั่วโมง 7 เครื่อง เครื่องละ 47,000 บาท</t>
  </si>
  <si>
    <t xml:space="preserve"> - ค่าบำรุงรักษาโครงการชลประทาน</t>
  </si>
  <si>
    <t xml:space="preserve"> - บริหารการส่งน้ำโครงการชลประทาน</t>
  </si>
  <si>
    <t>บริหารการส่งน้ำ .โครงการชลประทานลำพูน พื้นที่ชลประทาน ... ไร่</t>
  </si>
  <si>
    <t>ซ่อมใหญ่เครื่องเก็บขยะอัตโนมัติ สถานีสูบน้ำจุฬาลงกรณ์ใหม่ จำนวน 5 เครื่อง</t>
  </si>
  <si>
    <t xml:space="preserve">วงเงินที่เสนอขอตั้ง 2563 ตามกรอบ
งบประมาณปี 2562
(บาท) </t>
  </si>
  <si>
    <t xml:space="preserve">หมายถึงวงเงินที่เกินจากกรอบงบประมาณฯ ปี ๒๕๖๒ จะใช้สำหรับพิจารณาเสนอ
ขอสนับสนุนงบประมาณหากมีกรอบเพิ่มเติมตามความเหมาะสม
</t>
  </si>
  <si>
    <t>วงเงินที่เกินจากกรอบงบประมาณฯ ปี 2562</t>
  </si>
  <si>
    <t xml:space="preserve">x,x00 (บาท) </t>
  </si>
  <si>
    <t>รายละเอียดคำอธิบายการกรอกแบบฟอร์มคำขอตั้งงบประมาณ</t>
  </si>
  <si>
    <t>15-19</t>
  </si>
  <si>
    <t xml:space="preserve">งานผูกพันสัญญา/ม.23 </t>
  </si>
  <si>
    <t>งานดำเนินการแล้วเสร็จในปีเดียว หรือขอสนับสนุนงบประมาณรายปี</t>
  </si>
  <si>
    <t>แผนการใช้จ่ายงบประมาณ</t>
  </si>
  <si>
    <t>บำรุงรักษาโทรมาตรน้ำนอง 120 สถานี ฝ่ายติดตามและพยากรณ์สถานการณ์น้ำ</t>
  </si>
  <si>
    <t>ซ่อมใหญ่เรือใช้งานชลประทาน ส่วนบริหารเครื่องจักรกลที่ 1 จำนวน 2 ลำ</t>
  </si>
  <si>
    <t xml:space="preserve">ค่าก่อสร้างทั้งโครงการ
(บาท) </t>
  </si>
  <si>
    <t xml:space="preserve">จ้างเหมา
(บาท) </t>
  </si>
  <si>
    <t xml:space="preserve">ดำเนินการเอง
(บาท) </t>
  </si>
  <si>
    <t xml:space="preserve"> ต.ค.</t>
  </si>
  <si>
    <t xml:space="preserve"> พ.ย.</t>
  </si>
  <si>
    <t xml:space="preserve"> ธ.ค.</t>
  </si>
  <si>
    <t xml:space="preserve"> ม.ค.</t>
  </si>
  <si>
    <t xml:space="preserve"> ก.พ.</t>
  </si>
  <si>
    <t xml:space="preserve"> มี.ค.</t>
  </si>
  <si>
    <t xml:space="preserve"> เม.ย.</t>
  </si>
  <si>
    <t xml:space="preserve"> พ.ค.</t>
  </si>
  <si>
    <t xml:space="preserve"> มิ.ย.</t>
  </si>
  <si>
    <t xml:space="preserve"> ก.ค.</t>
  </si>
  <si>
    <t xml:space="preserve"> ส.ค.</t>
  </si>
  <si>
    <t xml:space="preserve"> ก.ย.</t>
  </si>
  <si>
    <t>แผนการใช้จ่ายงบประมาณปีงบประมาณ 2563</t>
  </si>
  <si>
    <t>หมายถึงวงเงินเสนอขอตั้งเฉพาะปี 2563 ให้พิจารณาตามกรอบวงเงินเสนอขอตั้งงบประมาณรายจ่ายประจำปีงบประมาณ พ.ศ.2563 ที่กำหนดตามเอกสารที่แนบ โดยวงเงินช่อง (12)=ช่อง(13)+ช่อง(14)</t>
  </si>
  <si>
    <t>งานดำเนินการเองดำเนินการต่อเนื่องเดิมและรายการที่ไม่ใช่ผูกพัน ภายใต้โครงการชลประทานขนาดใหญ่ ขนาดกลางเดิม</t>
  </si>
  <si>
    <t>งานดำเนินการเองดำเนินการต่อเนื่องใหม่และรายการที่ไม่ใช่ผูกพัน ภายใต้โครงการชลประทานขนาดใหญ่ ขนาดกลางใหม่</t>
  </si>
  <si>
    <t>เสนอขอตั้งปี 2563 ตามกรอบงบประมาณ 2562</t>
  </si>
  <si>
    <t>อาคารจอดรถ กรมชลประทาน สามเสน สูง 9 ชั้น พื้นที่ไม่น้อยกว่า 19,900 ตารางเมตร</t>
  </si>
  <si>
    <t>วงเงินงบประมาณรวม/จ้างเหมา/ดำเนินการเอง แผนการใช้จ่ายงบประมาณแยกเป็นรายเดือน (ต.ค. 2562- ก.ย.2563) โดยให้สอดคล้องกับนโยบายเร่งรัดติดตามการใช้จ่ายงบประมาณและหลักเกณฑ์บริหารงบประมาณของส่วนวิเคราะห์งบประมาณ</t>
  </si>
  <si>
    <t>ค่าดำเนินการออกแบบ งานชลประทาน สำนักออกแบบวิศวกรรม และสถาปัตยกรรม กรุงเทพมหานคร</t>
  </si>
  <si>
    <t>แก้มลิงหนองบ้านศรีโพนแท่นและระบบส่งน้ำ ปริมาตรเก็บกัก ...ล้านลูกบาศก์เมตร</t>
  </si>
  <si>
    <t>งบรายจ่ายอื่นอันเนื่องมาจากรพระราชดำริ</t>
  </si>
  <si>
    <t>ใช้เป็นส่วนผสมเฉพาะชั้นผิวทาง</t>
  </si>
  <si>
    <t>ใช้ทั้งชั้นผิวทาง ชั้น Base และชั้น Sub Base</t>
  </si>
  <si>
    <t>Para Soil Cement</t>
  </si>
  <si>
    <t>ปรับปรุงผิวจราจรคลองสายใหญ่ฝั่งซ้าย แม่งัด  ตำบลช่อแล อำเภอแม่แตง จังหวัดเชียงใหม่  ระยะทาง 10.687 กม.</t>
  </si>
  <si>
    <t>ช่อแล</t>
  </si>
  <si>
    <t>06</t>
  </si>
  <si>
    <t>ระยะทาง
(กม.)</t>
  </si>
  <si>
    <t>คบ.แม่แฝก-แม่งัดสมบูรณ์ชล</t>
  </si>
  <si>
    <t>ซ่อมแซมถนนทางเข้าอ่างเก็บน้ำลำเชียงไกร (ตอนบน) ตำบลบ้านเก่า อำเภอด่านขุนทด จ.นครราชสีมา ระยะทาง 4.301 กม.</t>
  </si>
  <si>
    <t>05</t>
  </si>
  <si>
    <t>การใช้ยาง
 (ตัน)</t>
  </si>
  <si>
    <t>คส.ชป.8</t>
  </si>
  <si>
    <t>ถนนลาดยางภายในฝ่ายส่งน้ำ ตำบลลวงเหนือ อำเภอดอยสะเก็ด จังหวัดเชียงใหม่  ระยะทาง 4.200 กม.</t>
  </si>
  <si>
    <t>ลวงเหนือ</t>
  </si>
  <si>
    <t>ดอยสะเก็ด</t>
  </si>
  <si>
    <t>คบ.แม่กวงอุดมธารา</t>
  </si>
  <si>
    <t xml:space="preserve">วงเงินที่เสนอขอตั้ง 2563 เกินจากกรอบงบประมาณฯ ปี 2562
(บาท) </t>
  </si>
  <si>
    <t>ปี 2560 ตั้งงบประมาณ         120,000,000  บาท</t>
  </si>
  <si>
    <t>ปี 2561 ตั้งงบประมาณ         180,000,000  บาท</t>
  </si>
  <si>
    <t>ปี 2562 ผูกพันงบประมาณ     180,000,000  บาท</t>
  </si>
  <si>
    <t>ปี 2563 ผูกพันงบประมาณ     120,000,000  บาท</t>
  </si>
  <si>
    <t>ระยะเวลาดำเนินการ เฉพาะปี 2563(วัน)/ทั้งโครงการ (วัน)</t>
  </si>
  <si>
    <t>ปี 2563 ผูกพันงบประมาณ         24,000,000  บาท</t>
  </si>
  <si>
    <t>ปี 2564 ผูกพันงบประมาณ         24,000,000  บาท</t>
  </si>
  <si>
    <t>ปี 2563 ผูกพันงบประมาณ          65,060,400  บาท</t>
  </si>
  <si>
    <t>ปี 2562 ตั้งงบประมาณ          46,939,600  บาท</t>
  </si>
  <si>
    <t>ปี 2561 ตั้งงบประมาณ          55,000,000  บาท</t>
  </si>
  <si>
    <t>20-27</t>
  </si>
  <si>
    <t>27-29</t>
  </si>
  <si>
    <t>ระบุข้อมูลรหัสโครงการให้ตรงกับข้อมูลในระบบ Cenproject และข้อมูล Mtef ที่ดึงจากระบบ Cenproject</t>
  </si>
  <si>
    <t>ระบุปีงบประมาณเป็น พ.ศ. เช่น 2562 ปีที่จบคือปีที่เกิดผลประโยชน์ของโครงการ</t>
  </si>
  <si>
    <t>ระบุหน่วยงานย่อยระดับต่ำกว่าสำนัก/กอง เช่น คป.  คบ. คส.ชป. เป็นต้น</t>
  </si>
  <si>
    <t>ค่าก่อสร้างอื่นๆ (ค่าป้องกันน้ำเค็ม)</t>
  </si>
  <si>
    <t>ค่าปรับปรุงแหล่งน้ำ (ก่อสร้างอาคารป้องกันการรุกตัวของน้ำเค็ม)</t>
  </si>
  <si>
    <t>ทำนบชั่วคราวเก็บกักน้ำจืดพื้นที่ MD3 จำนวน 5 แห่ง</t>
  </si>
  <si>
    <t xml:space="preserve">ประตูระบายน้ำห้วยบังฮวก  ขนาดบานระบาย กว้างxยาว เมตร จำนวน .... ช่อง และอาคารประกอบพร้อมส่วนประกอบอื่น </t>
  </si>
  <si>
    <t>ฝายน้ำปานความยาว...เมตร สูง....เมตร พร้อมระบบส่งน้ำ ความยาว...เมตร พื้นที่ชลประทาน ... ไร่</t>
  </si>
  <si>
    <t>ฝายกั้นลำน้ำสาขาลำน้ำเชิญ ความยาว...เมตร สูง....เมตร พื้นที่รับประโยชน์ ... ไร่</t>
  </si>
  <si>
    <t>ประตูระบายน้ำ กม.5+530  ขนาดบานระบาย กว้างxยาว เมตร จำนวน .... ช่อง ของคันกั้นน้ำเค็มสายพรมแดน - บางนกแขวก</t>
  </si>
  <si>
    <t xml:space="preserve">ซ่อมแซมโครงการอันเนื่องมาจากพระราชดำริตามข้อเสนอเกษตรกร (ในเขตโครงการพัฒนาเบ็ดเสร็จลุ่มน้ำสาขาแม่น้ำปิงอันเนื่องมาจากพระราชดำริ) </t>
  </si>
  <si>
    <t>งานสาธิตการจัดทุ่งหญ้าป่าไม้และสาธิตการจัดการพืชอาหารสัตว์ (สำหรับสัตว์ป่าในศูนย์ศึกษาการพัฒนาห้วยฮ่องไคร้ฯ)</t>
  </si>
  <si>
    <t>ผลประโยชน์ที่ได้รับจากการใช้จ่ายงบประมาณปี 2563</t>
  </si>
  <si>
    <t>ปริมาตรเก็บกักที่เพิ่มขึ้น (ล้าน ลบ.ม.)</t>
  </si>
  <si>
    <t>พื้นที่ชลประทานเดิมได้รับการปรับปรุง (ไร่)</t>
  </si>
  <si>
    <t>พื้นที่ได้รับการป้องกันและลดผลกระทบ (ไร่)</t>
  </si>
  <si>
    <t>พื้นที่รับประโยชน์ที่เพิ่มขึ้น ให้หมายถึงตามประเภทกิจกรรม ดังนี้
  - พื้นที่ได้รับประโยชน์จากแหล่งน้ำเพิ่มขึ้น สำหรับโครงการจัดหาแหล่งน้ำและเพิ่มพื้นที่ชลประทาน (ต้องไม่ทับซ้อนกับพื้นที่ชลประทาน)  
  - พื้นที่ชลประทานเดิมได้รับการปรับปรุง สำหรับโครงการปรับปรุงงานชลประทาน
  - พื้นที่ได้รับการป้องกันและลดผลกระทบจากอุทกภัย สำหรับโครงการป้องกันและบรรเทาภัยจากน้ำ
  - พื้นที่ได้รับการป้องกันระดับความเค็ม สำหรับโครงการจัดการคุณภาพน้ำ
**พื้นที่รับประโยชน์ที่เพิ่มขึ้นจะต้องเป็นพื้นที่เปิดใหม่หรือได้รับประโยขน์เพิ่มขึ้นเช่นมีประสิทธิภาพเพิ่มขึ้นจากเดิม ซึ่งไม่รวมหรือซ้ำซ้อนกับพื้นที่เดิมซึ่งไม่ได้รับประโยชน์เพิ่มขึ้นจากแผนงาน</t>
  </si>
  <si>
    <t>พื้นที่ได้รับการป้องกันระดับความเค็ม (ไร่)</t>
  </si>
  <si>
    <t>พื้นที่รับประโยชน์จากแหล่งน้ำเพิ่มขึ้น (ไร่)</t>
  </si>
  <si>
    <t>พื้นที่ชลประทานเพิ่มขึ้น (ไร่)</t>
  </si>
  <si>
    <t>ปริมาณการใช้ยาง (ตัน)</t>
  </si>
  <si>
    <t>อื่นๆ .....  (ระบุตัวชี้วัดตามช่อง (26) (27) ในแบบฟอร์มขอตั้ง)</t>
  </si>
  <si>
    <t>จัดรูปที่ดินโครงการส่งน้ำและบำรุงรักษาราชบุรีฝั่งขวา ส่วนที่ 4 พื้นที่... ไร่</t>
  </si>
  <si>
    <t>งานจัดระบบน้ำโครงการเขื่อนลำเซบาย ระยะที่ 2 พื้นที่....ไร่</t>
  </si>
  <si>
    <t>โครงการภายใต้แผนพัฒนากื้นที่ระดับภาค</t>
  </si>
  <si>
    <t>ครัวเรือนที่ได้รับประโยชน์จากแหล่งน้ำ (ครัวเรือน)</t>
  </si>
  <si>
    <t>พื้นที่ชลประทานเดิมได้รับการบริหารจัดการ (ล้านไร่)</t>
  </si>
  <si>
    <t>สำนักฯ/กอง.....สำนักชลประทานที่ 1  (ตัวอย่าง)</t>
  </si>
  <si>
    <t>**วงเงินที่เสนอขอตั้งปี 2563 ตามกรอบงบประมาณปี 2562 จะต้องไม่เกินวงเงินในภาพรวมของสำนักตามกรอบงบประมาณปี 2562 และสอดคล้องกับข้อมูลแบบฟอร์มรายการขอตั้ง ช่อง"13"</t>
  </si>
  <si>
    <t>จังหวัดละไม่เกิน 100 ล้านบาทต่อปี สำหรับโครงการเปิดใหม่ของแต่ละสำนัก/กอง</t>
  </si>
  <si>
    <t>ตัวอย่างการกำหนดปริมาณงานในชื่อรายการที่เสนอคำขอตั้งงบประมาณรายจ่ายประจำปีงบประมาณ พ.ศ. 2563</t>
  </si>
  <si>
    <t>ค่าซื้อที่ดิน ค่าทดแทน ค่ารื้อย้ายในการจัดหาที่ดิน  ....ไร่/....แปลง จังหวัดอุบลราชธานี</t>
  </si>
  <si>
    <t>ค่ารังวัดและออกหนังสือสำคัญที่หลวง ....ไร่/....แปลง สำนักงานชลประทานที่ 1 จังหวัดเชียงใหม่</t>
  </si>
  <si>
    <t>ปรับปรุงระบบประปา ขนาดถัง ... ลิตร/ระบบท่อประปา ความยาว...เมตร ภายในบริเวณ.โครงการชลประทานอุบลราชธานี</t>
  </si>
  <si>
    <t>กำจัดวัชพืชคลองระบายห้วยผาตัน ปริมาณ...ไร่/...ตัน โครงการส่งน้ำและบำรุงรักษากิ่วลม-กิ่วคอหมา</t>
  </si>
  <si>
    <t>ตัวอย่างชื่อรายการ/ปริมาณงาน</t>
  </si>
  <si>
    <t>1. โครงการอ่างเก็บน้ำคลองสังข์ อันเนื่องมาจากพระราชดำริ จังหวัดนครศรีธรรมราช
1.1 ทำนบดินหัวงานและอาคารประกอบ ความยาว...เมตร สูง....เมตร ความจุ 36.575 ล้านลูกบาศก์เมตร โครงการอ่างเก็บน้ำคลองสังข์ อันเนื่องมาจากพระราชดำริ จังหวัดนครศรีธรรมราช
1.2 ค่าควบคุมงานจ้างเหมา  โครงการอ่างเก็บน้ำคลองสังข์ อันเนื่องมาจากพระราชดำริ จังหวัดนครศรีธรรมราช</t>
  </si>
  <si>
    <t>ปรับปรุงอาคารป้องกันตลิ่งคลองท่าดีบริเวณวัดชัน ระยะทาง .... กิโลเมตร</t>
  </si>
  <si>
    <t>บำรุงรักษาทางลำเลียงใหญ่ .โครงการชลประทานสกลนคร ระยะทาง ... กิโลเมตร</t>
  </si>
  <si>
    <t>สะพานคอนกรีตเสริมเหล็ก คลอง RMC กิโลเมตร60+723 ขนาด กว้างxยาว เมตรโครงการส่งน้ำและบำรุงรักษาลำปาว</t>
  </si>
  <si>
    <t>ถนนบนคันคลอง RMC ฝายน้ำบัว ตำบลสถาน อำเภอบัว จังหวัดน่าน ระยะทาง 12.000 กิโลเมตร</t>
  </si>
  <si>
    <t xml:space="preserve"> ปรับปรุงคลองส่งน้ำสายใหญ่ฝั่งซ้ายอ่างเก็บน้ำหนองเหล่าหิน 
ความยาว... กิโลเมตร</t>
  </si>
  <si>
    <t>ปรับปรุงคลองส่งน้ำสาย 2R-MC ความยาว ... กิโลเมตร โครงการส่งน้ำและบำรุงรักษาท่อทองแดง</t>
  </si>
  <si>
    <t>ขุดลอกคลองโดยเรือขุดดำเนินการเอง หน้าฝายแม่แจ่ม  โครงการชลประทานเชียงใหม่ ปริมาณดิน ... ลูกบาศก์เมตร</t>
  </si>
  <si>
    <t>ขุดลอกคลองโดยรถขุดดำเนินการเอง คลองส่งน้ำสายใหญ่ฝั่งซ้ายฝายชลขันธ์พินิจ  โครงการชลประทานลำพูน ปริมาณดิน ... ลูกบาศก์เมตร</t>
  </si>
  <si>
    <t>ขุดลอกคลองโดยรถขุดจ้างเหมา คลองส่งน้ำและคลองระบายน้ำ ฝ่ายส่งน้ำฯที่ 1  โครงการส่งน้ำและบำรุงรักษาแม่แตง ปริมาณดิน ... ลูกบาศก์เมตร</t>
  </si>
  <si>
    <t>ขุดลอกอ่างเก็บน้ำจ้างเหมา อ่างเก็บน้ำห้วยแม่ออน  โครงการชลประทานเชียงใหม่ ปริมาณดิน ... ลูกบาศก์เมตร</t>
  </si>
  <si>
    <t>ขุดลอกอ่างเก็บน้ำดำเนินการเอง อ่างเก็บน้ำห้วยฮี้ (พรด.)  โครงการชลประทานบึงกาฬ ปริมาณดิน ... ลูกบาศก์เมตร</t>
  </si>
  <si>
    <t xml:space="preserve">สถานีสูบน้ำด้วยไฟฟ้า ขนาด ... ลูกบาศก์เมตร/วินาที จำนวน ... เครื่อง พร้อมระบบส่งน้ำ ความยาว...เมตร พื้นที่ชลประทาน ... ไร่บ้านม่อนฤาษี </t>
  </si>
  <si>
    <t xml:space="preserve"> ซ่อมแซมคอนกรีตดาดคลองส่งน้ำสายซอย 18 ซ้าย จำนวน... ตารางเมตร โครงการส่งน้ำและบำรุงรักษาแม่แตง</t>
  </si>
  <si>
    <t>เสนอขอตั้ง 2563 เกินจากกรอบงบประมาณฯ ปี 2562</t>
  </si>
  <si>
    <t xml:space="preserve">เสนอขอตั้ง 2563 เกินจากกรอบงบประมาณฯ ปี 2562 </t>
  </si>
  <si>
    <t>ก่อสร้างแหล่งน้ำในพื้นที่รับน้ำ</t>
  </si>
  <si>
    <t>1. พื้นที่มีความเหมาะสมในการดำเนินการ มีผลการศึกษาแล้ว
2. ความพร้อมด้านมวลชนและผู้มีส่วนได้ส่วนเสียให้การสนับสนุนโครงการ และเป็นความต้องการของประชาชนในพื้นที่ 
3. มีความพร้อมด้านรูปแบบรายงานและรายละเอียดทางด้านวิศวกรรม
4. มีความพร้อมด้านพื้นที่ที่จะดำเนินการก่อสร้าง ทั้งที่รัฐและที่ดินเอกชน</t>
  </si>
  <si>
    <t>สำนักงานชลประทานละไม่เกิน 100 ล้านบาทต่อปี</t>
  </si>
  <si>
    <t>ตัวชี้วัดอื่นๆ ได้แก่ ตัวชี้วัดนอกเหนือจากที่กำหนดในแบบฟอร์ม อาทิ เช่น 
  - ปริมาณการใช้ยาง (ตัน) สำหรับกิจกรรมการส่งเสริมการใช้ยาง
  - ปริมาณดินที่ขุดลอก (ลบ.ม.) สำหรับกิจกรรมขุดลอก
  - ปริมาณวัชพืช (ไร่/ตัน) สำหรับกิจกรรมกำจัดวัชพืช
  - จำนวนพื้นที่ชลประทานที่บริหารจัดการน้ำ (ไร่) สำหรับกิจกรรมบริหารการส่งน้ำ
  - ตัวชี้วัดอื่นๆ ตามประเด็นยุทธศาสตร์กรมชลประทาน และยุทธศาตร์/แผนแม่บทที่เกี่ยวข้อง</t>
  </si>
  <si>
    <t>อาคารบังคับน้ำบ้านห้วยห้อมพร้อมระบบส่งน้ำและบ่อเก็บน้ำ คสล. จัดหาน้ำสนับสนุนศูนย์พัฒนาโครงการหลวงแม่ลาน้อย พื้นที่...ไร่</t>
  </si>
  <si>
    <t>ซ่อมแซมทำนบดินอ่างเก็บน้ำหนองอึ่ง โครงการอันเนื่องมาจากพระราชดำริ จำนวน...ตารางเมตร</t>
  </si>
  <si>
    <t>-บำรุงรักษาคลองส่งน้ำสายใหญ่แม่งัด ระยะทาง...กิโลเมตร โครงการส่งน้ำและบำรุงรักษาแม่แฝก-แม่งัด
-บำรุงรักษาหัวงานเขื่อนแม่งัดสมบูรณ์ชล พื้นที่...ไร่ โครงการส่งน้ำและบำรุงรักษาแม่แฝก-แม่งัด</t>
  </si>
  <si>
    <t>โครงการละไม่เกินร้อยละ 120 ของกรอบงบประมาณปี 2562</t>
  </si>
  <si>
    <t>โครงการ/งาน/รายการ**</t>
  </si>
  <si>
    <t>**ชื่อรายการให้ระบุปริมาณงานตามแนวทางตามเอกสารแนบ</t>
  </si>
  <si>
    <t>โครงการป้องกันและบรรเทาภัย</t>
  </si>
  <si>
    <t>แม่ลาว</t>
  </si>
  <si>
    <t>03</t>
  </si>
  <si>
    <t>07</t>
  </si>
  <si>
    <t>08</t>
  </si>
  <si>
    <t>09</t>
  </si>
  <si>
    <t>ระบบส่งน้ำพร้อมอาคารประกอบ ความยาว...เมตร พื้นที่ชลประทาน...ไร่ โครงการระบบส่งน้ำอ่างเก็บน้ำคลองโพธิ์ (ระยะที่ 2) จังหวัดนครสวรรค์</t>
  </si>
  <si>
    <t>ประตูระบายน้ำคลองตะเครี๊ยะ ขนาดบาน กว้างxยาว เมตร จำนวน...บาน โครงการบริหารจัดการน้ำคาบสมุทรสทิงพระ จังหวัดสงขลา</t>
  </si>
  <si>
    <t xml:space="preserve">ก่อสร้างสะพานรถยนต์ข้ามคลองชักน้ำ 2-1R-1R-MD2 (กม.0+400)  ขนาด กว้างxยาว เมตร โครงการส่งน้ำและบำรุงรักษาปากพนังล่าง จังหวัดนครศรีธรรมราช  </t>
  </si>
  <si>
    <t>แก้มลิงบึงหนองหวาย  ความจุ..ล้าน ลบ.ม.</t>
  </si>
  <si>
    <t>ปรับปรุงเพิ่มความจุอ่างเก็บน้ำลำเชียงไกร (ตอนบน) ความจุเพิ่มขึ้น ... ล้านลูกบาศก์เมตร โครงการชลประทานนครราชสีมา</t>
  </si>
  <si>
    <t>ทำนบชั่วคราวป้องกันน้ำเค็ม ทรบ.บางกอบัว ความยาว.. กิโลเมตร โครงการสารภี ชป.ปราจีนบุรี จังหวัดปราจีนบุรี</t>
  </si>
  <si>
    <t xml:space="preserve">ซ่อมแซมคอนกรีตดาดคลองส่งน้ำสายใหญ่และสายซอย จำนวน 10 สาย พื้นที่..ตารางเมตร โครงการชลประทานชัยนาท จังหวัดชัยนาท  </t>
  </si>
  <si>
    <t>ดาดคอนกรีตคลองส่งน้ำ 2 ซ้าย พร้อมอาคารประกอบ ระยะที่ 1  พื้นที่..ตารางเมตร โครงการส่งน้ำและบำรุงรักษามหาราช จังหวัดชัยนาท</t>
  </si>
  <si>
    <t>อาคารชลประทาน ปตร.คลองนาบน ขนาดบาน กว้างxยาว เมตร จำนวน...บาน  โครงการชลประทานฉะเชิงเทรา จังหวัดฉะเชิงเทรา</t>
  </si>
  <si>
    <t xml:space="preserve">บำรุงรักษาคลองส่งน้ำสายใหญ่ ระยะทาง..กิโลเมตร โครงการชลประทานชัยนาท จังหวัดชัยนาท  </t>
  </si>
  <si>
    <t xml:space="preserve">บำรุงรักษาคลองส่งน้ำสายซอย จำนวน 21 สาย ระยะทาง..กิโลเมตร โครงการชลประทานชัยนาท จังหวัดชัยนาท  </t>
  </si>
  <si>
    <t xml:space="preserve">บริหารการส่งน้ำโครงการชลประทาน พื้นที่ชลประทาน...ไร่ โครงการชลประทานชัยนาท จังหวัดชัยนาท  </t>
  </si>
  <si>
    <t xml:space="preserve">กำจัดวัชพืชคลองระบายน้ำในเขตโครงการ  ปริมาณ...ไร่/...ตัน โครงการชลประทานชัยนาท จังหวัดชัยนาท  </t>
  </si>
  <si>
    <t xml:space="preserve">บำรุงรักษาหัวงาน  พื้นที่...ไร่  โครงการชลประทานชัยนาท จังหวัดชัยนาท  </t>
  </si>
  <si>
    <t xml:space="preserve">อาคารป้องกันตลิ่งฝายทดน้ำบ้านหนองรี ความยาว...กิโลเมตร จังหวัดกาญจนบุรี  </t>
  </si>
  <si>
    <t>สำนักงานชลประทานที่ 2</t>
  </si>
  <si>
    <t xml:space="preserve">โครงการส่งน้ำและบำรุงรักษาแม่วัง </t>
  </si>
  <si>
    <t>โครงการส่งน้ำและบำรุงรักษากิ่วลม-กิ่วคอหมา</t>
  </si>
  <si>
    <t>โครงการส่งน้ำและบำรุงรักษาแม่ลาว</t>
  </si>
  <si>
    <t>โครงการชลประทานน่าน</t>
  </si>
  <si>
    <t>โครงการชลประทานลำปาง</t>
  </si>
  <si>
    <t>โครงการชลประทานเชียงราย</t>
  </si>
  <si>
    <t>งานปรับปรุงระบบสาธารณูปโภค</t>
  </si>
  <si>
    <t>งานปรับปรุงสะพาน</t>
  </si>
  <si>
    <t>โครงการชลประทานพะเยา</t>
  </si>
  <si>
    <t>โครงการส่งน้ำและบำรุงรักษาแม่วัง</t>
  </si>
  <si>
    <t>ก่อสร้างสถานีสูบน้ำด้วยไฟฟ้า</t>
  </si>
  <si>
    <t>ค่าสำรวจจัดทำรายงานความเหมาะสม, ค่าศึกษา สำรวจ ออกแบบ 
งานชลประทานของสำนักชลประทาน, งานซ่อมแซมโครงการ,งานขุดลอกฯ</t>
  </si>
  <si>
    <t>ชมพู</t>
  </si>
  <si>
    <t>ลำปาง</t>
  </si>
  <si>
    <t>0701</t>
  </si>
  <si>
    <t>ส่วนเครื่องจักรกล</t>
  </si>
  <si>
    <t>ส่วนบริหารจัดการน้ำ</t>
  </si>
  <si>
    <t>รอบเวียง</t>
  </si>
  <si>
    <t>03.05</t>
  </si>
  <si>
    <t xml:space="preserve"> -</t>
  </si>
  <si>
    <t>ศูนย์ฯภูฟ้าพัฒนา</t>
  </si>
  <si>
    <t>เวียงชัย</t>
  </si>
  <si>
    <t>แม่เจดีย์ใหม่</t>
  </si>
  <si>
    <t>เวียงป่าเป้า</t>
  </si>
  <si>
    <t>03.03</t>
  </si>
  <si>
    <t>ปอ</t>
  </si>
  <si>
    <t>เวียงแก่น</t>
  </si>
  <si>
    <t>02.09</t>
  </si>
  <si>
    <t>ดอนศิลา</t>
  </si>
  <si>
    <t>02.08</t>
  </si>
  <si>
    <t>โป่งผา</t>
  </si>
  <si>
    <t>แม่สาย</t>
  </si>
  <si>
    <t>02.02</t>
  </si>
  <si>
    <t>ม่วงยาย</t>
  </si>
  <si>
    <t>เวียงเหนือ</t>
  </si>
  <si>
    <t>ท่าข้าม</t>
  </si>
  <si>
    <t>เกาะช้าง</t>
  </si>
  <si>
    <t>ท่าก๊อ</t>
  </si>
  <si>
    <t>แม่สรวย</t>
  </si>
  <si>
    <t>ศรีเมืองชุม</t>
  </si>
  <si>
    <t>จอมหมอกแก้ว</t>
  </si>
  <si>
    <t>วาวี</t>
  </si>
  <si>
    <t>03.04</t>
  </si>
  <si>
    <t>ตับเต่า</t>
  </si>
  <si>
    <t>เทิง</t>
  </si>
  <si>
    <t>02.07</t>
  </si>
  <si>
    <t>ริมกก</t>
  </si>
  <si>
    <t>เวียง</t>
  </si>
  <si>
    <t>ตาดควัน</t>
  </si>
  <si>
    <t>พญาเม็งราย</t>
  </si>
  <si>
    <t>หงาว</t>
  </si>
  <si>
    <t>ไม้ยา</t>
  </si>
  <si>
    <t>ศรีดอนมูล</t>
  </si>
  <si>
    <t>เชียงแสน</t>
  </si>
  <si>
    <t>02.03</t>
  </si>
  <si>
    <t>ทุ่งก่อ</t>
  </si>
  <si>
    <t>แม่ลอย</t>
  </si>
  <si>
    <t>02.05</t>
  </si>
  <si>
    <t>เม็งราย</t>
  </si>
  <si>
    <t>สันมะค่า</t>
  </si>
  <si>
    <t>ป่าแดด</t>
  </si>
  <si>
    <t>พาน</t>
  </si>
  <si>
    <t>0232</t>
  </si>
  <si>
    <t>ห้วยซ้อ</t>
  </si>
  <si>
    <t>ป่าซาง</t>
  </si>
  <si>
    <t>แม่จัน</t>
  </si>
  <si>
    <t>บ้านแซว</t>
  </si>
  <si>
    <t>ทานตะวัน</t>
  </si>
  <si>
    <t>งิ้ว</t>
  </si>
  <si>
    <t>ป่าตึง</t>
  </si>
  <si>
    <t>โยนก</t>
  </si>
  <si>
    <t>โรงช้าง</t>
  </si>
  <si>
    <t>ปล้อง</t>
  </si>
  <si>
    <t>แม่เงิน</t>
  </si>
  <si>
    <t>0230</t>
  </si>
  <si>
    <t>ธารทอง</t>
  </si>
  <si>
    <t>โป่งแพร่</t>
  </si>
  <si>
    <t>แม่เจดีย์</t>
  </si>
  <si>
    <t>0207</t>
  </si>
  <si>
    <t>19.1926</t>
  </si>
  <si>
    <t>100.4800</t>
  </si>
  <si>
    <t>0202</t>
  </si>
  <si>
    <t>รอบวียง</t>
  </si>
  <si>
    <t>0305</t>
  </si>
  <si>
    <t>เมืองชุม</t>
  </si>
  <si>
    <t>โชคชัย</t>
  </si>
  <si>
    <t>ดอยหลวง</t>
  </si>
  <si>
    <t>0303</t>
  </si>
  <si>
    <t>3,2</t>
  </si>
  <si>
    <t>0208</t>
  </si>
  <si>
    <t>บ้านโป่ง</t>
  </si>
  <si>
    <t>0205</t>
  </si>
  <si>
    <t>120</t>
  </si>
  <si>
    <t>แม่เปา</t>
  </si>
  <si>
    <t>0304</t>
  </si>
  <si>
    <t>0209</t>
  </si>
  <si>
    <t>1</t>
  </si>
  <si>
    <t>2</t>
  </si>
  <si>
    <t>แม่สลองใน</t>
  </si>
  <si>
    <t>แม่ฟ้าหลวง</t>
  </si>
  <si>
    <t>0203</t>
  </si>
  <si>
    <t>ดอยลาน</t>
  </si>
  <si>
    <t>0206</t>
  </si>
  <si>
    <t>ท่าสาย</t>
  </si>
  <si>
    <t>เวียงห้าว</t>
  </si>
  <si>
    <t>หัวง้ม</t>
  </si>
  <si>
    <t>ไชยสถาน</t>
  </si>
  <si>
    <t>น่าน</t>
  </si>
  <si>
    <t>0906</t>
  </si>
  <si>
    <t>คป.น่าน</t>
  </si>
  <si>
    <t>ค่าบริหารการส่งน้ำ</t>
  </si>
  <si>
    <t>ค่าบริหารการส่งน้ำ  ในเขตชลประทานน่าน</t>
  </si>
  <si>
    <t>ค่ากำจัดวัชพืช</t>
  </si>
  <si>
    <t>ค่าบำรุงรักษาทางลำเลียงใหญ่</t>
  </si>
  <si>
    <t>น้ำแก่น</t>
  </si>
  <si>
    <t>ภูเพียง</t>
  </si>
  <si>
    <t>พงษ์</t>
  </si>
  <si>
    <t>สันติสุข</t>
  </si>
  <si>
    <t>18.9220</t>
  </si>
  <si>
    <t>101.0822</t>
  </si>
  <si>
    <t>บ่อเกลือใต้</t>
  </si>
  <si>
    <t>บ่อเกลือ</t>
  </si>
  <si>
    <t>19.0901</t>
  </si>
  <si>
    <t>101.1546</t>
  </si>
  <si>
    <t>ป่าแลวหลวง</t>
  </si>
  <si>
    <t>18.9578</t>
  </si>
  <si>
    <t>100.9498</t>
  </si>
  <si>
    <t>น้ำมวบ</t>
  </si>
  <si>
    <t>เวียงสา</t>
  </si>
  <si>
    <t>นาน้อย</t>
  </si>
  <si>
    <t>สะเนียน</t>
  </si>
  <si>
    <t>ปงสนุก</t>
  </si>
  <si>
    <t>ขุนน่าน</t>
  </si>
  <si>
    <t>เฉลิมพระเกียรติ</t>
  </si>
  <si>
    <t>19.1073</t>
  </si>
  <si>
    <t>101.1845</t>
  </si>
  <si>
    <t>พญาแก้ว</t>
  </si>
  <si>
    <t>เชียงกลาง</t>
  </si>
  <si>
    <t>ฝายแก้ว</t>
  </si>
  <si>
    <t>แม่จริม</t>
  </si>
  <si>
    <t>น้ำพาง</t>
  </si>
  <si>
    <t>18.6829</t>
  </si>
  <si>
    <t>101.1828</t>
  </si>
  <si>
    <t>ท่าวังผา</t>
  </si>
  <si>
    <t>เมืองลี</t>
  </si>
  <si>
    <t>นาหมื่น</t>
  </si>
  <si>
    <t>ปรับปรุงหัวงานฝายดอนแก้วและอาคารประกอบ  ระยะที่ 2</t>
  </si>
  <si>
    <t>พระธาตุ</t>
  </si>
  <si>
    <t>ปรับปรุงระบบส่งน้ำฝายหลวง</t>
  </si>
  <si>
    <t>บ้านฟ้า</t>
  </si>
  <si>
    <t>บ้านหลวง</t>
  </si>
  <si>
    <t xml:space="preserve">น้ำมวบ </t>
  </si>
  <si>
    <t xml:space="preserve">เวียงสา </t>
  </si>
  <si>
    <t>ปัว</t>
  </si>
  <si>
    <t>19.4930</t>
  </si>
  <si>
    <t>101.2237</t>
  </si>
  <si>
    <t>สนับสนุนเกษตรแปลงใหญ่</t>
  </si>
  <si>
    <t>บัวใหญ่</t>
  </si>
  <si>
    <t xml:space="preserve">โครงการก่อสร้าง สำนักงานชลประทานที่ 2 </t>
  </si>
  <si>
    <t>น้ำปั้ว</t>
  </si>
  <si>
    <t>ดอกคำใต้</t>
  </si>
  <si>
    <t>พะเยา</t>
  </si>
  <si>
    <t>0204</t>
  </si>
  <si>
    <t>งานบำรุงรักษาหัวงานและคลองส่งน้ำ โครงการชลประทานพะเยา</t>
  </si>
  <si>
    <t>ค่าบริหารการส่งน้ำ  ในเขตชลประทานพะเยา</t>
  </si>
  <si>
    <t>งานบำรุงรักษาโครงการ</t>
  </si>
  <si>
    <t>ซ่อมแซมบำรุงรักษาระบบชลประทาน โครงการชลประทานพะเยา</t>
  </si>
  <si>
    <t>ซ่อมแซมดาดคอนกรีตคลองส่งน้ำสายทุ่งเจี๊ยบ</t>
  </si>
  <si>
    <t>แม่กา</t>
  </si>
  <si>
    <t>ซ่อมแซมคอนกรีตดาดคลองส่งน้ำสาย LMC กม.5+000-6+000 อ่างเก็บน้ำน้ำจุน</t>
  </si>
  <si>
    <t>จุน</t>
  </si>
  <si>
    <t>งานซ่อมแซมคลองส่งน้ำรางริน  อ่างเก็บน้ำร่องส้าน</t>
  </si>
  <si>
    <t>ร่มเย็น</t>
  </si>
  <si>
    <t>เชียงคำ</t>
  </si>
  <si>
    <t xml:space="preserve"> </t>
  </si>
  <si>
    <t>งานซ่อมแซมอุปกรณ์บังคับน้ำ คลองส่งน้ำแม่ต๋ำ-ร่องแก</t>
  </si>
  <si>
    <t>บุญเกิด</t>
  </si>
  <si>
    <t>ซ่อมแซมอาคารแบ่งน้ำฝายทุ่งเจี๊ยบ</t>
  </si>
  <si>
    <t>งานซ่อมแซมท่อส่งน้ำสถานีพัฒนาการเกษตรบ้านสันติสุข-บ้านขุนกำลัง</t>
  </si>
  <si>
    <t>ขุนควร</t>
  </si>
  <si>
    <t>ปง</t>
  </si>
  <si>
    <t>0802</t>
  </si>
  <si>
    <t>งานซ่อมแซมคลองส่งน้ำสายร่องแล้ง อ่างเก็บน้ำห้วยสา</t>
  </si>
  <si>
    <t>งานซ่อมแซมอุปกรณ์บังคับน้ำ ฝายลุ่มน้ำอิง จำนวน 2 แห่ง</t>
  </si>
  <si>
    <t>ท่าวังทอง</t>
  </si>
  <si>
    <t>ซ่อมแซมดาดคอนกรีตคลองส่งน้ำสาย 1R-RMC กม.1+500 - กม.3+000 อ่างเก็บน้ำแม่ปืม</t>
  </si>
  <si>
    <t>บ้านเหล่า</t>
  </si>
  <si>
    <t>แม่ใจ</t>
  </si>
  <si>
    <t xml:space="preserve">ซ่อมแซมคลองส่งน้ำสาย 1R-1R-LMC  อ่างเก็บน้ำห้วยเคียน </t>
  </si>
  <si>
    <t>ห้วยข้าวก่ำ</t>
  </si>
  <si>
    <t>งานซ่อมแซมคลองส่งน้ำสายทุ่งก๊อต  อ่างเก็บน้ำหัวนา</t>
  </si>
  <si>
    <t>ทุ่งกล้วย</t>
  </si>
  <si>
    <t>ภูซาง</t>
  </si>
  <si>
    <t>งานซ่อมแซมระบบไฟฟ้าสถานีสูบน้ำด้วยไฟฟ้าบ้านป่าฮ้อม</t>
  </si>
  <si>
    <t>เชียงแรง</t>
  </si>
  <si>
    <t>ซ่อมแซมดาดคอนกรีตคลองส่งน้ำท้ายอาคารบังคับน้ำอ่างเก็บน้ำห้วยม่วง (ห้วยแฮ้)</t>
  </si>
  <si>
    <t>ตุ่น</t>
  </si>
  <si>
    <t>ซ่อมแซมท่อลอดถนนคลองส่งน้ำสาย 1R-RMC อ่างเก็บน้ำแม่ต๋ำ</t>
  </si>
  <si>
    <t>คือเวียง</t>
  </si>
  <si>
    <t>19.09304 </t>
  </si>
  <si>
    <t> 100.00526</t>
  </si>
  <si>
    <t>งานซ่อมแซมคลองส่งน้ำสาย 1R-RMC อ่างเก็บน้ำหัวนา</t>
  </si>
  <si>
    <t>งานซ่อมแซมอุปกรณ์บังคับน้ำ คลองส่งน้ำ-อ่างน้ำจุน</t>
  </si>
  <si>
    <t xml:space="preserve">ซ่อมแซมคลองส่งน้ำสาย (เทศบาลบ้านต๋อม) ท้ายอ่างเก็บน้ำแม่ต๋อม </t>
  </si>
  <si>
    <t>ต๋อม</t>
  </si>
  <si>
    <t>ดาดคอนกรีตคลองส่งน้ำสายแม่ต๋ำ-ร่องแก อ่างเก็บน้ำแม่ต๋ำ</t>
  </si>
  <si>
    <t>ซ่อมแซมดาดคลองส่งน้ำสาย 1L-1L-RMC ฝายน้ำจุนลูกที่ 2 อ่างเก็บน้ำน้ำจุน</t>
  </si>
  <si>
    <t>งานเพิ่มประสิทธิภาพประตูระบายน้ำพวงพยอม</t>
  </si>
  <si>
    <t>หงส์หิน</t>
  </si>
  <si>
    <t>งานเพิ่มประสิทธิภาพประตูระบายน้ำบ้านหนองลาว</t>
  </si>
  <si>
    <t>ห้วยแก้ว</t>
  </si>
  <si>
    <t>ภูกามยาว</t>
  </si>
  <si>
    <t>ซ่อมแซมคอนกรีตดาดคลองส่งน้ำสาย RMC กม.1+460-1+760 และซ่อมแซมท่อลอดถนนกลางคลอง</t>
  </si>
  <si>
    <t xml:space="preserve">งานซ่อมแซมคลองส่งน้ำสาย LMC  อ่างเก็บน้ำห้วยซ้าย  </t>
  </si>
  <si>
    <t>งานซ่อมแซมลานจอดรถ และลานล้างรถโครงการชลประทานพะเยา</t>
  </si>
  <si>
    <t xml:space="preserve">งานซ่อมแซมคลองส่งน้ำสาย 1R-LMC อ่างเก็บน้ำหัวนา  </t>
  </si>
  <si>
    <t>ซ่อมแซมและปรับปรุงบ้านพักโครงการชลประทานพะเยา</t>
  </si>
  <si>
    <t>4</t>
  </si>
  <si>
    <t>งานซ่อมแซมอุปกรณ์ห้องควบคุม อ่างเก็บน้ำแม่กำลัง</t>
  </si>
  <si>
    <t>ควร</t>
  </si>
  <si>
    <t>ซ่อมแซมโครงการชลประทานอันเนื่องมาจากพระราชดำริตามข้อเสนอของเกษตรกรในจังหวัดพะเยา</t>
  </si>
  <si>
    <t>ซ่อมแซมดาดคอนกรีตคลองส่งน้ำ (สายหลังโรงเรียนบ้านบัว) อ่างเก็บน้ำบ้านตุ่น</t>
  </si>
  <si>
    <t>ปรับปรุงอาคารชลประทานคลองส่งน้ำสาย ทุ่งเจี๊ยบ</t>
  </si>
  <si>
    <t xml:space="preserve">ซ่อมแซมคลองส่งน้ำสาย 5R-1R-LMC  อ่างเก็บน้ำห้วยเคียน </t>
  </si>
  <si>
    <t>งานซ่อมแซมคลองส่งน้ำสายทุ่งต้าง อ่างเก็บน้ำห้วยบง</t>
  </si>
  <si>
    <t>ซ่อมแซมดาดคอนกรีตคลองส่งน้ำสาย RMC  อ่างเก็บน้ำแม่ต๋ำ</t>
  </si>
  <si>
    <t>ซ่อมแซมดาดคลองส่งน้ำสาย 2L-RMC ฝายน้ำจุนลูกที่ 1 อ่างเก็บน้ำน้ำจุน</t>
  </si>
  <si>
    <t xml:space="preserve">งานซ่อมแซมคลองส่งน้ำสายทุ่งเคาะ  อ่างเก็บน้ำห้วยบง </t>
  </si>
  <si>
    <t>ซ่อมแซมดาดคอนกรีตคลองส่งน้ำ (สายเหมืองโต้งนาใหม่) อ่างเก็บน้ำแม่สุก</t>
  </si>
  <si>
    <t>แม่สุก</t>
  </si>
  <si>
    <t>งานซ่อมแซมท่อส่งน้ำ บ้านน้ำคะ โครงการหลวงปางค่า</t>
  </si>
  <si>
    <t>ผาช้างน้อย</t>
  </si>
  <si>
    <t xml:space="preserve">งานซ่อมแซมคลองส่งน้ำ ฝายบ้านคะแนง  </t>
  </si>
  <si>
    <t>ซ่อมแซมบ้านพัก 8 ครอบครัว อ่างเก็บน้ำแม่ปืม</t>
  </si>
  <si>
    <t>ก่อสร้างอาคารแบ่งน้ำซอยสิบแสน</t>
  </si>
  <si>
    <t>กำจัดวัชพืชอ่างเก็บน้ำห้วยเคียน</t>
  </si>
  <si>
    <t>กำจัดวัชพืชด้วยเรือขุด</t>
  </si>
  <si>
    <t>คป.พะเยา</t>
  </si>
  <si>
    <t>ปรับปรุงระบบส่งน้ำอ่างเก็บน้ำห้วยทราย อันเนื่องมาจากพระราชดำริ</t>
  </si>
  <si>
    <t xml:space="preserve">จุน </t>
  </si>
  <si>
    <t>แก้มลิงหนองขวางพร้อมอาคารประกอบ (ลำเหมืองปู่อ้อ)</t>
  </si>
  <si>
    <t>4..5</t>
  </si>
  <si>
    <t>สว่างอารมณ์</t>
  </si>
  <si>
    <t>โครงการขลประทานพะเยา</t>
  </si>
  <si>
    <t>โครงการขลประทานลำปาง</t>
  </si>
  <si>
    <t>ก่อสร้างสถานีสูบน้ำด้วยไฟฟ้าพร้อมระบบส่งน้ำวังปลาก่อ</t>
  </si>
  <si>
    <t>ห้วยลาน</t>
  </si>
  <si>
    <t>ปรับปรุงสะพานข้ามคลอง LMC  กม.5+030 และกม.5+740 อ่างเก็บน้ำแม่ปืม</t>
  </si>
  <si>
    <t>แม่ปืม</t>
  </si>
  <si>
    <t>19.32576,19.3122245</t>
  </si>
  <si>
    <t>99.8653 ,99.8614</t>
  </si>
  <si>
    <t>ปรับปรุงที่ทำการธุรการโครงการชลประทานพะเยา</t>
  </si>
  <si>
    <t>ปรับปรุงบ้านพักคนงาน 8 ครอบครัว 2 หลัง</t>
  </si>
  <si>
    <t>3</t>
  </si>
  <si>
    <t>ปรับปรุงอาคารโรงเก็บพัสดุขนาดกลาง</t>
  </si>
  <si>
    <t>ปรับปรุงบ้านพักข้าราชการ ระดับ 3-4</t>
  </si>
  <si>
    <t>ปรับปรุงบ้านพักข้าราชการ ระดับ 5-6</t>
  </si>
  <si>
    <t>การสนับสนุนโครงการพัฒนาอันเนื่องมาจากพระราชดำริ</t>
  </si>
  <si>
    <t>บ้านแลง,ปงดอน,ห้างฉัตร,เกาะคา</t>
  </si>
  <si>
    <t>เมือง,แจ้ห่ม,ห้างฉัตร,เกาะคา</t>
  </si>
  <si>
    <t>0705</t>
  </si>
  <si>
    <t>คบ.กิ่วลม-กิ่วคอหมา</t>
  </si>
  <si>
    <t>บ้านแลง</t>
  </si>
  <si>
    <t>บุญนาคพัฒนา</t>
  </si>
  <si>
    <t>ปงดอน</t>
  </si>
  <si>
    <t>แจ้ห่ม</t>
  </si>
  <si>
    <t>0702</t>
  </si>
  <si>
    <t>งานขุดลอกโดยเรือขุดดำเนินการเอง</t>
  </si>
  <si>
    <t>ซ่อมแซมบำรุงรักษาเครื่องกำเนิดไฟฟ้าพลังน้ำเขื่อนกิ่วลมและบานระบายเขื่อนกิ่วคอหมา โครงการส่งน้ำและบำรุงรักษากิ่วลม-กิ่วคอหมา ตำบลบ้านแลง อำเภอเมือง จังหวัดลำปาง</t>
  </si>
  <si>
    <t>18.5207,   18.8111</t>
  </si>
  <si>
    <t>99.6303,   99.638</t>
  </si>
  <si>
    <t>ซ่อมแซมเครื่องกว้านและบานระบายคลองซอยและคลองสายใหญ่ RMC.กิ่วลม,คลองซอยและคลองสายใหญ่ MC., LMC., RMC.กิ่วคอหมา ตำบลบ้านแลง, ตำบลปงดอน อำเภอเมือง,อำเภอแจ้ห่ม จังหวัดลำปาง</t>
  </si>
  <si>
    <t>บ้านแลง,ปงดอน</t>
  </si>
  <si>
    <t>เมือง,แจ้ห่ม</t>
  </si>
  <si>
    <t>18.6900    ,18.4204</t>
  </si>
  <si>
    <t>99.5540,   99.5757</t>
  </si>
  <si>
    <t>ต้นธงชัย</t>
  </si>
  <si>
    <t>บ่อแฮ้ว</t>
  </si>
  <si>
    <t>บ้านเป้า</t>
  </si>
  <si>
    <t>นิคมพัฒนา</t>
  </si>
  <si>
    <t>งานซ่อมแซมบำรุงรักษาโครงการ</t>
  </si>
  <si>
    <t>ปงดอน,วิเชตนคร</t>
  </si>
  <si>
    <t>18.7853,   18.7315</t>
  </si>
  <si>
    <t>99.6215,   99.5632</t>
  </si>
  <si>
    <t>งานซ่อมแซมเกิน 10 ล้าน</t>
  </si>
  <si>
    <t>ห้างฉัตร</t>
  </si>
  <si>
    <t>ทุ่งฝาย</t>
  </si>
  <si>
    <t>บ้านสา</t>
  </si>
  <si>
    <t>วิเชตนคร</t>
  </si>
  <si>
    <t>ปงยางคก</t>
  </si>
  <si>
    <t>คบ.แม่วัง</t>
  </si>
  <si>
    <t>น้ำโจ้</t>
  </si>
  <si>
    <t>แม่ทะ</t>
  </si>
  <si>
    <t>ปรับปรุงคลองส่งน้ำสายใหญ่แม่วังฝั่งซ้าย กม.25+000-26+000 และอาคารประกอบ  โครงการส่งน้ำและบำรุงรักษาแม่วัง</t>
  </si>
  <si>
    <t>พระบาท</t>
  </si>
  <si>
    <t>ปรับปรุงคลองส่งน้ำสายใหญ่แม่วังฝั่งซ้าย กม.22+100 ถึง กม.23+500 โครงการส่งน้ำและบำรุงรักษาแม่วัง</t>
  </si>
  <si>
    <t>พิชัย</t>
  </si>
  <si>
    <t>9.5292</t>
  </si>
  <si>
    <t>บ้านเสด็จ</t>
  </si>
  <si>
    <t>9.6215</t>
  </si>
  <si>
    <t>ซ่อมแซมท้ายอาคารระบายน้ำ กม.17+936 LMC.แม่วัง   โครงการส่งน้ำและบำรุงรักษาแม่วัง</t>
  </si>
  <si>
    <t>งานซ่อมแซมเครื่องกว้านบานระบายฝ่ายส่งน้ำและบำรุงรักษาที่ 1   โครงการส่งน้ำและบำรุงรักษาแม่วัง</t>
  </si>
  <si>
    <t xml:space="preserve">บ้านแลง,บุญนาคพัฒนา,ทุ่งฝาย </t>
  </si>
  <si>
    <t>9.4730</t>
  </si>
  <si>
    <t>งานซ่อมแซมเครื่องกว้านบานระบายฝ่ายส่งน้ำและบำรุงรักษาที่ 2  โครงการส่งน้ำและบำรุงรักษาแม่วัง</t>
  </si>
  <si>
    <t>บ้านแลง,บ้านเสด็จ,พิชัย</t>
  </si>
  <si>
    <t>บุญนาค
พัฒนา</t>
  </si>
  <si>
    <t>9.5619</t>
  </si>
  <si>
    <t>งานซ่อมแซมเครื่องกว้านบานระบายฝ่ายส่งน้ำและบำรุงรักษาที่ 3  โครงการส่งน้ำและบำรุงรักษาแม่วัง</t>
  </si>
  <si>
    <t>ชมพู,กล้วยแพะ,น้ำโจ้</t>
  </si>
  <si>
    <t>9.5255</t>
  </si>
  <si>
    <t>9.5791</t>
  </si>
  <si>
    <t>9.5913</t>
  </si>
  <si>
    <t xml:space="preserve">แม่ทะ </t>
  </si>
  <si>
    <t>งานขุดลอกโดยรถขุดดำเนินการเอง</t>
  </si>
  <si>
    <t>งานขุดลอกโดยรถขุดจ้างเหมา</t>
  </si>
  <si>
    <t>99.5242</t>
  </si>
  <si>
    <t>ดงมะดะ</t>
  </si>
  <si>
    <t>KL9 (ร้อยละ)</t>
  </si>
  <si>
    <t>คบ.แม่ลาว</t>
  </si>
  <si>
    <t>0202570000009</t>
  </si>
  <si>
    <t>0202570000003</t>
  </si>
  <si>
    <t>0202570000002</t>
  </si>
  <si>
    <t>ค่าบริหารการส่งน้ำ  ในเขตโครงการส่งน้ำและบำรุงรักษาแม่วัง</t>
  </si>
  <si>
    <t>0202570000001</t>
  </si>
  <si>
    <t>0202570000550</t>
  </si>
  <si>
    <t>0202570000545</t>
  </si>
  <si>
    <t>0202570000546</t>
  </si>
  <si>
    <t>0202570000531</t>
  </si>
  <si>
    <t>ศรีถ้อย</t>
  </si>
  <si>
    <t>0202570000547</t>
  </si>
  <si>
    <t>ป่าหุ่ง</t>
  </si>
  <si>
    <t>0202570000537</t>
  </si>
  <si>
    <t>เจริญราษฏร์</t>
  </si>
  <si>
    <t>0202560000234</t>
  </si>
  <si>
    <t>ม่วงคำ</t>
  </si>
  <si>
    <t>0202570000534</t>
  </si>
  <si>
    <t>0202570000535</t>
  </si>
  <si>
    <t>0202570000538</t>
  </si>
  <si>
    <t>0202570000539</t>
  </si>
  <si>
    <t>0202570000649</t>
  </si>
  <si>
    <t>0202570000951</t>
  </si>
  <si>
    <t>สันทราย</t>
  </si>
  <si>
    <t>เมืองเชียงราย</t>
  </si>
  <si>
    <t>0202570000572</t>
  </si>
  <si>
    <t>0202570000569</t>
  </si>
  <si>
    <t>ป่าแดด,แม่สรวย</t>
  </si>
  <si>
    <t>0202570000952</t>
  </si>
  <si>
    <t>0202570000565</t>
  </si>
  <si>
    <t>ป่าหุ่ง,เมืองพาน</t>
  </si>
  <si>
    <t>0202570000953</t>
  </si>
  <si>
    <t>สันกลาง</t>
  </si>
  <si>
    <t>0202570000566</t>
  </si>
  <si>
    <t>เมืองพาน</t>
  </si>
  <si>
    <t>0202570000555</t>
  </si>
  <si>
    <t>0202570000554</t>
  </si>
  <si>
    <t>ทรายขาว</t>
  </si>
  <si>
    <t>0202570000557</t>
  </si>
  <si>
    <t>0202570000998</t>
  </si>
  <si>
    <t>0202570000560</t>
  </si>
  <si>
    <t>0202570000996</t>
  </si>
  <si>
    <t>0202570000556</t>
  </si>
  <si>
    <t>0202570000559</t>
  </si>
  <si>
    <t>0202570000997</t>
  </si>
  <si>
    <t>0202570000564</t>
  </si>
  <si>
    <t>แม่เย็น</t>
  </si>
  <si>
    <t>0202570000561</t>
  </si>
  <si>
    <t>6</t>
  </si>
  <si>
    <t>0202570000552</t>
  </si>
  <si>
    <t>ตัน</t>
  </si>
  <si>
    <t>0202570000532</t>
  </si>
  <si>
    <t>0202570000533</t>
  </si>
  <si>
    <t>0202570000540</t>
  </si>
  <si>
    <t>0202570000541</t>
  </si>
  <si>
    <t>0202570000542</t>
  </si>
  <si>
    <t>0202570000543</t>
  </si>
  <si>
    <t>0202570000637</t>
  </si>
  <si>
    <t xml:space="preserve">อ่างเก็บน้ำห้วยข้าวหลาม </t>
  </si>
  <si>
    <t>จอมพระ</t>
  </si>
  <si>
    <t>0904</t>
  </si>
  <si>
    <t>19.0632</t>
  </si>
  <si>
    <t>100.8988</t>
  </si>
  <si>
    <t>คส.ชป.2</t>
  </si>
  <si>
    <t>ฝายทุ่งแจ้พร้อมระบบส่งน้ำ</t>
  </si>
  <si>
    <t>0201</t>
  </si>
  <si>
    <t>19.1337</t>
  </si>
  <si>
    <t>100.3901</t>
  </si>
  <si>
    <t>อ่างเก็บน้ำห้วยบง</t>
  </si>
  <si>
    <t>หล่ายงาว</t>
  </si>
  <si>
    <t>20.1060</t>
  </si>
  <si>
    <t>100.4865</t>
  </si>
  <si>
    <t>อ่างเก็บน้ำห้วยท่าง</t>
  </si>
  <si>
    <t>ไชยวัฒนา</t>
  </si>
  <si>
    <t>0901</t>
  </si>
  <si>
    <t>19.2498</t>
  </si>
  <si>
    <t>100.9342</t>
  </si>
  <si>
    <t>ฝายทุ่งเย็นพร้อมระบบส่งน้ำ</t>
  </si>
  <si>
    <t>19.4071</t>
  </si>
  <si>
    <t>100.1896</t>
  </si>
  <si>
    <t>เวียงเชียงรุ้ง</t>
  </si>
  <si>
    <r>
      <rPr>
        <sz val="16"/>
        <color theme="1"/>
        <rFont val="TH SarabunPSK"/>
        <family val="2"/>
      </rPr>
      <t>อ่างเก็บน้ำห้วยแม่ลู่บ้านผาแมว</t>
    </r>
    <r>
      <rPr>
        <sz val="16"/>
        <rFont val="TH SarabunPSK"/>
        <family val="2"/>
      </rPr>
      <t/>
    </r>
  </si>
  <si>
    <t>หัวเสือ</t>
  </si>
  <si>
    <t>0703</t>
  </si>
  <si>
    <t>ระบบส่งน้ำอ่างเก็บน้ำห้วยแม่เลียบ</t>
  </si>
  <si>
    <t>แม่เมาะ</t>
  </si>
  <si>
    <t>0706</t>
  </si>
  <si>
    <t>สชป.2</t>
  </si>
  <si>
    <t>1.1 ค่าศึกษาความเหมาะสม</t>
  </si>
  <si>
    <t>1.2 ค่าสำรวจแผนที่ภูมิประเทศ</t>
  </si>
  <si>
    <t>1.3 ค่าออกแบบ</t>
  </si>
  <si>
    <t>ค่าสำรวจธรณีและปฐพิทยา งานชลประทานของสำนักงานชลประทานที่ 2</t>
  </si>
  <si>
    <t>สำนักสำรวจ</t>
  </si>
  <si>
    <t>ค่าสำรวจจัดทำรายงานความเหมาะสม,ค่าศึกษา สำรวจ ออกแบบ  งานชลประทานของสำนักงานชลประทานที่ 2</t>
  </si>
  <si>
    <t>งานบริหารจัดการน้ำ สำนักงานชลประทานที่ 2</t>
  </si>
  <si>
    <t>สวนดอก</t>
  </si>
  <si>
    <t>บำรุงรักษาทางลำเลียงใหญ่โครงการส่งน้ำและบำรุงรักษากิ่วลม-กิ่วคอหมา</t>
  </si>
  <si>
    <t>บำรุงรักษาทางลำเลียงใหญ่โครงการชลประทานลำปาง</t>
  </si>
  <si>
    <t>คป.ลำปาง</t>
  </si>
  <si>
    <t>บำรุงรักษาทางลำเลียงใหญ่โครงการชลประทานน่าน</t>
  </si>
  <si>
    <t>ถืมตอง</t>
  </si>
  <si>
    <t>บำรุงรักษาทางลำเลียงใหญ่โครงการชลประทานพะเยา</t>
  </si>
  <si>
    <t>บำรุงรักษาทางลำเลียงใหญ่โครงการชลประทานเชียงราย</t>
  </si>
  <si>
    <t>ส่วนบริหารจัดการน้ำ
สชป.2</t>
  </si>
  <si>
    <t>ซ่อมแซมหัวงานและอาคารประกอบ พร้อมส่วนประกอบอื่น</t>
  </si>
  <si>
    <t>งานจัดหาและติดตั้งเครื่องมือตรวจวัดพฤติกรรมเขื่อนพร้อมระบบรับส่งข้อมูลอัตโนมัติ เขื่อนแม่ปืม</t>
  </si>
  <si>
    <t xml:space="preserve"> งานจ้างจัดหาและติดตั้งเครื่องมือตรวจวัดพฤติกรรมเขื่อนพร้อมระบบรับส่งข้อมูลอัตโนมัติ อ่างเก็บน้ำแม่ทะ (วังเฮือ)</t>
  </si>
  <si>
    <t>สบปราบ</t>
  </si>
  <si>
    <t>เถิน</t>
  </si>
  <si>
    <t>สมัย</t>
  </si>
  <si>
    <t>0708</t>
  </si>
  <si>
    <t>เมืองยาว</t>
  </si>
  <si>
    <t>แม่พริก</t>
  </si>
  <si>
    <t>สันมะเค็ด</t>
  </si>
  <si>
    <t>ปรับปรุงอาคารระบายน้ำล้น อ่างเก็บน้ำห้วยเป้ง อันเนื่องมาจากพระราชดำริ</t>
  </si>
  <si>
    <t>ทุ่งกว๋าว</t>
  </si>
  <si>
    <t>เมืองปาน</t>
  </si>
  <si>
    <t>จัดทำแผนปฏิบัติการกรณีฉุกเฉินเขื่อนแม่ต่ำ</t>
  </si>
  <si>
    <t>เกาะคา</t>
  </si>
  <si>
    <t>นาแก้ว</t>
  </si>
  <si>
    <t>วอแก้ว</t>
  </si>
  <si>
    <t>0704</t>
  </si>
  <si>
    <t xml:space="preserve">ปรับปรุงระบบส่งน้ำอ่างเก็บน้ำแม่ใจ </t>
  </si>
  <si>
    <t>เจริญราษฎ์</t>
  </si>
  <si>
    <t>งานฝายเขือแจ้พร้อมระบบส่งน้ำ</t>
  </si>
  <si>
    <t>ฝายกวาง</t>
  </si>
  <si>
    <t>งานขุดลอกอ่างเก็บน้ำจ้างเหมา</t>
  </si>
  <si>
    <t>ซ่อมแซมบำรุงรักษาระบบท่อส่งน้ำฝายห้วยแป้น (ศูนย์ภูฟ้าพัฒนา)</t>
  </si>
  <si>
    <t>ภูฟ้า</t>
  </si>
  <si>
    <t>คศ.ภูฟ้าพัฒนา</t>
  </si>
  <si>
    <t>ซ่อมแซมบำรุงรักษาระบบท่อส่งน้ำฝายห้วยสลี (ศูนย์ภูฟ้าพัฒนา)</t>
  </si>
  <si>
    <t>ซ่อมแซมทางระบายน้ำล้นอ่างเก็บน้ำห้วยสวก 1</t>
  </si>
  <si>
    <t>ซ่อมแซมทางระบายน้ำล้นอ่างเก็บน้ำห้วยสวก 2</t>
  </si>
  <si>
    <t>ระบบส่งน้ำฝายห้วยปึง จัดหาน้ำสนับสนุนศูนย์ภูฟ้าพัฒนาอันเนื่องมาจากพระราชดำริ ระยะที่ 2</t>
  </si>
  <si>
    <t>0909</t>
  </si>
  <si>
    <t>บ้านขอ</t>
  </si>
  <si>
    <t>ปรับปรุงระบบส่งน้ำอ่างเก็บน้ำห้วยส้ม</t>
  </si>
  <si>
    <t>เถินบุรี</t>
  </si>
  <si>
    <t>ปรับปรุงเสริมทำนบดินและอาคารระบายน้ำล้นเขื่อนแม่ทก 
อันเนื่องมาจากพระราชดำริ</t>
  </si>
  <si>
    <t>สันดอนแก้ว</t>
  </si>
  <si>
    <t>ทุ่งงาม</t>
  </si>
  <si>
    <t>เสริมงาม</t>
  </si>
  <si>
    <t>เสริมกลาง</t>
  </si>
  <si>
    <t>วิเชตรนคร</t>
  </si>
  <si>
    <t>บ้านเอื้อม</t>
  </si>
  <si>
    <t>แม่สัน</t>
  </si>
  <si>
    <t>นายาง</t>
  </si>
  <si>
    <t>บ้านค่า</t>
  </si>
  <si>
    <t xml:space="preserve">เมืองยาว </t>
  </si>
  <si>
    <t xml:space="preserve">ห้างฉัตร </t>
  </si>
  <si>
    <t>เวียงตาล</t>
  </si>
  <si>
    <t>นาแส่ง</t>
  </si>
  <si>
    <t>ซ่อมแซมบำรุงรักษาเครื่องกว้านบานระบาย ในเขตฝ่ายส่งน้ำและบำรุงรักษาที่ 5 โครงการชลประทานลำปาง</t>
  </si>
  <si>
    <t>แจ้ซ้อน</t>
  </si>
  <si>
    <t>งานนโยบาย</t>
  </si>
  <si>
    <t>ซ่อมแซมบำรุงรักษาเครื่องกว้านบานระบาย ในเขตฝ่ายส่งน้ำและบำรุงรักษาที่ 1 โครงการชลประทานลำปาง</t>
  </si>
  <si>
    <t>ซ่อมแซมบำรุงรักษาเครื่องกว้านบานระบาย ในเขตฝ่ายส่งน้ำและบำรุงรักษาที่ 2 โครงการชลประทานลำปาง</t>
  </si>
  <si>
    <t>ซ่อมแซมบำรุงรักษาเครื่องกว้านบานระบาย ในเขตฝ่ายส่งน้ำและบำรุงรักษาที่ 3 โครงการชลประทานลำปาง</t>
  </si>
  <si>
    <t>ซ่อมแซมบำรุงรักษาเครื่องกว้านบานระบาย ในเขตฝ่ายส่งน้ำและบำรุงรักษาที่ 4 โครงการชลประทานลำปาง</t>
  </si>
  <si>
    <t>แม่กัวะ</t>
  </si>
  <si>
    <t>งานบริหารการส่งน้ำ โครงการชลประทานลำปาง พื้นที่ชลประทาน 82,397 ไร่</t>
  </si>
  <si>
    <t>ขุดลอกอ่างเก็บน้ำจ้างเหมา อ่างเก็บน้ำแม่กาน้อย โครงการชลประทานลำปาง  ปริมาณดิน 46,000 ลูกบาศก์เมตร</t>
  </si>
  <si>
    <t>ขุดลอกอ่างเก็บน้ำจ้างเหมา อ่างเก็บน้ำแม่ไฮ โครงการชลประทานลำปาง  ปริมาณดิน 67,250 ลูกบาศก์เมตร</t>
  </si>
  <si>
    <t>ขุดลอกอ่างเก็บน้ำจ้างเหมา อ่างเก็บน้ำแม่พริก (บ้านปางยาว) โครงการชลประทานลำปาง  ปริมาณดิน 68,000 ลูกบาศก์เมตร</t>
  </si>
  <si>
    <t>เพิ่มเติม</t>
  </si>
  <si>
    <t>ขุดลอกอ่างเก็บน้ำจ้างเหมา อ่างเก็บน้ำห้วยป่าเป้า โครงการชลประทานลำปาง  ปริมาณดิน 68,000 ลูกบาศก์เมตร</t>
  </si>
  <si>
    <t>พระบาทวังตวง</t>
  </si>
  <si>
    <t>ล้อมแรด</t>
  </si>
  <si>
    <t>โครงการแก้มลิงบ้านแม่ทะพร้อมอาคารประกอบ</t>
  </si>
  <si>
    <t>แม่ปุ</t>
  </si>
  <si>
    <t>ป้องกันและบรรเทาภัยจากน้ำ</t>
  </si>
  <si>
    <t>โครงการปรับปรุงแหล่งน้ำ(ปรับปรุงเฉพาะจุด)</t>
  </si>
  <si>
    <t>โครงการขุดลอกชลประทาน</t>
  </si>
  <si>
    <t>บริหารจัดการ</t>
  </si>
  <si>
    <t>โครงการปรับปรุงชลประทาน(งานซ่อม)</t>
  </si>
  <si>
    <t>1.1 ค่าสำรวจธรณีและปฐพิทยา</t>
  </si>
  <si>
    <t>9.5092</t>
  </si>
  <si>
    <t>9.5525</t>
  </si>
  <si>
    <t>9.5500</t>
  </si>
  <si>
    <t xml:space="preserve">งานซ่อมห้องทดสอบวัสดุวิศวกรรม สำนักงานชลประทานที่ 2 </t>
  </si>
  <si>
    <t>ซ่อมบ้านพัก อ1-อ2 จำนวน 2 แห่ง บริเวณส่วนเครื่องจักรกล สชป.2</t>
  </si>
  <si>
    <t>ซ่อมบ้านพัก ท1-ท3  จำนวน 3 แห่ง บริเวณส่วนเครื่องจักรกล สชป.2</t>
  </si>
  <si>
    <t>ซ่อมบ้านพัก ต5-ต6 จำนวน 2 แห่ง บริเวณส่วนเครื่องจักรกล สชป.2</t>
  </si>
  <si>
    <t>ซ่อมบ้านพัก ต7-ต8 จำนวน 2 แห่ง บริเวณส่วนเครื่องจักรกล สชป.2</t>
  </si>
  <si>
    <t>ซ่อมบ้านพัก ต9-ต10 จำนวน 2 แห่ง บริเวณส่วนเครื่องจักรกล สชป.2</t>
  </si>
  <si>
    <t>ส่วนบริหารจัดการน้ำ สชป.2</t>
  </si>
  <si>
    <t>18.4718,  18.4547,  18.4457</t>
  </si>
  <si>
    <t>99.6155,  99.6131,  99.6152</t>
  </si>
  <si>
    <t>18.4446,   18.4204</t>
  </si>
  <si>
    <t>99.6114,  99.5757</t>
  </si>
  <si>
    <t>18.4633,  18.4342,  18.4352,  18.4354</t>
  </si>
  <si>
    <t>99.6112,  99.6004,  99.5935,  99.5837</t>
  </si>
  <si>
    <t>8+000</t>
  </si>
  <si>
    <t>4+000</t>
  </si>
  <si>
    <t>0+300</t>
  </si>
  <si>
    <t>0+250</t>
  </si>
  <si>
    <t>0+230</t>
  </si>
  <si>
    <t>31</t>
  </si>
  <si>
    <t>สิริเวียงชัย</t>
  </si>
  <si>
    <t>โครงการรักษ์น้ำ</t>
  </si>
  <si>
    <t>0+500</t>
  </si>
  <si>
    <t>1+000</t>
  </si>
  <si>
    <t>0+150</t>
  </si>
  <si>
    <t>หนองป่าก่อ</t>
  </si>
  <si>
    <t>ฝายใหม่ (แม่สุกหนองกอก)พร้อมระบบส่งน้ำ</t>
  </si>
  <si>
    <t>18.8552</t>
  </si>
  <si>
    <t>99.5648</t>
  </si>
  <si>
    <t>0202550000532</t>
  </si>
  <si>
    <t>0202550000533</t>
  </si>
  <si>
    <t>0202550000534</t>
  </si>
  <si>
    <t>0202550000535</t>
  </si>
  <si>
    <t>0202550000536</t>
  </si>
  <si>
    <t>0202550000499</t>
  </si>
  <si>
    <t>0202550000500</t>
  </si>
  <si>
    <t>0202550000501</t>
  </si>
  <si>
    <t>0202550000502</t>
  </si>
  <si>
    <t>0202550000503</t>
  </si>
  <si>
    <t>0202550000504</t>
  </si>
  <si>
    <t>0202550000505</t>
  </si>
  <si>
    <t>0202550000506</t>
  </si>
  <si>
    <t>0202550000507</t>
  </si>
  <si>
    <t>0202550000537</t>
  </si>
  <si>
    <t>0202550000538</t>
  </si>
  <si>
    <t>0202550000508</t>
  </si>
  <si>
    <t>0202550000509</t>
  </si>
  <si>
    <t>0202550000510</t>
  </si>
  <si>
    <t>0202550000511</t>
  </si>
  <si>
    <t>0202550000512</t>
  </si>
  <si>
    <t>0202550000513</t>
  </si>
  <si>
    <t>0202550000273</t>
  </si>
  <si>
    <t>0202550000291</t>
  </si>
  <si>
    <t>0202550000289</t>
  </si>
  <si>
    <t>0202550000274</t>
  </si>
  <si>
    <t>0202550000521</t>
  </si>
  <si>
    <t>0202550000292</t>
  </si>
  <si>
    <t>0202550000524</t>
  </si>
  <si>
    <t>0202550000293</t>
  </si>
  <si>
    <t>0202550000531</t>
  </si>
  <si>
    <t>0202560000206</t>
  </si>
  <si>
    <t>0202560000209</t>
  </si>
  <si>
    <t>0202560000207</t>
  </si>
  <si>
    <t>0202560000208</t>
  </si>
  <si>
    <t>0202560000441</t>
  </si>
  <si>
    <t>0202560000276</t>
  </si>
  <si>
    <t>0202560000229</t>
  </si>
  <si>
    <t>0202560000230</t>
  </si>
  <si>
    <t>0202560000231</t>
  </si>
  <si>
    <t>0202560000443</t>
  </si>
  <si>
    <t>02025600004444</t>
  </si>
  <si>
    <t>0202560000232</t>
  </si>
  <si>
    <t>0202560000445</t>
  </si>
  <si>
    <t>0202560000482</t>
  </si>
  <si>
    <t>0202560000440</t>
  </si>
  <si>
    <t>0202560000442</t>
  </si>
  <si>
    <t>0202560000446</t>
  </si>
  <si>
    <t>0202560000447</t>
  </si>
  <si>
    <t>0202560000475</t>
  </si>
  <si>
    <t>0202560000448</t>
  </si>
  <si>
    <t>0202560000449</t>
  </si>
  <si>
    <t>0202560000480</t>
  </si>
  <si>
    <t>0202560000450</t>
  </si>
  <si>
    <t>0202560000451</t>
  </si>
  <si>
    <t>0202560000452</t>
  </si>
  <si>
    <t>0202560000453</t>
  </si>
  <si>
    <t>0202560000481</t>
  </si>
  <si>
    <t>0202560000483</t>
  </si>
  <si>
    <t>0202560000454</t>
  </si>
  <si>
    <t>0202560000455</t>
  </si>
  <si>
    <t>0202560000476</t>
  </si>
  <si>
    <t>0202560000456</t>
  </si>
  <si>
    <t>0202560000457</t>
  </si>
  <si>
    <t>0202560000458</t>
  </si>
  <si>
    <t>0202560000459</t>
  </si>
  <si>
    <t>0202560000460</t>
  </si>
  <si>
    <t>0202560000461</t>
  </si>
  <si>
    <t>0202560000462</t>
  </si>
  <si>
    <t>0202560000463</t>
  </si>
  <si>
    <t>0202560000464</t>
  </si>
  <si>
    <t>0202560000465</t>
  </si>
  <si>
    <t>0202560000477</t>
  </si>
  <si>
    <t>0202560000478</t>
  </si>
  <si>
    <t>0202560000466</t>
  </si>
  <si>
    <t>0202560000467</t>
  </si>
  <si>
    <t>0202560000479</t>
  </si>
  <si>
    <t>0202560000468</t>
  </si>
  <si>
    <t>0202560000469</t>
  </si>
  <si>
    <t>0202560000470</t>
  </si>
  <si>
    <t>0202560000471</t>
  </si>
  <si>
    <t>0202560000472</t>
  </si>
  <si>
    <t>0202560000473</t>
  </si>
  <si>
    <t>0202560000371</t>
  </si>
  <si>
    <t>0202560000226</t>
  </si>
  <si>
    <t>0202560000474</t>
  </si>
  <si>
    <t>0707</t>
  </si>
  <si>
    <t>นาสัก</t>
  </si>
  <si>
    <t>0709</t>
  </si>
  <si>
    <t>แบบเสร็จประมาณ มค.</t>
  </si>
  <si>
    <t>0202520001152</t>
  </si>
  <si>
    <t>0202520001301</t>
  </si>
  <si>
    <t>0202520001300</t>
  </si>
  <si>
    <t>0202520001299</t>
  </si>
  <si>
    <t>0202520001298</t>
  </si>
  <si>
    <t>0202520001297</t>
  </si>
  <si>
    <t>0202520001296</t>
  </si>
  <si>
    <t>0202520001295</t>
  </si>
  <si>
    <t>0202520001305</t>
  </si>
  <si>
    <t>0202520001304</t>
  </si>
  <si>
    <t>0202520001302</t>
  </si>
  <si>
    <t>0202550000497</t>
  </si>
  <si>
    <t>0202550000539</t>
  </si>
  <si>
    <t>0202550000498</t>
  </si>
  <si>
    <t>0202550000540</t>
  </si>
  <si>
    <t>0202550000541</t>
  </si>
  <si>
    <t>ขุดลอกคลองโดยรถขุดดำเนินการเอง แม่น้ำวังท้ายเขื่อนกิ่วคอหมา โครงการส่งน้ำและบำรุงรักษากิ่วลม-กิ่วคอหมา ตำบลแจ้ห่ม อำเภอแจ้ห่ม จังหวัดลำปาง</t>
  </si>
  <si>
    <t>ปรับปรุงประสิทธิภาพการกักเก็บอ่างเก็บน้ำแม่ต๋ำ (ปรับปรุงทางระบายน้ำล้นฝายพับได้)</t>
  </si>
  <si>
    <t>ปรับปรุงประสิทธิภาพการกักเก็บอ่างเก็บน้ำแม่ต๋ำ (งานปรับปรุงอาคารท่อระบายน้ำลงลำน้ำเดิม)</t>
  </si>
  <si>
    <t>0202560000437</t>
  </si>
  <si>
    <t>0202560000246</t>
  </si>
  <si>
    <t>บริหารการส่งน้ำโครงการชลประทานเชียงราย  พื้นที่ชลประทาน 201,776 ไร่</t>
  </si>
  <si>
    <t>กำจัดวัชพืชคลองส่งน้ำโครงการพัฒนาการเกษตรแม่สาย ปริมาณ 185 ไร่ โครงการชลประทานเชียงราย</t>
  </si>
  <si>
    <t>งานซ่อมแซมระบบท่อส่งน้ำโครงการจัดหาน้ำสนันสนุนศูนย์พัฒนาโครงการหลวงห้วยโป่ง    ระยะที่ 4 จำนวน 1,570 เมตร โครงการชลประทานเชียงราย</t>
  </si>
  <si>
    <t>ซ่อมแซมคอนกรีตดาดคลองส่งน้ำสาย 1R - RMC.1 โครงการพัฒนาการเกษตรแม่สาย จำนวน 2,000 ตารางเมตร โครงการชลประทานเชียงราย</t>
  </si>
  <si>
    <t>งานซ่อมแซมระบบท่อส่งน้ำโครงการจัดหาน้ำสนับสนุนศูนย์พัฒนาโครงการหลวงห้วยน้ำริน ระยะที่ 5 ความยาว 1,680 เมตร โครงการชลประทานเชียงราย</t>
  </si>
  <si>
    <t>ซ่อมแซมคอนกรีตดาดคลองส่งน้ำสาย RMC.2 โครงการพัฒนาการเกษตรแม่สาย จำนวน 2,000 ตารางเมตร โครงการชลประทานเชียงราย</t>
  </si>
  <si>
    <t>ซ่อมแซมคอนกรีตดาดคลองส่งน้ำสาย 2L - RMC.3 โครงการพัฒนาการเกษตรแม่สาย จำนวน 2,000 ตารางเมตร โครงการชลประทานเชียงราย</t>
  </si>
  <si>
    <t>งานซ่อมแซมระบบท่อส่งน้ำโครงการจัดหาน้ำสนับสนุนศูนย์พัฒนาโครงการหลวงห้วยน้ำขุ่น ปี 2554 ความยาว 2,020 เมตร โครงการชลประทานเชียงราย</t>
  </si>
  <si>
    <t>ซ่อมแซมคอนกรีตดาดคลองส่งน้ำสาย 3R - RMC.1 โครงการพัฒนาการเกษตรแม่สาย จำนวน 2,000 ตารางเมตร โครงการชลประทานเชียงราย</t>
  </si>
  <si>
    <t>งานซ่อมแซมระบบส่งน้ำโครงการจัดหาน้ำสนับสนุนโครงการหลวงห้วยน้ำขุ่น บ้านห้วยชมภู ความยาว 2,120 เมตร โครงการชลประทานเชียงราย</t>
  </si>
  <si>
    <t>ซ่อมแซมคอนกรีตดาดคลองส่งน้ำสาย 2L - RMC.1 โครงการพัฒนาการเกษตรแม่สาย จำนวน 2,000 ตารางเมตร โครงการชลประทานเชียงราย</t>
  </si>
  <si>
    <t>ซ่อมแซมระบบท่อส่งน้ำฝายห้วยไคร้โครงการจัดหาน้ำสนับสนุนโครงการขยายผลโครงการหลวงวาวี ความยาว 1,640 เมตร โครงการชลประทานเชียงราย</t>
  </si>
  <si>
    <t>งานซ่อมแซมระบบท่อส่งน้ำโครงการจัดหาน้ำสนับสนุนศูนย์พัฒนาโครงการหลวง แม่ปูนหลวง (ระยะที่ 2 ) ฝายลูกที่ 1 ความยาว 2,000 เมตร โครงการชลประทานเชียงราย</t>
  </si>
  <si>
    <t>ซ่อมแซมคอนกรีตดาดคลองส่งน้ำสาย 1L - 1L - 1R - RMC.1 โครงการพัฒนาการเกษตรแม่สาย จำนวน 2,000 ตารางเมตร โครงการชลประทานเชียงราย</t>
  </si>
  <si>
    <t>งานซ่อมแซมระบบท่อส่งน้ำฝายต้นหนุนจัดหาน้ำสนับสนุน ศูนย์พัฒนา โครงการหลวงห้วยโป่ง ความยาว 1,120 เมตร โครงการชลประทานเชียงราย</t>
  </si>
  <si>
    <t>ซ่อมแซมระบบส่งน้ำโครงการหลวงดอยสะโง๊ะ จำนวน 500 ตารางเมตร โครงการชลประทานเชียงราย</t>
  </si>
  <si>
    <t>ซ่อมแซมฝายห้วยป่าขวากพร้อมระบบส่งน้ำ จำนวน 1,000 ตารางเมตร โครงการชลประทานเชียงราย</t>
  </si>
  <si>
    <t>ปรับปรุงคลองส่งน้ำสาย 1R-RMC.1 โครงการพัฒนาการเกษตรแม่สาย ความยาว 10 กิโลเมตร โครงการชลประทานเชียงราย</t>
  </si>
  <si>
    <t>กำจัดวัชพืช(โดยแรงคน) คลอง 1R-LMC,2R-LMC  อ่างเก็บน้ำแม่ต๊าก  จำนวน 93 ไร่ โครงการชลประทานเชียงราย</t>
  </si>
  <si>
    <t>ซ่อมแซมระบบส่งน้ำฝั่งซ้ายอ่างเก็บน้ำแม่ต๊าก  จำนวน 918.57 ตารางเมตร โครงการชลประทานเชียงราย</t>
  </si>
  <si>
    <t>ซ่อมแซมระบบส่งน้ำฝั่งซ้ายอ่างเก็บน้ำห้วยตาควน  จำนวน 769.57 ตารางเมตร โครงการชลประทานเชียงราย</t>
  </si>
  <si>
    <t>ซ่อมแซมคลองส่งน้ำฝั่งซ้าย กม. 0+200-0+450 อ่างเก็บน้ำห้วยบง  จำนวน 895.86 ตารางเมตร โครงการชลประทานเชียงราย</t>
  </si>
  <si>
    <t>ซ่อมแซมโครงการชลประทานอันเนื่องมาจากพระราชดำริตามข้อเสนอเกษตรกร (ในเขตโครงการชลประทานเชียงราย)</t>
  </si>
  <si>
    <t xml:space="preserve">ค่าซ่อมแซมบำรุงรักษา  โครงการชลประทาน  ในเขตโครงการชลประทานเชียงราย    </t>
  </si>
  <si>
    <t>ซ่อมแซมคลองส่งน้ำสายใหญ่ฝั่งซ้าย ฝายชัยสมบัติ กม.0+000 กม. 2+750 จำนวน  1,457  ตารางเมตร โครงการชลประทานเชียงราย</t>
  </si>
  <si>
    <t>ซ่อมแซมอาคารปลายคลองส่งน้ำสายใหญ่ฝั่งขวาฝายชัยสมบัติ  ความยาว 14  เมตร โครงการชลประทานเชียงราย</t>
  </si>
  <si>
    <t>ซ่อมแซมอาคารบังคับน้ำคลองส่งน้ำฝายชัยสมบัติฝั่งขวา ขนาดบานระบาย 1.20x1.20 ม.  จำนวน 4 แห่ง โครงการชลประทานเชียงราย</t>
  </si>
  <si>
    <t>งานซ่อมแซมคลองส่งน้ำสายใหญ่ฝั่งขวา ฝายถ้ำวอก กม. 0+000 - กม. 2+000 จำนวน 1,372ตารางเมตร โครงการชลประทานเชียงราย</t>
  </si>
  <si>
    <t>ซ่อมแซมคลองส่งน้ำสายใหญ่ฝั่งขวา ฝายเชียงราย กม. 5+000 - กม. 7+000 จำนวน 1,650  ตารางเมตร โครงการชลประทานเชียงราย</t>
  </si>
  <si>
    <t>ซ่อมแซมคลองส่งน้ำสายใหญ่ฝั่งซ้าย ฝายเชียงราย กม. 10+000 - กม. 12+000 จำนวน 1,520  ตารางเมตร โครงการชลประทานเชียงราย</t>
  </si>
  <si>
    <t>ซ่อมแซมคลองส่งน้ำสายใหญ่ฝั่งขวา 16L-RMC ฝายเชียงราย กม. 0+000 - กม. 1+250  จำนวน 1,400  ตารางเมตร โครงการชลประทานเชียงราย</t>
  </si>
  <si>
    <t>ซ่อมแซมคลองส่งน้ำสายใหญ่ฝั่งขวา 8L-RMC ฝายเชียงราย กม. 0+000 -กม. 5+000  ความยาว 1,820  ตารางเมตร โครงการชลประทานเชียงราย</t>
  </si>
  <si>
    <t>ซ่อมแซมคลองส่งน้ำฝายวังเคียน กม. 3+000 - 5+000  จำนวน 1,171  ตารางเมตร โครงการชลประทานเชียงราย</t>
  </si>
  <si>
    <t>ซ่อมแซมระบบส่งน้ำอ่างเก็บน้ำห้วยใจ จำนวน  907.14 ตารางเมตร โครงการชลประทานเชียงราย</t>
  </si>
  <si>
    <t>ซ่อมแซมอ่างเก็บน้ำห้วยกว๊าน โครงการอันเนื่องมาจากพระราชดำริ จำนวน 300 ตารางเมตร โครงการชลประทานเชียงราย</t>
  </si>
  <si>
    <t>ซ่อมแซมคอนกรีตดาดคลองโครงการจัดหาน้ำสนับสนุนบ้านห้วยบงใต้ โครงการอันเนื่องมาจากพระราชดำริ จำนวน 421 .2 ตารางเมตร โครงการชลประทานเชียงราย</t>
  </si>
  <si>
    <t>ซ่อมแซมโครงการระบายน้ำลัว โครงการอันเนื่องมาจากพระราชดำริ จำนวน 400 ตารางเมตร โครงการชลประทานเชียงราย</t>
  </si>
  <si>
    <t>งานซ่อมแซมคลองส่งน้ำอ่างเก็บน้ำห้วยหลวง กม. 0+000 - 2+000   จำนวน  1,566    ตารางเมตร โครงการชลประทานเชียงราย</t>
  </si>
  <si>
    <t>ซ่อมแซมระบบส่งน้ำฝั่งซ้ายฝายต้นผึ้ง  จำนวน 895.86 ตารางเมตร โครงการชลประทานเชียงราย</t>
  </si>
  <si>
    <t>ซ่อมแซมฝายทดน้ำน้ำยาบ โครงการอันเนื่องมาจากพระราชดำริ จำนวน 1,000 ตารางเมตร โครงการชลประทานเชียงราย</t>
  </si>
  <si>
    <t>งานซ่อมแซมหินทิ้งอ่างเก็บน้ำห้วยป่าลัน โครงการอันเนื่องมาจากพระราชดำริ จำนวน 380 ตารางเมตร โครงการชลประทานเชียงราย</t>
  </si>
  <si>
    <t>ซ่อมแซมระบบส่งน้ำฝั่งขวาอ่างเก็บน้ำห้วยเดื่อ  จำนวน 615.57 ตารางเมตร โครงการชลประทานเชียงราย</t>
  </si>
  <si>
    <t>ซ่อมแซมอ่างเก็บน้ำน้ำทราย โครงการอันเนื่องมาจากพระราชดำริ จำนวน 1,000 ตารางเมตร โครงการชลประทานเชียงราย</t>
  </si>
  <si>
    <t>งานซ่อมแซมระบบท่อส่งน้ำอ่างเก็บน้ำห้วยแสนตอ โครงการอันเนื่องมาจากพระราชดำริ จำนวน 220 เมตร โครงการชลประทานเชียงราย</t>
  </si>
  <si>
    <t>ซ่อมแซมอ่างเก็บน้ำห้วยผาลาด โครงการอันเนื่องมาจากพระราชดำริ จำนวน 400 ตารางเมตร โครงการชลประทานเชียงราย</t>
  </si>
  <si>
    <t>ซ่อมแซมฝายโป่งแขมพร้อมระบบส่งน้ำ  จำนวน 387.00 ตารางเมตร โครงการชลประทานเชียงราย</t>
  </si>
  <si>
    <t>ซ่อมแซมอ่างเก็บน้ำสะโง๊ะเหนือ โครงการอันเนื่องมาจากพระราชดำริ จำนวน 300 ตารางเมตร โครงการชลประทานเชียงราย</t>
  </si>
  <si>
    <t>ซ่อมแซมอ่างเก็บน้ำสะโง๊ะใต้ โครงการอันเนื่องมาจากพระราชดำริ จำนวน 300 ตารางเมตร โครงการชลประทานเชียงราย</t>
  </si>
  <si>
    <t>ฝายพร้อมอาคารประกอบบ้านพะน้อย  จัดหาน้ำสนับสนุนโครงการรักษ์น้ำเพื่อพระแม่ของแผ่นดินลุ่มน้ำคำ(ระยะที่ 2) ระบบส่งน้ำความยาว 3,903 เมตร พื้นที่รับประโชน์ 200 ไร่ โครงการชลประทานเชียงราย</t>
  </si>
  <si>
    <t>ฝายหล่อพร้อมระบบส่งน้ำ จัดหาน้ำสนับสนุนโครงการอนุรักษ์และพัฒนาป่าต้นน้ำห้วยเอี้ยงอันเนื่องมาจากพระราชดำริ (ระยะที่ 2) ระบบส่งน้ำความยาว 791 เมตร พื้นที่รับประโชน์ 1,500 ไร่ โครงการชลประทานเชียงราย</t>
  </si>
  <si>
    <t>ฝายบ้านผาแดงหลวง จัดหาน้ำสนับสนุนโครงการขยายผลโครงการหลวงวาวี ความกว้าง 6.00 ม. สูง 1.20 เมตร พร้อมระบบส่งน้ำ 3,000 เมตร พื้นที่รับประโยชน์ 400 ไร่ โครงการชลประทานเชียงราย</t>
  </si>
  <si>
    <t>ฝายพร้อมระบบส่งน้ำบ้านเมืองน้อย จัดหาน้ำสนับสนุนโครงการขยายผลโครงการหลวงห้วยน้ำรินความกว้าง 6.00 ม. สูง 1.20 เมตร พร้อมระบบส่งน้ำ 3,000 เมตร พื้นที่รับประโยชน์ 400 ไร่ โครงการชลประทานเชียงราย</t>
  </si>
  <si>
    <t>ฝายบ้านสามกุลาพร้อมอาคารประกอบ จัดหาน้ำสนับสนุนโครงการหลวงแม่ปูนหลวง ความกว้าง 6.00 ม. สูง 1.20 เมตร พร้อมระบบส่งน้ำ 3,000 เมตร พื้นที่รับประโยชน์ 200 ไร่ โครงการชลประทานเชียงราย</t>
  </si>
  <si>
    <t>ระบบส่งน้ำอ่างเก็บน้ำห้วยทราย ความยาว 1,950 เมตร พื้นที่รับประโยชน์ 400 ไร่ โครงการชลประทานเชียงราย</t>
  </si>
  <si>
    <t>งานปรับปรุงระบบส่งน้ำ ฝั่งขวา ฝายชัยสมบัติ  ระยะ2  ความยาว 4.630  กิโลเมตร โครงการชลประทานเชียงราย</t>
  </si>
  <si>
    <t>ปรับปรุงระบบส่งน้ำฝายพ่อขุน ความยาว 2,160 เมตร โครงการชลประทานเชียงราย โครงการชลประทานเชียงราย</t>
  </si>
  <si>
    <t>งานปรับปรุงระบบส่งน้ำฝั่งขวาฝายทุ่งมนต์  ความยาว 2.263  กิโลเมตร โครงการชลประทานเชียงราย</t>
  </si>
  <si>
    <t>งานปรับปรุง ไซฟอน กม.13+443 คลองส่งน้ำสายใหญ่ฝั่งขวา RMC ความยาว 123.30 เมตร โครงการชลประทานเชียงราย</t>
  </si>
  <si>
    <t>ขุดลอกคลองโดยรถขุดดำเนินการเอง คลองส่งน้ำสาย RMC.1 ,RMC.2 และ RMC.3 โครงการพัฒนาการเกษตรแม่สาย โครงการชลประทานเชียงราย ปริมาณดิน 93,600 ลูกบาศก์เมตร โครงการชลประทานเชียงราย</t>
  </si>
  <si>
    <t>งานก่อสร้างคันกั้นน้ำหน้าฝายถ้ำวอกฝั่งขวา  พร้อมขุดลอกตะกอนหน้าฝาย  ความยาว 425  เมตร โครงการชลประทานเชียงราย</t>
  </si>
  <si>
    <t>งานก่อสร้างคันกั้นน้ำแม่ลาวฝั่งขวาฝายชัยสมบัติ ความยาว  250  เมตร โครงการชลประทานเชียงราย</t>
  </si>
  <si>
    <t>โครงการแก้มลิงหนองโป่ง ปริมาตรเก็บกัก 0.05 ล้านลูกบาศก์เมตร โครงการชลประทานเชียงราย</t>
  </si>
  <si>
    <t>สถานีสูบน้ำด้วยไฟฟ้า ขนาด 0.25 ลูกบาศก์เมตร/วินาที จำนวน 1 เครื่อง พร้อมระบบส่งน้ำ ความยาว 4,517 เมตร พื้นที่ชลประทาน 1,200 ไร่บ้านวังเขียว โครงการชลประทานเชียงราย</t>
  </si>
  <si>
    <t>ฝายพร้อมระบบส่งน้ำบ้านปางค่า ความกว้าง 8.50 เมตร สูง 1.30 เมตร  พร้อมระบบส่งน้ำ 7,000 เมตร พื้นที่รับประโยชน์ 200 ไร่ โครงการชลประทานเชียงราย</t>
  </si>
  <si>
    <t>ฝายห้วยเมี่ยงแง่ซ้ายพร้อมระบบส่งน้ำ ความกว้าง 8.50 เมตร สูง 1.30 เมตร พร้อมระบบส่งน้ำ 7,000 เมตร พื้นที่รับประโยชน์ 200 ไร่ โครงการชลประทานเชียงราย</t>
  </si>
  <si>
    <t>ฝายบ้านทุ่งทรายและบ้านทุ่งพัฒนาพร้อมระบบส่งน้ำ  ความกว้าง 10.00 เมตร สูง 1.30 เมตรพร้อมระบบส่งน้ำ 6,00 เมตร พื้นที่รับประโยชน์ 300 ไร่ โครงการชลประทานเชียงราย</t>
  </si>
  <si>
    <t>งานจ้างเหมางานขุดลอกอ่างเก็บน้ำแม่มอญ ปริมาณดิน 87,768 ลูกบาศก์เมตร โครงการชลประทานเชียงราย</t>
  </si>
  <si>
    <t>ซ่อมแซมระบบส่งน้ำฝายปางหัด ความยาว 1,200 เมตร และอาคารประกอบ  โครงการชลประทานเชียงราย</t>
  </si>
  <si>
    <t>ซ่อมแซมสะพานฝายน้ำงาว ความยาว 50 เมตร  โครงการชลประทานเชียงราย</t>
  </si>
  <si>
    <t>ซ่อมแซมท้ายอาคารท่อส่งน้ำฝั่งขวาอ่างเก็บน้ำแม่ต๊าก  จำนวน 2,574 ตารางเมตร โครงการชลประทานเชียงราย</t>
  </si>
  <si>
    <t>ซ่อมแซมระบบส่งน้ำฝายห้วยบ่อขม ความยาว 750 เมตร โครงการชลประทานเชียงราย</t>
  </si>
  <si>
    <t>ซ่อมแซมระบบส่งน้ำฝายห้วยขี้เหล็ก ความยาว 800 เมตร และอาคารประกอบ  โครงการชลประทานเชียงราย</t>
  </si>
  <si>
    <t>ซ่อมแซมระบบส่งน้ำฝายบ้านไทยสามัคคี ความยาว 840 เมตรและอาคารประกอบ  โครงการชลประทานเชียงราย</t>
  </si>
  <si>
    <t>ซ่อมแซมอ่างเก็บน้ำน้ำหงาว หินเรียงท้าย Spill Way จำนวน 280 ตารางเมตร และคอนกรีตดาดคลองส่งน้ำ จำนวน 585 ตารางเมตร  โครงการชลประทานเชียงราย</t>
  </si>
  <si>
    <t>ซ่อมแซมระบบส่งน้ำฝายห้วยโป่ง ความยาว 800 เมตร  โครงการชลประทานเชียงราย</t>
  </si>
  <si>
    <t>ซ่อมแซมระบบส่งน้ำฝายแม่ลอย ความยาว 620 เมตร และอาคารประกอบ โครงการชลประทานเชียงราย</t>
  </si>
  <si>
    <t>ซ่อมแซมคอนกรีตดาดคลองส่งน้ำ สาย RMC อ่างเก็บน้ำดอยงิ้ว (น้ำจำ) จำนวน 1,800 ตารางเมตร  โครงการชลประทานเชียงราย</t>
  </si>
  <si>
    <t>ซ่อมแซมคอนกรีตดาดคลองส่งน้ำฝั่งซ้าย กม.0+400-0+550 อ่างเก็บน้ำห้วยปู  จำนวน 918.57 ตารางเมตร โครงการชลประทานเชียงราย</t>
  </si>
  <si>
    <t>ซ่อมแซมคอนกรีตดาดคลองส่งน้ำ สาย RMC อ่างเก็บน้ำห้วยปล้อง จำนวน 630 ตารางเมตร  โครงการชลประทานเชียงราย</t>
  </si>
  <si>
    <t>ซ่อมแซมอ่างเก็บน้ำห้วยตอง หินเรียงท้าย Spill Way จำนวน 280 ตารางเมตร  โครงการชลประทานเชียงราย</t>
  </si>
  <si>
    <t>ฝายพร้อมระบบส่งน้ำบ้านแสนเจริญ จัดหาน้ำสนับสนุนโครงการขยายผลโครงการหลวงวาวี ความกว้าง 8.00 ม. สูง 1.50 เมตร  พร้อมระบบส่งน้ำ 7,875 เมตร พื้นที่รับประโยชน์ 200 ไร่ โครงการชลประทานเชียงราย</t>
  </si>
  <si>
    <t>ฝายพร้อมระบบส่งน้ำบ้านหนอง จัดหาน้ำสนับสนุนศูนย์พัฒนาโครงการหลวงผาตั้ง ความกว้าง 6.00 ม. สูง 1.20 เมตร  พร้อมระบบส่งน้ำ 3,000 เมตร พื้นที่รับประโยชน์ 200 ไร่ โครงการชลประทานเชียงราย</t>
  </si>
  <si>
    <t>ฝายบ้านพิทักษ์คีรีพร้อมระบบส่งน้ำ  จัดหาน้ำสนับสนุนศูนย์พัฒนาโครงการหลวงห้วยแล้ง  ต.ปอ  อ.เวียงแก่น  จ.เชียงราย ความกว้าง 6.00 ม. สูง 1.20 เมตร พร้อมระบบส่งน้ำ 3,000 เมตร พื้นที่รับประโยชน์ 180 ไร่ โครงการชลประทานเชียงราย</t>
  </si>
  <si>
    <t>ฝายพร้อมระบบส่งน้ำบ้านนาโต่ฝั่งซ้าย จัดหาน้ำสนับสนุนโครงการรักษ์น้ำเพื่อพระแม่ของแผ่นดินลุ่มน้ำคำ ความกว้าง 6.00 เมตร สูง 1.20 เมตร  พร้อมระบบส่งน้ำ 3,000 ม. พื้นที่รับประโยชน์ 160 ไร่ โครงการชลประทานเชียงราย</t>
  </si>
  <si>
    <t>ปรับปรุงระบบส่งน้ำอ่างเก็บน้ำห้วยบง ความยาว 2,900 เมตร พื้นที่รับประโยชน์ 1,800 ไร่ โครงการชลประทานเชียงราย</t>
  </si>
  <si>
    <t>ปรับปรุงระบบส่งน้ำฝายห้วยยางงามระยะที่ 2 ความยาว 1,128 เมตร  โครงการชลประทานเชียงราย</t>
  </si>
  <si>
    <t>ฝายร่องนารีพร้อมระบบส่งน้ำ ความกว้าง 40.00 ม. สูง 3.00 เมตร พร้อมระบบส่งน้ำ 318.70 เมตร พื้นที่รับประโยชน์ 1,000 ไร่ โครงการชลประทานเชียงราย</t>
  </si>
  <si>
    <t>โครงการประตูระบายน้ำบ้านทุ่งป่าคา ประตูรบายน้ำ 2 แห่ง แห่งที่ 1 กว้าง 4.00 เมตร ยาว 2.70 เมตร จำนวน 2 ช่อง ,แห่งที่ 2 กว้าง 4.00 เมตร ยาว 2.70 เมตร จำนวน 2 ช่อง  โครงการชลประทานเชียงราย</t>
  </si>
  <si>
    <t>โครงการประตูระบายน้ำบ้านดงมีชัย ประตูรบายน้ำ 1 แห่ง กว้าง 4.00 เมตร ยาว 2.70 เมตร จำนวน 2 ช่อง  โครงการชลประทานเชียงราย</t>
  </si>
  <si>
    <t>อาคารรับน้ำและระบายน้ำหนองฮ่าง ประตูรบายน้ำ 1 แห่ง กว้าง 4.00 เมตร ยาว 2.70 เมตร จำนวน 2 ช่อง  โครงการชลประทานเชียงราย</t>
  </si>
  <si>
    <t>ฝายบ้านป่าติ้วพร้อมระบบส่งน้ำ  ความกว้าง 45.00 เมตร สูง 3.00 เมตร พื้นที่รับประโยชน์ 1,200 ไร่ โครงการชลประทานเชียงราย</t>
  </si>
  <si>
    <t>สถานีสูบน้ำด้วยไฟฟ้า ขนาด 0.25 ลูกบาศก์เมตร/วินาที จำนวน 1 เครื่อง พร้อมระบบส่งน้ำ ความยาว 3,000 เมตร พื้นที่ชลประทาน 1,500 ไร่บ้านแม่พุงเหนือ โครงการชลประทานเชียงราย</t>
  </si>
  <si>
    <t xml:space="preserve">สถานีสูบน้ำด้วยไฟฟ้า ขนาด 0.35 ลูกบาศก์เมตร/วินาที จำนวน 1 เครื่อง พร้อมระบบส่งน้ำ ความยาว 4,000 เมตร พื้นที่ชลประทาน 2,300 ไร่บ้านชัยพัฒนา จัดหาน้ำสนับสนุนพื้นที่การเกษตรในเขตปฎิรูปที่ดิน  โครงการชลประทานเชียงราย </t>
  </si>
  <si>
    <t xml:space="preserve">สถานีสูบน้ำด้วยไฟฟ้า ขนาด 0.30 ลูกบาศก์เมตร/วินาที จำนวน 1 เครื่อง พร้อมระบบส่งน้ำ ความยาว 3,500 เมตร พื้นที่ชลประทาน 2,000 ไร่บ้านวังน้อย  โครงการชลประทานเชียงราย </t>
  </si>
  <si>
    <t xml:space="preserve">บำรุงรักษาหัวงานและคลองส่งน้ำโครงการชลประทานเชียงราย พื้นที่ 1,316 ไร่ระยะทาง 302.63 กิโลเมตร
 </t>
  </si>
  <si>
    <t>ซ่อมแซมคอนกรีตดาดคลองส่งน้ำ สาย RMC อ่างเก็บน้ำห้วยซ้อ จำนวน 1,550 ตารางเมตร  โครงการชลประทานเชียงราย</t>
  </si>
  <si>
    <t xml:space="preserve">งานบำรุงรักษาหัวงานและคลองส่งน้ำ  ในเขตโครงการชลประทานน่าน พื้นที่ 484 ไร่ ระยะทาง 88 กิโลเมตร
 </t>
  </si>
  <si>
    <t>ซ่อมแซมบำรุงรักษาระบบชลประทาน ในเขตโครงการชลประทานน่าน</t>
  </si>
  <si>
    <t>ซ่อมแซมคลองส่งน้ำ 1R ระบบส่งน้ำอ่างเก็บน้ำห้วยน้ำฮิ (กลาง)  ความยาวประมาณ 100 เมตร</t>
  </si>
  <si>
    <t>ซ่อมแซมระบบส่งน้ำฝายห้วยป่าซาง จัดหาน้ำสนับสนุนโครงการรักษ์น้ำเพื่อพระแม่ของแผ่นดินลุ่มน้ำขุนน่าน ความยาว 1,000 เมตร</t>
  </si>
  <si>
    <t>ซ่อมแซมระบบส่งน้ำฝายห้วยลอย (พมพ.) ความยาวประมาณ 1,000 เมตร</t>
  </si>
  <si>
    <t>ซ่อมแซมหัวงานฝายน้ำกอนและอาคารประกอบ (ขนาดกลาง)  จำนวน 1 แห่ง</t>
  </si>
  <si>
    <t>ซ่มอแซมประตูระบายทรายฝายแก้ว อ่างเก็บน้ำห้วยแฮต ประตูระบายทราย ขนาด 1.50 x 1.80 ม.พร้อมสะพานคนเดิน</t>
  </si>
  <si>
    <t>ซ่อมแซมระบบประปาภูเขาบ้านน้ำปูน (ปชด.) ระบบประปาภูเขา ความยาว 800 เมตร</t>
  </si>
  <si>
    <t>ซ่อมแซมระบบควบคุมการระบายน้ำอ่างเก็บน้ำน้ำฮิ Gate valve จำนวน 1 ชุด</t>
  </si>
  <si>
    <t>ซ่อมแซมระบบส่งน้ำฝายบ้านหาดไร่ (ปชด.) ความยาวประมาณ 100 เมตร</t>
  </si>
  <si>
    <t>ซ่อมแซมคลองส่งน้ำ RMC อ่างเก็บน้ำน้ำแหง กม.5+500-5+650 ความยาวประมาณ 150 เมตร</t>
  </si>
  <si>
    <t>ซ่อมแซมคลองส่งน้ำ LMC ฝายสมุน (ขนาดกลาง) คลองส่งน้ำ ยาว 200 เมตร</t>
  </si>
  <si>
    <t>ซ่อมแซมโครงการชลประทานอันเนื่องมาจากพระราชดำริตามข้อเสนอของเกษตรกรในจังหวัดน่าน ในเขตโครงการชลประทานน่าน</t>
  </si>
  <si>
    <t>ซ่อมแซมคลองส่งน้ำ LMC และอาคารป้องกันตลิ่งฝายลูกที่ 2 อ่างเก็บน้ำน้ำแก่น (พรด.) คอลงส่องน้ำยาว 110 เมตร กว้าง 1.20 เมตร สูง 0.80 เมตร</t>
  </si>
  <si>
    <t>ซ่อมแซมระบบประปาภูเขาบ้านแม่สะนาน (พรด.)  ระบบท่อส่งน้ำ ความยาว 500 เมตร</t>
  </si>
  <si>
    <t>ซ่อมแซมหัวงานและระบบส่งน้ำ LMC ฝายหางวังคา (พรด.) อาคารป้องกันการกัดเซาะ ยาว 20 เมตร ระบบส่างน้ำยาว 150 เมตร</t>
  </si>
  <si>
    <t>ซ่อมแซมทางระบายน้ำล้นอ่างเก็บน้ำห้วยข้าวหลาม (พรด.) อาคารป้องกันการกัดเซาะท้ายอาคาร ความยาว 20 เมตร</t>
  </si>
  <si>
    <t>ซ่อมแซมคลองส่งน้ำ RMC อ่างเก็บน้ำน้ำแก่น (พรด.) คลองส่งน้ำความยาว 100 เมตร</t>
  </si>
  <si>
    <t>ซ่อมแซมหัวงานและคลองส่งน้ำฝายบ้านตอง (พรด.) ทรบ.ปากคลองฝั่งซ้ายและประตูระบายทราย 1 แห่ง ความยาว 50 เมตร</t>
  </si>
  <si>
    <t>ฝายทดน้ำและระบบส่งน้ำด้านท้ายอ่างเก็บน้ำห้วยแฮต (พรด.)  ระบบส่งน้ำความยาว 2,870 เมตร</t>
  </si>
  <si>
    <t>ฝายห้วยลีขวางพร้อมระบบส่งน้ำ จัดหาน้ำสนับสนุนโครงการขยายผลโครงการหลวงบ้านน้ำเคิม  ฝายหินก่อความสูง 2 เมตร จำนวน 1 แห่ง ระบบท่อส่งน้ำความยาวประมาณ 3,345 เมตร พร้อมอาคารประกอบ</t>
  </si>
  <si>
    <t>ปรับปรุงอาคารระบายน้ำล้นและอาคารประกอบ อ่างเก็บน้ำห้วยยาง อันเนื่องมาจากพระราชดำริ อาคารระบายน้ำล้น ขนาดกว้าง 18 เมตร ยาว 50 เมตร</t>
  </si>
  <si>
    <t>ปรับปรุงระบบส่งน้ำฝายหลวง  ความยาว 2,500 เมตร</t>
  </si>
  <si>
    <t>ปรับปรุงหัวงานฝายดอนแก้วและอาคารประกอบ  ระยะที่ 2 ระบบส่งน้ำความยาวรวม 2,025 เมตร พื้นที่รับประโยชน์ 800 ไร่</t>
  </si>
  <si>
    <t xml:space="preserve">ฝายน้ำปี้พร้อมระบบส่งน้ำ ฝายหินก่อ ความสูง 2 เมตร จำนวน 1 แห่ง ระบบส่งน้ำ ความยาวประมาณ 6,165 เมตร พร้อมอาคารประกอบ  พื้นที่รับประโยชน์ 160 ไร่
</t>
  </si>
  <si>
    <t>ฝายบ้านสาลี่พร้อมระบบส่งน้ำ  ฝายหินก่อ ความสูง 2 เมตร จำนวน 1 แห่ง ระบบส่งน้ำ ความยาวประมาณ 3,470 เมตร พร้อมอาคารประกอบ</t>
  </si>
  <si>
    <t>สถานีสูบน้ำด้วยไฟฟ้าพร้อมระบบส่งน้ำบ้านน้ำปั้ว แพสูบน้ำ จำนวน 1 แห่ง พร้อมอาคารประกอบ ระบบส่งน้ำยาวประมาณ 5,500 เมตร</t>
  </si>
  <si>
    <t>งานกำจัดวัชพืชบริเวณโครงการชลประทานลำปาง  ปริมาณ 328 ไร่</t>
  </si>
  <si>
    <t>ซ่อมแซมรางระบายน้ำ โครงการชลประทานลำปาง  ความยาว 150 เมตร</t>
  </si>
  <si>
    <t>ซ่อมแซมบ้านพักคนงานห้องแถว 4 ครอบครัว โครงการชลประทานลำปาง 1 หลัง  สูง 2 ชั้น พื้นที่ไม่น้อยกว่า 270 ตารางเมตร</t>
  </si>
  <si>
    <t xml:space="preserve">งานบำรุงรักษาหัวงาน โครงการชลประทานลำปาง  พื้นที่ชลประทาน 82,397 ไร่ </t>
  </si>
  <si>
    <t>ซ่อมแซมลำเหมืองอ่างเก็บน้ำแม่กึ๊ด ความยาว 0.300 กิโลเมตร</t>
  </si>
  <si>
    <t>0202520001244</t>
  </si>
  <si>
    <t>ซ่อมแซมหัวงานและอาคารประกอบ อ่างเก็บน้ำแม่พริก (ผาวิ่งชู้)  พื้นทีรับประโยชน์ 4,000 ไร่</t>
  </si>
  <si>
    <t>0202520001245</t>
  </si>
  <si>
    <t>0202520001282</t>
  </si>
  <si>
    <t>ซ่อมแซมรางรินคลองส่งน้ำฝั่งขวา โครงการอ่างเก็บน้ำห้วยแม่ปอบ  ความยาว 0.300 กิโลเมตร</t>
  </si>
  <si>
    <t>0202520001246</t>
  </si>
  <si>
    <t>ซ่อมแซมระบบส่งน้ำอ่างเก็บน้ำห้วยไร่  ความยาว 0.550 กิโลเมตร</t>
  </si>
  <si>
    <t>0202520001292</t>
  </si>
  <si>
    <t>ซ่อมแซมคลองส่งน้ำอ่างเก็บแม่ฮาม (เหมืองแม่ฮาม)  ความยาว 0.250 กิโลเมตร</t>
  </si>
  <si>
    <t>0202520001247</t>
  </si>
  <si>
    <t>ซ่อมแซมทางระบายน้ำล้นอ่างเก็บน้ำห้วยสมัย จำนวน 1 แห่ง</t>
  </si>
  <si>
    <t>0202520001248</t>
  </si>
  <si>
    <t xml:space="preserve">ซ่อมแซมหัวงานและอาคารประกอบ อ่างเก็บน้ำแม่พริก บ้านปางยาว  พื้นทีรับประโยชน์ 4,000 ไร่ </t>
  </si>
  <si>
    <t>0202520001249</t>
  </si>
  <si>
    <t>0202520001283</t>
  </si>
  <si>
    <t xml:space="preserve">ซ่อมแซมคลองส่งน้ำแม่กาน้อยฝั่งซ้าย พร้อมท่อข้ามลำห้วย  ความยาว 1.400 กิโลเมตร </t>
  </si>
  <si>
    <t>0202520001250</t>
  </si>
  <si>
    <t>ซ่อมแซมระบบส่งน้ำอ่างเก็บน้ำแม่ต๋ำหลวง  ความยาว 0.650 กิโลเมตร</t>
  </si>
  <si>
    <t>0202520001284</t>
  </si>
  <si>
    <t>ซ่อมแซมคลองส่งน้ำอ่างเก็บน้ำห้วยเป๊าะ (เหมืองห้วยเป๊าะ)  ความยาว 0.250 กิโลเมตร</t>
  </si>
  <si>
    <t>0202520001251</t>
  </si>
  <si>
    <t>0202520001285</t>
  </si>
  <si>
    <t>0202520001286</t>
  </si>
  <si>
    <t>ซ่อมแซมระบบส่งน้ำฝั่งขวาอ่างเก็บน้ำแม่ทะ (ฝายลูกที่ 3 บ้านแม่ทะ)  ความยาว 0.800 กิโลเมตร</t>
  </si>
  <si>
    <t>0202520001252</t>
  </si>
  <si>
    <t>ซ่อมแซมคลองส่งน้ำสาย LMC อ่างเก็บน้ำแม่ทาน ความยาว 0.400 กิโลเมตร</t>
  </si>
  <si>
    <t>0202520001253</t>
  </si>
  <si>
    <t>ซ่อมแซมคลองส่งน้ำฝั่งซ้าย อ่างเก็บน้ำแม่แวน  ความยาว 1.500 เมตร</t>
  </si>
  <si>
    <t>0202520001254</t>
  </si>
  <si>
    <t xml:space="preserve">ซ่อมแซมโครงการอันเนื่องมาจากพระราชดำริตามข้อเสนอเกษตรกร (ในเขตโครงการพัฒนาลุ่มน้ำสาขา แม่น้ำวังอันเนื่องมาจากพระราชดำริ)  </t>
  </si>
  <si>
    <t>0202520001287</t>
  </si>
  <si>
    <t>ซ่อมแซมรางรินคลองส่งน้ำสาย 1L-ขวาล่าง อ่างเก็บน้ำห้วยเกี๋ยง กม.0+210 - 0+400</t>
  </si>
  <si>
    <t>0202520001255</t>
  </si>
  <si>
    <t>ซ่อมแซมระบบส่งน้ำฝั่งซ้ายอ่างเก็บน้ำแม่ค่อม  ความยาว 0.550 กิโลเมตร</t>
  </si>
  <si>
    <t>0202520001288</t>
  </si>
  <si>
    <t>ซ่อมแซมคลองส่งน้ำอ่างเก็บน้ำแม่เกี๋ยง (เหมืองนางอย)  ความยาว 0.500 กิโลเมตร</t>
  </si>
  <si>
    <t>0202520001256</t>
  </si>
  <si>
    <t>ซ่อมแซมอาคารบังคับน้ำอ่างเก็บน้ำแม่สัน  พื้นทีรับประโยชน์ 6,000 ไร่</t>
  </si>
  <si>
    <t>0202520001257</t>
  </si>
  <si>
    <t>ซ่อมแซมระบบท่อส่งน้ำอ่างเก็บน้ำแม่ไพร  พื้นทีรับประโยชน์ 5,470 ไร่</t>
  </si>
  <si>
    <t>0202520001258</t>
  </si>
  <si>
    <t>ซ่อมแซมอาคารบังคับน้ำ อ่างเก็บน้ำแม่ไฮ  พื้นทีรับประโยชน์ 2,000 ไร่</t>
  </si>
  <si>
    <t>0202520001293</t>
  </si>
  <si>
    <t>ซ่อมแซมอาคารบังคับน้ำ (ท่อระบาย) อ่างเก็บน้ำแม่ยอง  พื้นทีรับประโยชน์ 2,000 ไร่</t>
  </si>
  <si>
    <t>0202520001259</t>
  </si>
  <si>
    <t>ซ่อมแซมหัวงานและอาคารประกอบ อ่างเก็บน้ำแม่ล้อหัก  พื้นทีรับประโยชน์ 1,400 ไร่</t>
  </si>
  <si>
    <t>0202520001260</t>
  </si>
  <si>
    <t>ซ่อมแซมระบบส่งน้ำอ่างเก็บน้ำห้วยเคียน  ความยาว 0.650 กิโลเมตร</t>
  </si>
  <si>
    <t>0202520001261</t>
  </si>
  <si>
    <t>ซ่อมแซมคลองส่งน้ำอ่างเก็บแม่ปั๊ด  ความยาว 0.650 กิโลเมตร</t>
  </si>
  <si>
    <t>0202520001262</t>
  </si>
  <si>
    <t>0202520001289</t>
  </si>
  <si>
    <t xml:space="preserve">ซ่อมแซมระบบส่งน้ำอ่างเก็บน้ำแม่วังวัว  ความยาว 0.400 กิโลเมตร  </t>
  </si>
  <si>
    <t>0202520001294</t>
  </si>
  <si>
    <t>ซ่อมแซมเสาวัดระดับน้ำ (Staff Gate) อ่างเก็บน้ำ  จำนวน 10 แห่ง</t>
  </si>
  <si>
    <t>0202520001263</t>
  </si>
  <si>
    <t>ซ่อมแซมบำรุงรักษาระบบชลประทาน โครงการชลประทานลำปาง  พื้นที่ชลประทาน 82,397 ไร่</t>
  </si>
  <si>
    <t>0202520001290</t>
  </si>
  <si>
    <t xml:space="preserve">ปรับปรุงระบบส่งน้ำอ่างเก็บน้ำห้วยสมัย (เด่นนายาง)  ความยาว 1.500 กิโลเมตร   </t>
  </si>
  <si>
    <t>0202520001264</t>
  </si>
  <si>
    <t>ระบบส่งน้ำอ่างเก็บน้ำห้วยโป่ง  ความยาว 1.200 กิโลเมตร</t>
  </si>
  <si>
    <t>0202520000611</t>
  </si>
  <si>
    <t>ปรับปรุงระบบส่งน้ำอ่างเก็บน้ำแม่มอน  ความยาว 1.650 กิโลเมตร</t>
  </si>
  <si>
    <t>0202520000667</t>
  </si>
  <si>
    <t xml:space="preserve">ปรับปรุงระบบส่งน้ำอ่างเก็บน้ำแม่เสริม อันเนื่องมาจากพระราชดำริ  ความยาว 1.000 กิโลเมตร
</t>
  </si>
  <si>
    <t>0202520001265</t>
  </si>
  <si>
    <t xml:space="preserve">ปรับปรุงระบบส่งน้ำฝายแม่มอน (แยกทุ่งทอง) ระยะ 2  ความยาว 1.200 กิโลเมตร </t>
  </si>
  <si>
    <t>0202520001266</t>
  </si>
  <si>
    <t xml:space="preserve">ปรับปรุงระบบส่งน้ำอ่างเก็บน้ำแม่เฟือง  ความยาว 1.650 กิโลเมตร </t>
  </si>
  <si>
    <t>0202520001291</t>
  </si>
  <si>
    <t>ปรับปรุงระบบท่อส่งน้ำฝั่งซ้ายอ่างเก็บน้ำแม่ปะ ความยาว 2.125 กิโลเมตร</t>
  </si>
  <si>
    <t>แม่ปะ</t>
  </si>
  <si>
    <t>0202520000672</t>
  </si>
  <si>
    <t>ปรับปรุงระบบส่งน้ำอ่างเก็บน้ำแม่ปอน  ความยาว 1.200 กิโลเมตร</t>
  </si>
  <si>
    <t>0202520001267</t>
  </si>
  <si>
    <t xml:space="preserve">ปรับปรุงระบบส่งน้ำอ่างเก็บน้ำห้วยปู ระยะ 2  ความยาว 1.500 กิโลเมตร </t>
  </si>
  <si>
    <t>0202520001268</t>
  </si>
  <si>
    <t>ปรับปรุงระบบส่งน้ำอ่างเก็บน้ำห้วยแม่ยอนตอนบน  ความยาว 1.200 กิโลเมตร</t>
  </si>
  <si>
    <t>0202520001269</t>
  </si>
  <si>
    <t>ปรับระบบส่งน้ำอ่างเก็บน้ำแม่กองปิน ระยะ 3  กม.2+360 ถึง กม.3+800</t>
  </si>
  <si>
    <t>0202520001270</t>
  </si>
  <si>
    <t>0202520001145</t>
  </si>
  <si>
    <t xml:space="preserve">ปรับปรุงระบบส่งน้ำอ่างเก็บน้ำแม่ไพร (ฝายค่าชุม)  ความยาว 0.910 กิโลเมตร </t>
  </si>
  <si>
    <t>0202520001271</t>
  </si>
  <si>
    <t>ปรับปรุงฝายหลวงป่าตาล (อ่างเก็บน้ำแม่อาบ)  ความยาว 20.00  เมตร  สูง 2.00 เมตร</t>
  </si>
  <si>
    <t>0202520001147</t>
  </si>
  <si>
    <t xml:space="preserve">ปรับปรุงระบบส่งน้ำฝั่งซ้ายอ่างเก็บน้ำห้วยเป้ง อันเนื่องมาจากพระราชดำริ  ความยาว 1.550 กิโลเมตร
</t>
  </si>
  <si>
    <t>0202520001272</t>
  </si>
  <si>
    <t>0202520000608</t>
  </si>
  <si>
    <t xml:space="preserve">ปรับปรุงระบบส่งน้ำอ่างเก็บน้ำแม่ปั๊ด  ความยาว 1.500 กิโลเมตร </t>
  </si>
  <si>
    <t>0202520000881</t>
  </si>
  <si>
    <t>สถานีสูบน้ำด้วยไฟฟ้าพร้อมระบบส่งน้ำบ้านหนอง 2  ขนาด 0.323 ลบ.ม./วินาที</t>
  </si>
  <si>
    <t>สถานีสูบน้ำด้วยไฟฟ้าพร้อมระบบส่งน้ำบ้านท่าเมล์  ขนาด 0.323 ลบ.ม./วินาที</t>
  </si>
  <si>
    <t xml:space="preserve">สถานีสูบน้ำด้วยไฟฟ้าบ้านสบต๋ำ  ขนาด 0.323 ลบ.ม./วินาที </t>
  </si>
  <si>
    <t xml:space="preserve">โครงการแก้มลิงหนองกระทุ่งปงพร้อมอาคารประกอบ ระยะ 2 ปริมาตรเก็บกัก 5.28 ล้านลูกบาศก์เมตร  </t>
  </si>
  <si>
    <t>โครงการแก้มลิงหนองแขมหลวงพร้อมอาคารประกอบ  ปริมาตรเก็บกัก 3.20 ล้านลูกบาศก์เมตร</t>
  </si>
  <si>
    <t>บำรุงรักษาคลองส่งน้ำสายใหญ่กิ่วลม, คลองส่งน้ำสายใหญ่กิ่วลคอหมา และบำรุงรักษาคลองซอย ระยะทาง 365 กม. บำรุงรักษาหัวงานโครงการส่งน้ำและบำรุงรักษากิ่วลม-กิ่วคอหมา พื้นที่ 3,279 ไร่</t>
  </si>
  <si>
    <t>ค่าบริหารการส่งน้ำ ในเขตโครงการส่งน้ำและบำรุงรักษากิ่วลม-กิ่วคอหมา พื้นที่ชลประทาน 67,000ไร่</t>
  </si>
  <si>
    <t>กำจัดวัชพืชภายในอ่างเก็บน้ำเขื่อนกิ่วลม ปริมาณ 124 ไร/ 22,250 ตัน โครงการส่งน้ำและบำรุงรักษากิ่วลม-กิ่วคอหมา</t>
  </si>
  <si>
    <t>0202520001219</t>
  </si>
  <si>
    <t>ปรับปรุงรั้วรอบที่ทำการฝ่ายส่งน้ำและบำรุงรักษาที่ 3 พร้อมป้ายที่ทำการ สูง 1.60 ม. ยาว 305 ม.</t>
  </si>
  <si>
    <t>0202520000626</t>
  </si>
  <si>
    <t>ปรับปรุงรั้วและอาคารป้อมยามพร้อมประตูทางเข้าด้านท้ายเขื่อนกิ่วคอหมา ความยาว 500 ม.</t>
  </si>
  <si>
    <t>0202520000637</t>
  </si>
  <si>
    <t>ปรับปรุงล้อมรั้วคอนกรีตที่ทำการฝ่ายส่งน้ำและบำรุงรักษาที่ 1 สูง 1.60 ม. ยาว 465 ม. พื้นที่ไม่น้อยกว่า 744 ตรม.</t>
  </si>
  <si>
    <t>0202520001222</t>
  </si>
  <si>
    <t>ปรับปรุงสะพานคอนกรีตเสริมเหล็กคลอง RMC.กิ่วลม กม.10+600 กว้าง 8 ม. ความยาว 16 ม.</t>
  </si>
  <si>
    <t>0202520000635</t>
  </si>
  <si>
    <t>0202520001223</t>
  </si>
  <si>
    <t>ซ่อมแซมคลองแยกซอย 8R-18.3L-RMC.กิ่วลม ความยาว 0.908 กม.</t>
  </si>
  <si>
    <t>0202520001224</t>
  </si>
  <si>
    <t>ซ่อมแซมคลองแยกซอย 11R-15.2L-RMC.กิ่วลม ความยาว 1.456 กม.</t>
  </si>
  <si>
    <t>0202520001225</t>
  </si>
  <si>
    <t>ซ่อมแซมคลองซอย กม.6+995 ,กม.9+106 ,กม.10+400 RMC.กิ่วลม ความยาว 3.228 กม.</t>
  </si>
  <si>
    <t>0202520001226</t>
  </si>
  <si>
    <t>0202520001227</t>
  </si>
  <si>
    <t>0202520001228</t>
  </si>
  <si>
    <t>ซ่อมแซมคลองซอยท่อพิเศษ กม.28+500-RMC.กิ่วลม และท่อส่งน้ำเข้านา 9L-29.9L-RMC.กิ่วลม จำนวน 1,474  ตรม.</t>
  </si>
  <si>
    <t>0202520001229</t>
  </si>
  <si>
    <t>ซ่อมแซมคลองซอยท่อพิเศษ 36.2L-RMC.กิ่วลม จำนวน 1,309 ตรม.</t>
  </si>
  <si>
    <t>0202520001230</t>
  </si>
  <si>
    <t>ซ่อมแซมคูส่งน้ำและระบบประปาภายในบริเวณหัวงานฝ่ายส่งน้ำและบำรุงรักษาที่ 2 จำนวน 230 ตรม.</t>
  </si>
  <si>
    <t>0202520001231</t>
  </si>
  <si>
    <t>ซ่อมแซมคอนกรีตดาดคลอง RMC.กิ่วลม กม.40+000 - กม.56+000  ความยาว 594  ม.</t>
  </si>
  <si>
    <t>0202520001232</t>
  </si>
  <si>
    <t>ซ่อมแซมคลองส่งน้ำ LMC. กม.10+800 - กม.12+200 จำนวน 6,650 ตรม.</t>
  </si>
  <si>
    <t>0202520001233</t>
  </si>
  <si>
    <t>ซ่อมแซมคลองส่งน้ำ LMC. กม.0+500 - กม.1+200 จำนวน 4,000 ตรม.</t>
  </si>
  <si>
    <t>0202520001234</t>
  </si>
  <si>
    <t>ซ่อมแซมคลองแยกซอย 1R-10.4L-RMC.กิ่วลม, 12R-16.6L-RMC.กิ่วลม ความยาว 1.227 กม.</t>
  </si>
  <si>
    <t>0202520001235</t>
  </si>
  <si>
    <t>ซ่อมแซมคลองแยกซอย 1.4L-0.5L-18.3L-RMC.กิ่วลม ความยาว 0.729 กม.</t>
  </si>
  <si>
    <t>0202520001236</t>
  </si>
  <si>
    <t>ซ่อมแซมคอนกรีตดาดคลอง กม.0+000 - กม.15+000 RMC.กิ่วคอหมา จำนวน 75,000 ตรม.</t>
  </si>
  <si>
    <t>0202520001237</t>
  </si>
  <si>
    <t>ปรับปรุงคลองซอย 0+400 LMC.กิ่วคอหมา ความยาว 400 ม.</t>
  </si>
  <si>
    <t>0202520000624</t>
  </si>
  <si>
    <t>ปรับปรุงพนังป้องกันตลิ่งแม่น้ำวังด้านท้ายเขื่อนกิ่วคอหมาพร้อมอาคารประกอบบ้านสบฟ้า ความยาว 800 ม.</t>
  </si>
  <si>
    <t>0202520000627</t>
  </si>
  <si>
    <t>โครงการปรับปรุงพนังป้องกันตลิ่งแม่น้ำวังท้ายเขื่อนกิ่วคอหมา พร้อมอาคารประกอบบ้านแม่ตาใน ความยาว 800 ม.</t>
  </si>
  <si>
    <t>0202520000628</t>
  </si>
  <si>
    <t>ปรับปรุงอาคารท่อลอดถนน LMC.กิ่วคอหมา จำนวน 2 แห่ง ความยาว 48 ม.</t>
  </si>
  <si>
    <t>0202520001148</t>
  </si>
  <si>
    <t>ปรับปรุงอาคารท่อลอดถนน RMC.กิ่วคอหมา กม.18+000  ความยาว 24 ม.</t>
  </si>
  <si>
    <t>0202520001149</t>
  </si>
  <si>
    <t>ปรับปรุงคลองซอย 0.5L-1.4L-18.3L-RMC.กิ่วลม ความยาว 0.729 กม.</t>
  </si>
  <si>
    <t>0202520001150</t>
  </si>
  <si>
    <t>ปรับปรุงคลองซอย 16+300-RMC.กิ่วลม ระยะทาง 1.815 กม.</t>
  </si>
  <si>
    <t>0202520001151</t>
  </si>
  <si>
    <t>ปรับปรุงอาคารรับน้ำป่าลงคลองส่งน้ำกิ่วคอหมา 2  แห่ง ความยาว 30 ม.</t>
  </si>
  <si>
    <t>ปรับปรุงระบบส่งน้ำพร้อมอาคารประกอบคลองซอย 41+600 ของ RMC.กิ่วลม ความยาว 1,500  ม.</t>
  </si>
  <si>
    <t>0202520001166</t>
  </si>
  <si>
    <t>ปรับปรุงคลองซอย 5 RMC.กิ่วคอหมา ความยาว 3.680 กม.</t>
  </si>
  <si>
    <t>0202520001167</t>
  </si>
  <si>
    <t>ปรับปรุงท้ายอาคารระบายน้ำฉุกเฉิน กม.39+970-RMC.กิ่วลม ความยาว 160 ม.</t>
  </si>
  <si>
    <t>0202520001168</t>
  </si>
  <si>
    <t>ปรับปรุงคลองแยกซอย 1.1L-28.8L-RMC.กิ่วลม ความยาว 1.98 กม.</t>
  </si>
  <si>
    <t>0202520001169</t>
  </si>
  <si>
    <t>ปรับปรุงระบบส่งน้ำ FTO คลองสายใหญ่ กม.39+943R ความยาว 0.806 กม.</t>
  </si>
  <si>
    <t>0202520001170</t>
  </si>
  <si>
    <t>ปรับปรุงคลองแยกซอย 2.4L-15.2L-RMC.กิ่วลม ความยาว 3.570 กม.</t>
  </si>
  <si>
    <t>0202520001171</t>
  </si>
  <si>
    <t>ปรับปรุงเสริมขอบคอนกรีตดาดคลองส่งน้ำ RMC.กิ่วลม กม.11+000 - กม.12+531  ความยาว 1.102 กม.</t>
  </si>
  <si>
    <t>0202520001172</t>
  </si>
  <si>
    <t>ปรับปรุงอาคารระบายน้ำฉุกเฉิน MC กิ่วคอหมา กม.0+200 ความยาว 10 ม.</t>
  </si>
  <si>
    <t>0202520001175</t>
  </si>
  <si>
    <t>ปรับปรุงอาคารรับน้ำป่า กม.8+400, กม.12+710, กม.13+495 และ กม.14+575 RMC.กิ่วลม ท่อเหลี่ยมชนิด 2 ท่อ ขนาดกว้าง 3 ม.ยาว 8 ม. จำนวน 4 แห่ง</t>
  </si>
  <si>
    <t>0202520001176</t>
  </si>
  <si>
    <t>ปรับปรุงคลองซอย 13L-16.6L RMC.กิ่วลม ความยาว 2.511 กม.</t>
  </si>
  <si>
    <t>0202520001177</t>
  </si>
  <si>
    <t>ปรับปรุงระบบส่งน้ำคลองซอย 24+870L-RMC.กิ่วลม ความยาว 1.206 กม.</t>
  </si>
  <si>
    <t>ปรับปรุงอาคารทิ้งน้ำลงห้วยแม่ตาล RMC.กิ่วลม จำนวน 1 แห่ง</t>
  </si>
  <si>
    <t>0202520001179</t>
  </si>
  <si>
    <t>ขุดลอกคลองโดยเรือขุดดำเนินการเอง แม่น้ำวังท้ายเขื่อนกิ่วคอหมา โครงการส่งน้ำและบำรุงรักษากิ่วลม-กิ่วคอหมา ปริมาณดิน 155,545 ลูกบาศก์เมตร ตำบลปงดอน อำเภอแจ้ห่ม จังหวัดลำปาง</t>
  </si>
  <si>
    <t>0202520001238</t>
  </si>
  <si>
    <t xml:space="preserve">กำจัดวัชพืช จำนวน 292.4 ไร่ โครงการส่งน้ำและบำรุงรักษาแม่วัง </t>
  </si>
  <si>
    <t>0202520001157</t>
  </si>
  <si>
    <t>บำรุงรักษาทางลำเลียงใหญ่ ความยาว 100 เมตร โครงการส่งน้ำและบำรุงรักษาแม่วัง</t>
  </si>
  <si>
    <t>0202520001158</t>
  </si>
  <si>
    <t>งานปรับปรุงระบบไฟฟ้า 1 แห่ง โครงการส่งน้ำและบำรุงรักษาแม่วัง</t>
  </si>
  <si>
    <t>0202520000643</t>
  </si>
  <si>
    <t>งานปรับปรุงระบบประปา 1 แห่ง โครงการส่งน้ำและบำรุงรักษาแม่วัง</t>
  </si>
  <si>
    <t>0202520000644</t>
  </si>
  <si>
    <t>ซ่อมแซมโรงเก็บวัสดุ สูง 1 ชั้น พื้นที่ 48 ตร.ม. และบริเวณรอบที่ทำการฝ่ายส่งน้ำและบำรุงรักษาที่ 2  โครงการส่งน้ำและบำรุงรักษาแม่วัง</t>
  </si>
  <si>
    <t>0202520001159</t>
  </si>
  <si>
    <t xml:space="preserve">งานซ่อมแซมโรงเก็บวัสดุ, ห้องน้ำ และคลังน้ำมัน อาคาร 1ชั้น พื้นที่ 100 ตารางเมตร ฝ่ายส่งน้ำและบำรุงรักษาที่ 1  โครงการส่งน้ำและบำรุงรักษาแม่วัง  </t>
  </si>
  <si>
    <t>0202520001160</t>
  </si>
  <si>
    <t>ซ่อมแซมโรงจอดรถและพื้นด้านหน้าบ้านพักคนงาน 8 ครอบครัว จำนวน 1 แห่ง โครงการส่งน้ำและบำรุงรักษาแม่วัง</t>
  </si>
  <si>
    <t>0202520001161</t>
  </si>
  <si>
    <t>ซ่อมแซมห้องประชุมและห้องน้ำ ฝ่ายส่งน้ำและบำรุงรักษาที่ 3 จำนวน 1 แห่ง โครงการส่งน้ำและบำรุงรักษาแม่วัง</t>
  </si>
  <si>
    <t>0202520001162</t>
  </si>
  <si>
    <t>ซ่อมแซมคลังน้ำมันโครงการฯแม่วัง จำนวน 1 แห่ง โครงการส่งน้ำและบำรุงรักษาแม่วัง</t>
  </si>
  <si>
    <t>0202520001163</t>
  </si>
  <si>
    <t>งานปรับปรุงสะพาน คสล. กม. 34+050 ขนาดกว้าง 11 เมตร ยาว 18 เมตร คลองส่งน้ำสายใหญ่แม่วังฝั่งขวา  โครงการส่งน้ำและบำรุงรักษาแม่วัง</t>
  </si>
  <si>
    <t>0202520001164</t>
  </si>
  <si>
    <t>ปรับปรุงสะพาน คสล. กม.4+898 LMC.แม่วัง ขนาด 7x18 ม.โครงการส่งน้ำและบำรุงรักษาแม่วัง</t>
  </si>
  <si>
    <t>0202520000642</t>
  </si>
  <si>
    <t>บำรุงรักษาหัวงานและคลองส่งน้ำ จำนวน 341.2 ไร่ โครงการส่งน้ำและบำรุงรักษาแม่วัง</t>
  </si>
  <si>
    <t>0202520001165</t>
  </si>
  <si>
    <t>งานซ่อมแซม ทรบ.ปากคลองซอย 10ก  จำนวน 1 แห่ง คลองส่งน้ำสายใหญ่แม่วังฝั่งขวา โครงการส่งน้ำและบำรุงรักษาแม่วัง</t>
  </si>
  <si>
    <t>0202520001180</t>
  </si>
  <si>
    <t>0202520001141</t>
  </si>
  <si>
    <t>งานซ่อมแซมคอนกรีตดาดคลองระบายน้ำแยกซ้าย ฝายลูกที่3 ห้วยแม่ปูน จำนวน 3,450 ตารางเมตร โครงการส่งน้ำและบำรุงรักษาแม่วัง</t>
  </si>
  <si>
    <t>0202520001181</t>
  </si>
  <si>
    <t>งานซ่อมแซมพื้นหินก่อและลาด slope ท้ายประตูระบายทราย จำนวน 293 ตารางเมตร โครงการส่งน้ำและบำรุงรักษาแม่วัง</t>
  </si>
  <si>
    <t>0202520001182</t>
  </si>
  <si>
    <t>งานซ่อมแซมตะแกรงกันสวะหน้าอาคารไซฟ่อน ฝ่ายส่งน้ำที่ 2  จำนวน 3 แห่ง โครงการส่งน้ำและบำรุงรักษาแม่วัง</t>
  </si>
  <si>
    <t>0202520001183</t>
  </si>
  <si>
    <t>ซ่อมแซมคอนกรีตดาดหน้าไซฟ่อนห้วยแม่กระติ๊บ จำนวน 1,200 ตารางเมตร โครงการส่งน้ำและบำรุงรักษาแม่วัง</t>
  </si>
  <si>
    <t>0202520001184</t>
  </si>
  <si>
    <t>งานซ่อมแซมคอนกรีตดาดคลองส่งน้ำแยกขวา ฝายลูกที่3 ห้วยแม่ปูน จำนวน 2,452 ตารางเมตร โครงการส่งน้ำและบำรุงรักษาแม่วัง</t>
  </si>
  <si>
    <t>0202520001185</t>
  </si>
  <si>
    <t>งานซ่อมแซมหินก่อพื้นและตลิ่งด้านขวาฝายหลวงสบอาง จำนวน 191 ตารางเมตร  โครงการส่งน้ำและบำรุงรักษาแม่วัง</t>
  </si>
  <si>
    <t>0202520001186</t>
  </si>
  <si>
    <t>งานปรุงปรับราวกันตกและหลังคา อาคารประตูระบายทราย  จำนวน 1 แห่ง โครงการส่งน้ำและบำรุงรักษาแม่วัง</t>
  </si>
  <si>
    <t>0202520001187</t>
  </si>
  <si>
    <t>งานซ่อมแซมฝายแม่ก๋งลูกที่ 2  จำนวน 1 แห่ง โครงการส่งน้ำและบำรุงรักษาแม่วัง</t>
  </si>
  <si>
    <t>0202520001188</t>
  </si>
  <si>
    <t>งานซ่อมแซมคอนกรีตดาดปลายคลองส่งน้ำแยกขวา คลองซอย1 แม่ปุง จำนวน 2,026 ตารางเมตร โครงการส่งน้ำและบำรุงรักษาแม่วัง</t>
  </si>
  <si>
    <t>0202520001189</t>
  </si>
  <si>
    <t>งานซ่อมแซมหินเรียงยาแนวลาดตลิ่งท้ายประตูระบายทรายและด้านเหนือฝายหลวงสบอาง จำนวน 432 ตารางเมตร  โครงการส่งน้ำและบำรุงรักษาแม่วัง</t>
  </si>
  <si>
    <t>0202520001190</t>
  </si>
  <si>
    <t>0202520001191</t>
  </si>
  <si>
    <t>ซ่อมแซมคลองส่งน้ำสายใหญ่แม่วังฝั่งซ้าย กม.35+700 จำนวน 1,400 ตารางเมตร  โครงการส่งน้ำและบำรุงรักษาแม่วัง</t>
  </si>
  <si>
    <t>0202520001192</t>
  </si>
  <si>
    <t>งานซ่อมแซมอาคารทิ้งน้ำลำห้วยทราย กม.14+320 จำนวน 1 แห่ง คลองส่งน้ำสายใหญ่
 แม่วังฝั่งขวา โครงการส่งน้ำและบำรุงรักษาแม่วัง</t>
  </si>
  <si>
    <t>0202520001193</t>
  </si>
  <si>
    <t>งานซ่อมแซมคอนกรีตดาดคลองระบายน้ำห้วยผาบ่อง คลองซอย1 จำนวน 1,383 ตารางเมตร โครงการส่งน้ำและบำรุงรักษาแม่วัง</t>
  </si>
  <si>
    <t>0202520001194</t>
  </si>
  <si>
    <t>งานซ่อมแซมหินก่อพื้นและปากทางเข้าคลองส่งน้ำสายใหญ่แม่วังฝั่งซ้าย จำนวน 224 ตารางเมตร  โครงการส่งน้ำและบำรุงรักษาแม่วัง</t>
  </si>
  <si>
    <t>0202520001195</t>
  </si>
  <si>
    <t>0202520001196</t>
  </si>
  <si>
    <t>งานซ่อมแซมคลองซอย 2ก  จำนวน 2,295 ตารางเมตรคลองส่งน้ำสายใหญ่แม่วังฝั่งขวา โครงการส่งน้ำและบำรุงรักษาแม่วัง</t>
  </si>
  <si>
    <t>0202520001197</t>
  </si>
  <si>
    <t>ซ่อมแซมคลองแยกซอย 1 ขวา คลองซอย 5 LMC.แม่วัง  จำนวน 1 แห่ง โครงการส่งน้ำและบำรุงรักษาแม่วัง</t>
  </si>
  <si>
    <t>0202520001198</t>
  </si>
  <si>
    <t>งานซ่อมแซมคอนกรีตดาดคลองส่งน้ำ ฝายลูกที่10 ห้วยแม่ปุง จำนวน 2,763 ตารางเมตร โครงการส่งน้ำและบำรุงรักษาแม่วัง</t>
  </si>
  <si>
    <t>0202520001199</t>
  </si>
  <si>
    <t>0202520001217</t>
  </si>
  <si>
    <t>งานซ่อมแซมอาคารปลายคลองซอย 4ก - ลำห้วยแม่กระเลิม จำนวน 1 แห่ง คลองส่งน้ำ
 สายใหญ่แม่วังฝั่งขวา โครงการส่งน้ำและบำรุงรักษาแม่วัง</t>
  </si>
  <si>
    <t>0202520001200</t>
  </si>
  <si>
    <t>ซ่อมแซมคอนกรีตดาดอาคารห้วยแม่กระติ๊บ จำนวน 405 ตารางเมตร โครงการส่งน้ำและบำรุงรักษาแม่วัง</t>
  </si>
  <si>
    <t>0202520001201</t>
  </si>
  <si>
    <t>ซ่อมแซมคลองซอย 4 LMC.แม่วัง จำนวน 963 ตารางเมตร โครงการส่งน้ำและบำรุงรักษาแม่วัง</t>
  </si>
  <si>
    <t>0202520001202</t>
  </si>
  <si>
    <t>งานซ่อมคอนกรีตดาดคลองเหมืองพาบ แยกเหมืองแก้ จำนวน 2,261 ตารางเมตร โครงการส่งน้ำและบำรุงรักษาแม่วัง</t>
  </si>
  <si>
    <t>0202520001203</t>
  </si>
  <si>
    <t>งานซ่อมแซมรางและท่อลอดบริเวณปากทางเข้าโครงการแม่วังฯ จำนวน 1 แห่ง โครงการส่งน้ำและบำรุงรักษาแม่วัง</t>
  </si>
  <si>
    <t>0202520001204</t>
  </si>
  <si>
    <t>งานซ่อมแซมอาคารรับน้ำป่า กม.1+428  คลองส่งน้ำสายใหญ่แม่วังฝั่งขวา จำนวน 1 แห่ง โครงการส่งน้ำและบำรุงรักษาแม่วัง</t>
  </si>
  <si>
    <t>0202520001205</t>
  </si>
  <si>
    <t>ซ่อมแซมคลองซอย 3 LMC.แม่วัง จำนวน 985 ตารางเมตร โครงการส่งน้ำและบำรุงรักษาแม่วัง</t>
  </si>
  <si>
    <t>0202520001206</t>
  </si>
  <si>
    <t>งานซ่อมแซมอาคารรับน้ำป่า กม.3+428  คลองส่งน้ำสายใหญ่แม่วังฝั่งขวา จำนวน 1 แห่ง โครงการส่งน้ำและบำรุงรักษาแม่วัง</t>
  </si>
  <si>
    <t>0202520001207</t>
  </si>
  <si>
    <t>ซ่อมแซมอาคารรับน้ำป่า กม.27+695 และคอนกรีตดาด จำนวน 145 ตารางเมตร LMC.แม่วัง</t>
  </si>
  <si>
    <t>0202520001208</t>
  </si>
  <si>
    <t>ซ่อมแซมอาคารรับน้ำป่า กม.16+880 และคอนกรีตดาด LMC.แม่วัง จำนวน 1 แห่ง  โครงการส่งน้ำและบำรุงรักษาแม่วัง</t>
  </si>
  <si>
    <t>0202520001209</t>
  </si>
  <si>
    <t>งานซ่อมแซมคอนกรีตดาดปลายคลองส่งน้ำแยกซ้าย ฝายลูกที่3 ห้วยแม่ปูน  จำนวน 1,111 ตารางเมตร โครงการส่งน้ำและบำรุงรักษาแม่วัง</t>
  </si>
  <si>
    <t>0202520001210</t>
  </si>
  <si>
    <t>งานซ่อมแซมอาคารรับน้ำป่า กม.14+210  คลองส่งน้ำสายใหญ่แม่วังฝั่งขวา จำนวน 1 แห่ง โครงการส่งน้ำและบำรุงรักษาแม่วัง</t>
  </si>
  <si>
    <t>0202520001211</t>
  </si>
  <si>
    <t>งานซ่อมแซมคอนกรีตดาดปลายคลองระบายน้ำแยกซ้าย ฝายลูกที่3 ห้วยแม่ปูน จำนวน 1,787 ตารางเมตร โครงการส่งน้ำและบำรุงรักษาแม่วัง</t>
  </si>
  <si>
    <t>0202520001212</t>
  </si>
  <si>
    <t>ซ่อมแซมอาคารรับน้ำป่า กม.17+050 และคอนกรีตดาด LMC.แม่วัง จำนวน 1 แห่ง  โครงการส่งน้ำและบำรุงรักษาแม่วัง</t>
  </si>
  <si>
    <t>0202520001213</t>
  </si>
  <si>
    <t>งานปรับปรุงคลองซอย 4 แม่ปุงสายใหญ่ ระยะที่ 2 ความยาว 1.600 กิโลเมตร โครงการส่งน้ำและบำรุงรักษาแม่วัง</t>
  </si>
  <si>
    <t>0202520000639</t>
  </si>
  <si>
    <t>0202520001214</t>
  </si>
  <si>
    <t>0202520000638</t>
  </si>
  <si>
    <t>งานปรับปรุงระบบส่งน้ำของฝายในลำห้วยแม่ปุงพร้อมอาคารประกอบ ระยะ 1 (ช่วงที่ 2) ความยาว 1.435 กิโลเมตร โครงการส่งน้ำและบำรุงรักษาแม่วัง</t>
  </si>
  <si>
    <t>0202520000629</t>
  </si>
  <si>
    <t>งานปรับปรุงลาดตลิ่งคลองส่งน้ำสายใหญ่แม่วังฝั่งขวา ระยะที่ 2 ความยาว 1.675 กิโลเมตร โครงการส่งน้ำและบำรุงรักษาแม่วัง</t>
  </si>
  <si>
    <t>0202520000641</t>
  </si>
  <si>
    <t>งานปรับปรุงคลองซอย 4ข  พร้อมอาคารประกอบ ความยาว 1.147 กิโลเมตร  โครงการส่งน้ำและบำรุงรักษาแม่วัง</t>
  </si>
  <si>
    <t>0202520001215</t>
  </si>
  <si>
    <t>ขุดลอกคลองโดยรถขุดดำเนินการเอง คลองแม่ปุงระยะที่ 2 ความยาว 10.770 กิโลเมตร  โครงการส่งน้ำและบำรุงรักษาแม่วัง</t>
  </si>
  <si>
    <t>0202520001216</t>
  </si>
  <si>
    <t>งานปรับปรุงตลิ่งเหนือฝาย ระยะที่ 2 ความยาว 1.367 กิโลเมตร  โครงการส่งน้ำและบำรุงรักษาแม่วัง</t>
  </si>
  <si>
    <t>0202520000640</t>
  </si>
  <si>
    <t>ค่าบริหารการส่งน้ำในเขตโครงการส่งน้ำและบำรุงรักษาแม่ลาว พื้นที่ชลประทาน 148,300 ไร่</t>
  </si>
  <si>
    <t>กำจัดวัชพืช ปริมาณ 500 ไร่ โครงการส่งน้ำและบำรุงรักษาแม่ลาว</t>
  </si>
  <si>
    <t>บำรุงรักษาทางลำเลียงใหญ่โครงการส่งน้ำและบำรุงรักษาแม่ลาว ระยะทาง 70 กิโลเมตร</t>
  </si>
  <si>
    <t>0202570000004</t>
  </si>
  <si>
    <t>ปรับปรุงอาคารที่ทำการ โครงการส่งน้ำและบำรุงรักษาแม่ลาว พื้นที่ไม่น้อยกว่า 2,142 ตารางเมตร</t>
  </si>
  <si>
    <t>ซ่อมแซมบ้านพัก 6 ครอบครัว ฝ่ายส่งน้ำและบำรุงรักษาที่ 4 ความสูง 2 ชั้น พื้นที่ไม่น้อยกว่า 408 ตารางเมตร</t>
  </si>
  <si>
    <t>ซ่อมแซมคลังพัสดุและโรงจอดรถในที่ทำการฝ่ายส่งน้ำและบำรุงรักษาที่ 2 พื้นที่ไม่น้อยกว่า 90 ตารางเมตร</t>
  </si>
  <si>
    <t xml:space="preserve">ปรับปรุงคันคลอง RMC ระยะที่ 3 โครงการส่งน้ำและบำรุงรักษาแม่ลาว ระยะทาง 3.200 กิโลเมตร </t>
  </si>
  <si>
    <t>ปรับปรุงคันคลอง 4L-RMC  โครงการส่งน้ำและบำรุงรักษาแม่ลาว ระยะทาง 3.650 กิโลเมตร</t>
  </si>
  <si>
    <t>ปรับปรุงคันคลองซอย 1R-LMC  โครงการส่งน้ำและบำรุงรักษาแม่ลาว ระยะทาง 1.620 กิโลเมตร</t>
  </si>
  <si>
    <t>ปรับปรุงคันคลองซอย 2R-LMC  โครงการส่งน้ำและบำรุงรักษาแม่ลาว ระยะทาง 1.760 กิโลเมตร</t>
  </si>
  <si>
    <t>ปรับปรุงคันคลองซอย 3R-LMC  โครงการส่งน้ำและบำรุงรักษาแม่ลาว ระยะทาง 1.625 กิโลเมตร</t>
  </si>
  <si>
    <t>ปรับปรุงคันคลองซอย 4R-LMC  โครงการส่งน้ำและบำรุงรักษาแม่ลาว ระยะทาง 1.625 กิโลเมตร</t>
  </si>
  <si>
    <t>ปรับปรุงคันคลองซอย 3L-RMC  โครงการส่งน้ำและบำรุงรักษาแม่ลาว ระยะทาง 3.200 กิโลเมตร</t>
  </si>
  <si>
    <t>บำรุงรักษาหัวงานและคลองส่งน้ำ พื้นที่ 600 ไร่ ความยาว 70 กิโลเมตร โครงการส่งน้ำและบำรุงรักษาแม่ลาว</t>
  </si>
  <si>
    <t>ซ่อมแซมบำรุงรักษาโครงการชลประทาน โครงการส่งน้ำและบำรุงรักษาแม่ลาว พื้นที่ชลประทาน 148,300 ไร่</t>
  </si>
  <si>
    <t>ซ่อมแซมฝายท้าวแก่นจันทร์พร้อมระบบส่งน้ำ ระยะที่ 2 จำนวน 6,320 ตารางเมตร โครงการส่งน้ำและบำรุงรักษาแม่ลาว</t>
  </si>
  <si>
    <t>ซ่อมแซมคลองซอย 7L-RMC จำนวน 438 ตารางเมตร โครงการส่งน้ำและบำรุงรักษาแม่ลาว</t>
  </si>
  <si>
    <t>ซ่อมแซมคอนกรีตดาดคลองซอย 8L-RMC จำนวน 1,043 ตารางเมตร โครงการส่งน้ำและบำรุงรักษาแม่ลาว</t>
  </si>
  <si>
    <t>ซ่อมแซมคอนกรีตดาดคลองซอย 5L-RMC  จำนวน 770 ตารางเมตร โครงการส่งน้ำและบำรุงรักษาแม่ลาว</t>
  </si>
  <si>
    <t>ซ่อมแซมคันคลองแยกซอย 1R-4L-RMC จำนวน 210 ตารางเมตร โครงการส่งน้ำและบำรุงรักษาแม่ลาว</t>
  </si>
  <si>
    <t>ซ่อมแซมคอนกรีตดาดคลองซอย 4L-RMC  จำนวน 3,985 ตารางเมตร โครงการส่งน้ำและบำรุงรักษาแม่ลาว</t>
  </si>
  <si>
    <t>ซ่อมแซมคอนกรีตดาดคลอง RMC จำนวน 3,525 ตารางเมตร โครงการส่งน้ำและบำรุงรักษาแม่ลาว</t>
  </si>
  <si>
    <t>ซ่อมแซมคลองส่งน้ำ 22L-RMC จำนวน 3,000 ตารางเมตร โครงการส่งน้ำและบำรุงรักษาแม่ลาว</t>
  </si>
  <si>
    <t>ซ่อมแซมคอนกรีตดาดคลองซอย 13L - RMC  จำนวน 3,776 ตารางเมตร โครงการส่งน้ำและบำรุงรักษาแม่ลาว</t>
  </si>
  <si>
    <t>ซ่อมแซมคอนกรีตดาดคลองสายใหญ่ฝั่งซ้าย จำนวน 5,320 ตารางเมตร โครงการส่งน้ำและบำรุงรักษาแม่ลาว</t>
  </si>
  <si>
    <t>ซ่อมแซมคอนกรีตดาดคลองซอย 1L-RMC  จำนวน 883 ตารางเมตร โครงการส่งน้ำและบำรุงรักษาแม่ลาว</t>
  </si>
  <si>
    <t>ซ่อมแซมคันคลองซอย 4L-RMC จำนวน 10,150 ตารางเมตร โครงการส่งน้ำและบำรุงรักษาแม่ลาว</t>
  </si>
  <si>
    <t>ซ่อมแซมเสริมคันคลองซอย 3L-RMC จำนวน 2,134 ตารางเมตร โครงการส่งน้ำและบำรุงรักษาแม่ลาว</t>
  </si>
  <si>
    <t>ซ่อมแซมบ่อพักน้ำคลอง RMC จำนวน 2,000 ตารางเมตร โครงการส่งน้ำและบำรุงรักษาแม่ลาว</t>
  </si>
  <si>
    <t>ซ่อมแซมคลองแยกซอย 1R - 13L - RMC จำนวน 1,650 ตารางเมตร  โครงการส่งน้ำและบำรุงรักษาแม่ลาว</t>
  </si>
  <si>
    <t>ซ่อมแซมคอนกรีตดาดคลองซอย 15L - RMC จำนวน 3,760 โครงการส่งน้ำและบำรุงรักษาแม่ลาว</t>
  </si>
  <si>
    <t>ปรับปรุงภูมิทัศน์แก้มลิงโครงการส่งน้ำและบำรุงรักษาแม่ลาว พื้นที่ 100 ไร่</t>
  </si>
  <si>
    <t>ปรับปรุงภูมิทัศน์บริเวณโครงการส่งน้ำและบำรุงรักษาแม่ลาว พื้นที่ 200 ไร่</t>
  </si>
  <si>
    <t>ปรับปรุงระบบส่งน้ำพร้อมอาคารประกอบ ปตร.เจ้าวรการบัญชา ความยาว 4.700 กิโลเมตร</t>
  </si>
  <si>
    <t>ปรับปรุงท่อลอดคลองส่งน้ำ RMC กม. 48+660 พร้อมระบบระบายน้ำลงหนองเล็งทราย ระยะที่ 2 ระยะทาง 1.025 กิโลเมตร</t>
  </si>
  <si>
    <t xml:space="preserve">ปรับปรุงบ่อพักน้ำ 8L-RMC  โครงการส่งน้ำและบำรุงรักษาแม่ลาว ปริมาณความจุ 2,250 ลูกบาศก์เมตร </t>
  </si>
  <si>
    <t xml:space="preserve">ปรับปรุงบ่อพักน้ำ สันต้นม่วง โครงการส่งน้ำและบำรุงรักษาแม่ลาว ปริมาณความจุ 10,733 ลูกบาศก์เมตร </t>
  </si>
  <si>
    <t xml:space="preserve">ปรับปรุงบ่อพักน้ำ สันขี้เบ้า โครงการส่งน้ำและบำรุงรักษาแม่ลาว ปริมาณความจุ 19,200 ลูกบาศก์เมตร </t>
  </si>
  <si>
    <t xml:space="preserve">ปรับปรุงบ่อพักน้ำ  4L-RMC โครงการส่งน้ำและบำรุงรักษาแม่ลาว ปริมาณความจุ 5,400 ลูกบาศก์เมตร  </t>
  </si>
  <si>
    <t>ท่าต้นเกี๋ยง</t>
  </si>
  <si>
    <t>ปรับปรุงคลองแยกซอย FTO 1 R-LMC พร้อมอาคารประกอบ ความยาว 1,150 กิโลเมตร</t>
  </si>
  <si>
    <t>ปรับปรุงคลองแยกซอย FTO 2 R-LMC พร้อมอาคารประกอบ ความยาว 0.370 กิโลเมตร</t>
  </si>
  <si>
    <t>ปรับปรุงคลองแยกซอย FTO 3 R-LMC พร้อมอาคารประกอบ ความยาว 1,574 กิโลเมตร</t>
  </si>
  <si>
    <t>ปรับปรุงคลองแยกซอย FTO 4 R-LMC พร้อมอาคารประกอบ ความยาว 0.260 กิโลเมตร</t>
  </si>
  <si>
    <t>ปรับปรุงอาคารรับน้ำเข้าคลอง LMC จำนวน 8 แห่ง</t>
  </si>
  <si>
    <t>บัวสลี</t>
  </si>
  <si>
    <t>งานขุดลอกดำเนินการเองคลองส่งน้ำและคลองระบายน้ำ จำนวน 102,564 ลูกบาศก์เมตร ในเขตโครงการส่งน้ำและบำรุงรักษาแม่ลาว</t>
  </si>
  <si>
    <t>KL10 (ร้อยละ)</t>
  </si>
  <si>
    <t>งานป้องกันการกัดเซาะตลิ่งในลำน้ำสรวย เขื่อนแม่สรวย ระยะที่ 1 ความยาว 3.827 กิโลเมตร</t>
  </si>
  <si>
    <t>ส่วนวิศวกรรม 
สชป.2</t>
  </si>
  <si>
    <t>พื้นที่รับประโยชน์(ไร่)</t>
  </si>
  <si>
    <t>พื้นที่ชลประทาน(ไร่)</t>
  </si>
  <si>
    <t>โครงการชลประทานเชียงราย(แผนงานกรมชลประทานระยะเร่งด่วน ช่วยเหลือพื้นที่ได้รับผลกระทบจากการระบายน้ำถ้ำหลวงขุนน้ำนางนอน)</t>
  </si>
  <si>
    <t>ฝายสบสถานพร้อมระบบส่งน้ำ</t>
  </si>
  <si>
    <t>ฝายห้วยแฮต 2 พร้อมระบบส่งน้ำ โครงการพัฒนาพื้นที่สูงแบบโครงการหลวงสะเนียน</t>
  </si>
  <si>
    <t>ปรับปรุงระบบส่งน้ำฝายภูพยัคฆ์ จัดหาน้ำสนับสนุนเกษตรแปลงใหญ่ภูพยัคฆ์ ระบบท่อส่งน้ำ ฝายสูง 2 เมตร กว้าง 10 เมตร ความยาวรวม 1,500 เมตร ระบบส่งน้ำฝายภูพยัคฆ์ ความยาว 4,000 เมตร</t>
  </si>
  <si>
    <t>ค่าซ่อมใหญ่เครื่องจักรเครื่องมือด้านบำรุงรักษา สำนักงานชลประทานที่ 2 จำนวน 2คัน</t>
  </si>
  <si>
    <t>เพิ่มเติมจาก 62</t>
  </si>
  <si>
    <t>เปลี่ยนแปลงข้อมูล</t>
  </si>
  <si>
    <t>ปรับปรุงอาคารส่งน้ำ อ่างเก็บน้ำห้วยเคียน อันเนื่องมาจากพระราชดำริ</t>
  </si>
  <si>
    <t>ปรับปรุงทำนบดิน และอาคารระบายน้ำล้น อ่างเก็บน้ำห้วยตุ่น อันเนื่องมาจากพระราชดำริ</t>
  </si>
  <si>
    <t xml:space="preserve">ปรับปรุงอาคารทางระบายน้ำล้น อ่างเก็บน้ำห้วยอ่วม </t>
  </si>
  <si>
    <t>งานจัดหาและติดตั้งเครื่องมือตรวจวัดพฤติกรรมเขื่อน พร้อมระบบรับส่งข้อมูลอัตโนมัติ เขื่อนดอยงู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</si>
</sst>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0.0000"/>
    <numFmt numFmtId="189" formatCode="_-* #,##0.0000_-;\-* #,##0.0000_-;_-* &quot;-&quot;??_-;_-@_-"/>
    <numFmt numFmtId="190" formatCode="_(* #,##0.00_);_(* \(#,##0.00\);_(* &quot;-&quot;??_);_(@_)"/>
    <numFmt numFmtId="191" formatCode="_(* #,##0_);_(* \(#,##0\);_(* &quot;-&quot;??_);_(@_)"/>
    <numFmt numFmtId="192" formatCode="_(* #,##0.0000_);_(* \(#,##0.0000\);_(* &quot;-&quot;??_);_(@_)"/>
    <numFmt numFmtId="193" formatCode="0000"/>
    <numFmt numFmtId="194" formatCode="_(&quot;$&quot;* #,##0.00_);_(&quot;$&quot;* \(#,##0.00\);_(&quot;$&quot;* &quot;-&quot;??_);_(@_)"/>
    <numFmt numFmtId="195" formatCode="General_)"/>
    <numFmt numFmtId="196" formatCode="_-* #,##0.00\ _บ_า_ท_-;\-* #,##0.00\ _บ_า_ท_-;_-* &quot;-&quot;??\ _บ_า_ท_-;_-@_-"/>
    <numFmt numFmtId="197" formatCode="_-* #,##0.000_-;\-* #,##0.000_-;_-* &quot;-&quot;??_-;_-@_-"/>
    <numFmt numFmtId="198" formatCode="0.000"/>
    <numFmt numFmtId="199" formatCode="_-* #,##0.000000_-;\-* #,##0.000000_-;_-* &quot;-&quot;??_-;_-@_-"/>
    <numFmt numFmtId="200" formatCode="_(* #,##0.000_);_(* \(#,##0.000\);_(* &quot;-&quot;??_);_(@_)"/>
    <numFmt numFmtId="201" formatCode="0.0"/>
    <numFmt numFmtId="202" formatCode="00"/>
    <numFmt numFmtId="203" formatCode="_-* #,##0.0_-;\-* #,##0.0_-;_-* &quot;-&quot;??_-;_-@_-"/>
    <numFmt numFmtId="204" formatCode="0_ ;\-0\ "/>
  </numFmts>
  <fonts count="7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8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4"/>
      <name val="CordiaUPC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u/>
      <sz val="16"/>
      <color indexed="8"/>
      <name val="TH SarabunPSK"/>
      <family val="2"/>
    </font>
    <font>
      <b/>
      <sz val="14"/>
      <name val="TH SarabunPSK"/>
      <family val="2"/>
    </font>
    <font>
      <sz val="18"/>
      <name val="TH SarabunPSK"/>
      <family val="2"/>
    </font>
    <font>
      <sz val="16"/>
      <color indexed="12"/>
      <name val="TH SarabunPSK"/>
      <family val="2"/>
    </font>
    <font>
      <sz val="16"/>
      <name val="AngsanaUPC"/>
      <family val="1"/>
    </font>
    <font>
      <sz val="18"/>
      <name val="AngsanaUPC"/>
      <family val="1"/>
    </font>
    <font>
      <b/>
      <sz val="14"/>
      <name val="AngsanaUPC"/>
      <family val="1"/>
      <charset val="222"/>
    </font>
    <font>
      <sz val="11"/>
      <color indexed="8"/>
      <name val="Calibri"/>
      <family val="2"/>
      <charset val="222"/>
    </font>
    <font>
      <sz val="16"/>
      <name val="AngsanaUPC"/>
      <family val="1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color indexed="8"/>
      <name val="Tahoma"/>
      <family val="2"/>
    </font>
    <font>
      <b/>
      <sz val="11"/>
      <color indexed="52"/>
      <name val="Calibri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56"/>
      <name val="Cambria"/>
      <family val="2"/>
      <charset val="222"/>
    </font>
    <font>
      <u/>
      <sz val="16"/>
      <color indexed="12"/>
      <name val="AngsanaUPC"/>
      <family val="1"/>
    </font>
    <font>
      <b/>
      <sz val="11"/>
      <color indexed="9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17"/>
      <name val="Calibri"/>
      <family val="2"/>
      <charset val="222"/>
    </font>
    <font>
      <u/>
      <sz val="16"/>
      <color indexed="36"/>
      <name val="AngsanaUPC"/>
      <family val="1"/>
    </font>
    <font>
      <sz val="12"/>
      <name val="นูลมรผ"/>
      <charset val="129"/>
    </font>
    <font>
      <sz val="16"/>
      <color indexed="8"/>
      <name val="TH SarabunPSK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4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  <font>
      <sz val="14"/>
      <name val="DilleniaUPC"/>
      <family val="1"/>
    </font>
    <font>
      <sz val="16"/>
      <color theme="0"/>
      <name val="TH SarabunPSK"/>
      <family val="2"/>
    </font>
    <font>
      <sz val="18"/>
      <color theme="1"/>
      <name val="Tahoma"/>
      <family val="2"/>
      <scheme val="minor"/>
    </font>
    <font>
      <sz val="18"/>
      <color theme="1"/>
      <name val="TH SarabunPSK"/>
      <family val="2"/>
    </font>
    <font>
      <sz val="16"/>
      <color theme="1"/>
      <name val="Tahoma"/>
      <family val="2"/>
      <scheme val="minor"/>
    </font>
    <font>
      <sz val="16"/>
      <color rgb="FF000000"/>
      <name val="TH SarabunPSK"/>
      <family val="2"/>
    </font>
    <font>
      <sz val="16"/>
      <name val="TH SarabunIT๙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b/>
      <sz val="18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292B2C"/>
      <name val="TH SarabunPSK"/>
      <family val="2"/>
    </font>
    <font>
      <sz val="16"/>
      <color theme="1"/>
      <name val="TH Sarabun New"/>
      <family val="2"/>
    </font>
    <font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sz val="16"/>
      <color rgb="FFFF0000"/>
      <name val="TH Sarabun New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rgb="FF11111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5" fillId="0" borderId="0" applyFont="0" applyFill="0" applyBorder="0" applyAlignment="0" applyProtection="0"/>
    <xf numFmtId="4" fontId="16" fillId="0" borderId="1"/>
    <xf numFmtId="9" fontId="17" fillId="0" borderId="0">
      <alignment vertical="center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9" fontId="21" fillId="0" borderId="0"/>
    <xf numFmtId="0" fontId="19" fillId="0" borderId="0"/>
    <xf numFmtId="19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50" fillId="0" borderId="0" applyFont="0" applyFill="0" applyBorder="0" applyAlignment="0" applyProtection="0"/>
    <xf numFmtId="195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195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22" fillId="16" borderId="0" applyNumberFormat="0" applyBorder="0" applyAlignment="0" applyProtection="0"/>
    <xf numFmtId="0" fontId="23" fillId="0" borderId="2" applyNumberFormat="0" applyAlignment="0" applyProtection="0">
      <alignment horizontal="left" vertical="center"/>
    </xf>
    <xf numFmtId="0" fontId="23" fillId="0" borderId="3">
      <alignment horizontal="left" vertical="center"/>
    </xf>
    <xf numFmtId="0" fontId="19" fillId="0" borderId="0"/>
    <xf numFmtId="0" fontId="24" fillId="0" borderId="0" applyNumberFormat="0" applyFill="0" applyBorder="0" applyAlignment="0" applyProtection="0">
      <alignment vertical="top"/>
      <protection locked="0"/>
    </xf>
    <xf numFmtId="10" fontId="22" fillId="17" borderId="4" applyNumberFormat="0" applyBorder="0" applyAlignment="0" applyProtection="0"/>
    <xf numFmtId="37" fontId="25" fillId="0" borderId="0"/>
    <xf numFmtId="196" fontId="7" fillId="0" borderId="0"/>
    <xf numFmtId="0" fontId="2" fillId="0" borderId="0"/>
    <xf numFmtId="0" fontId="50" fillId="0" borderId="0"/>
    <xf numFmtId="0" fontId="7" fillId="0" borderId="0"/>
    <xf numFmtId="0" fontId="26" fillId="0" borderId="0"/>
    <xf numFmtId="0" fontId="7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0" fontId="2" fillId="0" borderId="0" applyFont="0" applyFill="0" applyBorder="0" applyAlignment="0" applyProtection="0"/>
    <xf numFmtId="1" fontId="2" fillId="0" borderId="5" applyNumberFormat="0" applyFill="0" applyAlignment="0" applyProtection="0">
      <alignment horizontal="center" vertical="center"/>
    </xf>
    <xf numFmtId="0" fontId="19" fillId="0" borderId="0"/>
    <xf numFmtId="4" fontId="16" fillId="0" borderId="1"/>
    <xf numFmtId="0" fontId="15" fillId="0" borderId="0"/>
    <xf numFmtId="0" fontId="27" fillId="18" borderId="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89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19" borderId="7" applyNumberFormat="0" applyAlignment="0" applyProtection="0"/>
    <xf numFmtId="0" fontId="33" fillId="0" borderId="8" applyNumberFormat="0" applyFill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4" fontId="16" fillId="0" borderId="1"/>
    <xf numFmtId="0" fontId="2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7" borderId="6" applyNumberFormat="0" applyAlignment="0" applyProtection="0"/>
    <xf numFmtId="0" fontId="39" fillId="20" borderId="0" applyNumberFormat="0" applyBorder="0" applyAlignment="0" applyProtection="0"/>
    <xf numFmtId="0" fontId="40" fillId="0" borderId="9" applyNumberFormat="0" applyFill="0" applyAlignment="0" applyProtection="0"/>
    <xf numFmtId="0" fontId="41" fillId="3" borderId="0" applyNumberFormat="0" applyBorder="0" applyAlignment="0" applyProtection="0"/>
    <xf numFmtId="0" fontId="15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" fontId="16" fillId="0" borderId="1"/>
    <xf numFmtId="0" fontId="19" fillId="0" borderId="0"/>
    <xf numFmtId="0" fontId="36" fillId="0" borderId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4" borderId="0" applyNumberFormat="0" applyBorder="0" applyAlignment="0" applyProtection="0"/>
    <xf numFmtId="0" fontId="43" fillId="18" borderId="10" applyNumberFormat="0" applyAlignment="0" applyProtection="0"/>
    <xf numFmtId="0" fontId="2" fillId="25" borderId="11" applyNumberFormat="0" applyFont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" fillId="0" borderId="0"/>
    <xf numFmtId="0" fontId="57" fillId="0" borderId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</cellStyleXfs>
  <cellXfs count="1722">
    <xf numFmtId="0" fontId="0" fillId="0" borderId="0" xfId="0"/>
    <xf numFmtId="0" fontId="53" fillId="0" borderId="0" xfId="0" applyFont="1" applyBorder="1"/>
    <xf numFmtId="0" fontId="53" fillId="0" borderId="5" xfId="0" applyFont="1" applyBorder="1"/>
    <xf numFmtId="0" fontId="53" fillId="0" borderId="0" xfId="0" applyFont="1"/>
    <xf numFmtId="0" fontId="53" fillId="0" borderId="5" xfId="0" applyFont="1" applyBorder="1" applyAlignment="1">
      <alignment horizontal="center"/>
    </xf>
    <xf numFmtId="187" fontId="53" fillId="0" borderId="5" xfId="42" applyNumberFormat="1" applyFont="1" applyBorder="1"/>
    <xf numFmtId="187" fontId="53" fillId="0" borderId="0" xfId="42" applyNumberFormat="1" applyFont="1" applyBorder="1"/>
    <xf numFmtId="0" fontId="53" fillId="0" borderId="0" xfId="0" applyFont="1" applyBorder="1" applyAlignment="1">
      <alignment horizontal="center"/>
    </xf>
    <xf numFmtId="0" fontId="3" fillId="26" borderId="15" xfId="135" applyFont="1" applyFill="1" applyBorder="1" applyAlignment="1">
      <alignment horizontal="center" vertical="center"/>
    </xf>
    <xf numFmtId="0" fontId="3" fillId="0" borderId="0" xfId="135" applyFont="1" applyAlignment="1">
      <alignment vertical="center"/>
    </xf>
    <xf numFmtId="0" fontId="3" fillId="26" borderId="16" xfId="135" applyFont="1" applyFill="1" applyBorder="1" applyAlignment="1">
      <alignment horizontal="center" vertical="center"/>
    </xf>
    <xf numFmtId="0" fontId="3" fillId="26" borderId="4" xfId="135" applyNumberFormat="1" applyFont="1" applyFill="1" applyBorder="1" applyAlignment="1">
      <alignment horizontal="center" vertical="center"/>
    </xf>
    <xf numFmtId="0" fontId="3" fillId="26" borderId="4" xfId="135" applyFont="1" applyFill="1" applyBorder="1" applyAlignment="1">
      <alignment horizontal="center" vertical="center"/>
    </xf>
    <xf numFmtId="0" fontId="53" fillId="0" borderId="0" xfId="0" applyFont="1" applyBorder="1" applyAlignment="1">
      <alignment wrapText="1"/>
    </xf>
    <xf numFmtId="0" fontId="53" fillId="0" borderId="5" xfId="0" applyFont="1" applyBorder="1" applyAlignment="1">
      <alignment wrapText="1"/>
    </xf>
    <xf numFmtId="0" fontId="53" fillId="0" borderId="5" xfId="0" applyFont="1" applyBorder="1" applyAlignment="1">
      <alignment vertical="top"/>
    </xf>
    <xf numFmtId="0" fontId="53" fillId="0" borderId="5" xfId="0" applyFont="1" applyBorder="1" applyAlignment="1">
      <alignment horizontal="center" vertical="top" shrinkToFit="1"/>
    </xf>
    <xf numFmtId="0" fontId="53" fillId="0" borderId="5" xfId="0" applyFont="1" applyBorder="1" applyAlignment="1">
      <alignment horizontal="center" vertical="top"/>
    </xf>
    <xf numFmtId="187" fontId="53" fillId="0" borderId="5" xfId="42" applyNumberFormat="1" applyFont="1" applyBorder="1" applyAlignment="1">
      <alignment vertical="top"/>
    </xf>
    <xf numFmtId="0" fontId="53" fillId="0" borderId="0" xfId="0" applyFont="1" applyAlignment="1">
      <alignment vertical="top"/>
    </xf>
    <xf numFmtId="0" fontId="53" fillId="0" borderId="5" xfId="0" applyFont="1" applyBorder="1" applyAlignment="1">
      <alignment vertical="top" wrapText="1"/>
    </xf>
    <xf numFmtId="0" fontId="4" fillId="0" borderId="0" xfId="135" applyFont="1" applyBorder="1" applyAlignment="1">
      <alignment vertical="top"/>
    </xf>
    <xf numFmtId="0" fontId="54" fillId="0" borderId="0" xfId="0" applyFont="1" applyBorder="1" applyAlignment="1">
      <alignment horizontal="right"/>
    </xf>
    <xf numFmtId="0" fontId="4" fillId="0" borderId="0" xfId="135" applyFont="1" applyBorder="1" applyAlignment="1">
      <alignment horizontal="centerContinuous" vertical="top"/>
    </xf>
    <xf numFmtId="0" fontId="53" fillId="0" borderId="16" xfId="0" applyFont="1" applyBorder="1" applyAlignment="1">
      <alignment horizontal="center" vertical="top"/>
    </xf>
    <xf numFmtId="0" fontId="5" fillId="0" borderId="4" xfId="135" applyFont="1" applyBorder="1" applyAlignment="1">
      <alignment horizontal="centerContinuous" vertical="top"/>
    </xf>
    <xf numFmtId="0" fontId="5" fillId="0" borderId="4" xfId="135" applyFont="1" applyBorder="1" applyAlignment="1">
      <alignment horizontal="center" vertical="top"/>
    </xf>
    <xf numFmtId="187" fontId="53" fillId="0" borderId="5" xfId="42" applyNumberFormat="1" applyFont="1" applyBorder="1" applyAlignment="1">
      <alignment horizontal="center" vertical="top"/>
    </xf>
    <xf numFmtId="0" fontId="55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5" fillId="0" borderId="4" xfId="0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0" fontId="53" fillId="0" borderId="17" xfId="0" applyFont="1" applyBorder="1"/>
    <xf numFmtId="0" fontId="53" fillId="0" borderId="17" xfId="0" applyFont="1" applyBorder="1" applyAlignment="1">
      <alignment vertical="top" wrapText="1"/>
    </xf>
    <xf numFmtId="0" fontId="53" fillId="0" borderId="17" xfId="0" applyFont="1" applyBorder="1" applyAlignment="1">
      <alignment horizontal="center" vertical="top"/>
    </xf>
    <xf numFmtId="49" fontId="53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shrinkToFit="1"/>
    </xf>
    <xf numFmtId="188" fontId="53" fillId="0" borderId="5" xfId="0" applyNumberFormat="1" applyFont="1" applyBorder="1" applyAlignment="1">
      <alignment horizontal="center" vertical="top"/>
    </xf>
    <xf numFmtId="188" fontId="53" fillId="0" borderId="5" xfId="0" applyNumberFormat="1" applyFont="1" applyBorder="1" applyAlignment="1">
      <alignment vertical="top"/>
    </xf>
    <xf numFmtId="0" fontId="55" fillId="0" borderId="17" xfId="0" applyFont="1" applyBorder="1"/>
    <xf numFmtId="0" fontId="53" fillId="0" borderId="18" xfId="0" applyFont="1" applyBorder="1" applyAlignment="1">
      <alignment horizontal="center"/>
    </xf>
    <xf numFmtId="0" fontId="53" fillId="0" borderId="18" xfId="0" applyFont="1" applyBorder="1"/>
    <xf numFmtId="0" fontId="56" fillId="0" borderId="0" xfId="0" applyFont="1" applyAlignment="1">
      <alignment vertical="top" wrapText="1"/>
    </xf>
    <xf numFmtId="0" fontId="53" fillId="0" borderId="0" xfId="0" applyFont="1" applyAlignment="1">
      <alignment vertical="top" wrapText="1"/>
    </xf>
    <xf numFmtId="0" fontId="55" fillId="0" borderId="19" xfId="0" applyFont="1" applyBorder="1" applyAlignment="1">
      <alignment horizontal="center" vertical="top" wrapText="1"/>
    </xf>
    <xf numFmtId="0" fontId="55" fillId="0" borderId="20" xfId="0" applyFont="1" applyBorder="1" applyAlignment="1">
      <alignment horizontal="center" vertical="top" wrapText="1"/>
    </xf>
    <xf numFmtId="0" fontId="55" fillId="0" borderId="4" xfId="0" applyFont="1" applyBorder="1" applyAlignment="1">
      <alignment horizontal="center" vertical="top" wrapText="1"/>
    </xf>
    <xf numFmtId="0" fontId="55" fillId="0" borderId="20" xfId="0" applyFont="1" applyBorder="1" applyAlignment="1">
      <alignment horizontal="left" vertical="top" wrapText="1"/>
    </xf>
    <xf numFmtId="0" fontId="53" fillId="0" borderId="19" xfId="0" applyFont="1" applyBorder="1" applyAlignment="1">
      <alignment vertical="top" wrapText="1"/>
    </xf>
    <xf numFmtId="0" fontId="53" fillId="0" borderId="20" xfId="0" applyFont="1" applyBorder="1" applyAlignment="1">
      <alignment vertical="top" wrapText="1"/>
    </xf>
    <xf numFmtId="0" fontId="53" fillId="0" borderId="4" xfId="0" applyFont="1" applyBorder="1" applyAlignment="1">
      <alignment vertical="top" wrapText="1"/>
    </xf>
    <xf numFmtId="0" fontId="53" fillId="0" borderId="4" xfId="0" applyNumberFormat="1" applyFont="1" applyBorder="1" applyAlignment="1">
      <alignment vertical="top" wrapText="1"/>
    </xf>
    <xf numFmtId="0" fontId="3" fillId="26" borderId="16" xfId="135" applyFont="1" applyFill="1" applyBorder="1" applyAlignment="1">
      <alignment horizontal="center" vertical="center" textRotation="90"/>
    </xf>
    <xf numFmtId="0" fontId="3" fillId="26" borderId="16" xfId="135" applyFont="1" applyFill="1" applyBorder="1" applyAlignment="1">
      <alignment vertical="center" textRotation="90" wrapText="1"/>
    </xf>
    <xf numFmtId="43" fontId="3" fillId="26" borderId="4" xfId="110" applyFont="1" applyFill="1" applyBorder="1" applyAlignment="1">
      <alignment horizontal="center" vertical="center" wrapText="1"/>
    </xf>
    <xf numFmtId="0" fontId="53" fillId="0" borderId="17" xfId="0" applyFont="1" applyBorder="1" applyAlignment="1">
      <alignment wrapText="1"/>
    </xf>
    <xf numFmtId="0" fontId="53" fillId="0" borderId="4" xfId="0" applyFont="1" applyBorder="1" applyAlignment="1">
      <alignment horizontal="left" vertical="top" wrapText="1"/>
    </xf>
    <xf numFmtId="0" fontId="3" fillId="0" borderId="0" xfId="135" applyFont="1" applyFill="1" applyAlignment="1">
      <alignment vertical="center"/>
    </xf>
    <xf numFmtId="0" fontId="53" fillId="0" borderId="15" xfId="0" applyFont="1" applyBorder="1" applyAlignment="1">
      <alignment horizontal="center" vertical="top"/>
    </xf>
    <xf numFmtId="188" fontId="6" fillId="0" borderId="5" xfId="100" applyNumberFormat="1" applyFont="1" applyFill="1" applyBorder="1" applyAlignment="1">
      <alignment horizontal="center" vertical="top" wrapText="1"/>
    </xf>
    <xf numFmtId="1" fontId="6" fillId="0" borderId="5" xfId="100" applyNumberFormat="1" applyFont="1" applyFill="1" applyBorder="1" applyAlignment="1">
      <alignment horizontal="center" vertical="top" shrinkToFit="1"/>
    </xf>
    <xf numFmtId="0" fontId="6" fillId="0" borderId="5" xfId="83" applyFont="1" applyFill="1" applyBorder="1" applyAlignment="1">
      <alignment horizontal="center" vertical="top"/>
    </xf>
    <xf numFmtId="187" fontId="6" fillId="0" borderId="5" xfId="100" applyNumberFormat="1" applyFont="1" applyFill="1" applyBorder="1" applyAlignment="1">
      <alignment horizontal="center" vertical="top" wrapText="1"/>
    </xf>
    <xf numFmtId="187" fontId="6" fillId="0" borderId="5" xfId="42" applyNumberFormat="1" applyFont="1" applyFill="1" applyBorder="1" applyAlignment="1">
      <alignment horizontal="left" vertical="top" wrapText="1"/>
    </xf>
    <xf numFmtId="187" fontId="6" fillId="0" borderId="5" xfId="42" applyNumberFormat="1" applyFont="1" applyFill="1" applyBorder="1" applyAlignment="1">
      <alignment horizontal="right" vertical="top" wrapText="1" shrinkToFit="1"/>
    </xf>
    <xf numFmtId="187" fontId="6" fillId="0" borderId="5" xfId="42" applyNumberFormat="1" applyFont="1" applyFill="1" applyBorder="1" applyAlignment="1">
      <alignment horizontal="left" vertical="center" wrapText="1"/>
    </xf>
    <xf numFmtId="187" fontId="6" fillId="0" borderId="5" xfId="42" applyNumberFormat="1" applyFont="1" applyBorder="1" applyAlignment="1">
      <alignment horizontal="left" vertical="top" wrapText="1"/>
    </xf>
    <xf numFmtId="187" fontId="6" fillId="0" borderId="5" xfId="42" applyNumberFormat="1" applyFont="1" applyFill="1" applyBorder="1" applyAlignment="1">
      <alignment horizontal="left" vertical="top" shrinkToFit="1"/>
    </xf>
    <xf numFmtId="3" fontId="6" fillId="0" borderId="5" xfId="10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shrinkToFit="1"/>
    </xf>
    <xf numFmtId="0" fontId="53" fillId="0" borderId="15" xfId="0" applyFont="1" applyBorder="1" applyAlignment="1">
      <alignment vertical="top" wrapText="1"/>
    </xf>
    <xf numFmtId="187" fontId="6" fillId="0" borderId="15" xfId="42" applyNumberFormat="1" applyFont="1" applyFill="1" applyBorder="1" applyAlignment="1">
      <alignment horizontal="left" vertical="top" wrapText="1"/>
    </xf>
    <xf numFmtId="189" fontId="6" fillId="0" borderId="15" xfId="112" applyNumberFormat="1" applyFont="1" applyBorder="1" applyAlignment="1">
      <alignment horizontal="center" vertical="top"/>
    </xf>
    <xf numFmtId="189" fontId="6" fillId="0" borderId="15" xfId="112" applyNumberFormat="1" applyFont="1" applyBorder="1" applyAlignment="1">
      <alignment vertical="top"/>
    </xf>
    <xf numFmtId="187" fontId="53" fillId="0" borderId="15" xfId="42" applyNumberFormat="1" applyFont="1" applyBorder="1" applyAlignment="1">
      <alignment vertical="top"/>
    </xf>
    <xf numFmtId="187" fontId="6" fillId="0" borderId="15" xfId="101" applyNumberFormat="1" applyFont="1" applyFill="1" applyBorder="1" applyAlignment="1">
      <alignment horizontal="center" vertical="top"/>
    </xf>
    <xf numFmtId="187" fontId="53" fillId="0" borderId="15" xfId="42" applyNumberFormat="1" applyFont="1" applyBorder="1" applyAlignment="1">
      <alignment horizontal="center" vertical="top"/>
    </xf>
    <xf numFmtId="189" fontId="6" fillId="0" borderId="5" xfId="112" applyNumberFormat="1" applyFont="1" applyBorder="1" applyAlignment="1">
      <alignment horizontal="center" vertical="top"/>
    </xf>
    <xf numFmtId="189" fontId="6" fillId="0" borderId="5" xfId="112" applyNumberFormat="1" applyFont="1" applyBorder="1" applyAlignment="1">
      <alignment vertical="top"/>
    </xf>
    <xf numFmtId="187" fontId="6" fillId="0" borderId="5" xfId="101" applyNumberFormat="1" applyFont="1" applyFill="1" applyBorder="1" applyAlignment="1">
      <alignment horizontal="center" vertical="top" wrapText="1"/>
    </xf>
    <xf numFmtId="188" fontId="6" fillId="0" borderId="5" xfId="141" applyNumberFormat="1" applyFont="1" applyFill="1" applyBorder="1" applyAlignment="1">
      <alignment horizontal="center" vertical="center" wrapText="1"/>
    </xf>
    <xf numFmtId="188" fontId="6" fillId="0" borderId="5" xfId="0" applyNumberFormat="1" applyFont="1" applyBorder="1" applyAlignment="1">
      <alignment horizontal="center" vertical="top"/>
    </xf>
    <xf numFmtId="187" fontId="6" fillId="0" borderId="5" xfId="42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89" fontId="6" fillId="0" borderId="5" xfId="42" applyNumberFormat="1" applyFont="1" applyBorder="1" applyAlignment="1">
      <alignment horizontal="center" vertical="top" shrinkToFit="1"/>
    </xf>
    <xf numFmtId="189" fontId="6" fillId="0" borderId="5" xfId="42" applyNumberFormat="1" applyFont="1" applyBorder="1" applyAlignment="1">
      <alignment vertical="top" shrinkToFit="1"/>
    </xf>
    <xf numFmtId="43" fontId="6" fillId="0" borderId="5" xfId="42" applyFont="1" applyBorder="1" applyAlignment="1">
      <alignment horizontal="center" vertical="top"/>
    </xf>
    <xf numFmtId="0" fontId="6" fillId="27" borderId="5" xfId="0" applyFont="1" applyFill="1" applyBorder="1" applyAlignment="1">
      <alignment horizontal="center" vertical="center"/>
    </xf>
    <xf numFmtId="187" fontId="6" fillId="0" borderId="16" xfId="42" applyNumberFormat="1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top" shrinkToFit="1"/>
    </xf>
    <xf numFmtId="189" fontId="6" fillId="0" borderId="16" xfId="42" applyNumberFormat="1" applyFont="1" applyBorder="1" applyAlignment="1">
      <alignment horizontal="center" vertical="top" shrinkToFit="1"/>
    </xf>
    <xf numFmtId="189" fontId="6" fillId="0" borderId="16" xfId="42" applyNumberFormat="1" applyFont="1" applyBorder="1" applyAlignment="1">
      <alignment vertical="top" shrinkToFit="1"/>
    </xf>
    <xf numFmtId="0" fontId="6" fillId="0" borderId="16" xfId="0" applyFont="1" applyBorder="1" applyAlignment="1">
      <alignment horizontal="center" vertical="top"/>
    </xf>
    <xf numFmtId="0" fontId="53" fillId="0" borderId="0" xfId="0" applyFont="1" applyAlignment="1">
      <alignment horizontal="center" vertical="center"/>
    </xf>
    <xf numFmtId="0" fontId="53" fillId="0" borderId="19" xfId="0" applyFont="1" applyBorder="1"/>
    <xf numFmtId="0" fontId="53" fillId="0" borderId="20" xfId="0" applyFont="1" applyBorder="1"/>
    <xf numFmtId="0" fontId="53" fillId="0" borderId="19" xfId="0" applyFont="1" applyBorder="1" applyAlignment="1">
      <alignment horizontal="right" vertical="top" wrapText="1"/>
    </xf>
    <xf numFmtId="0" fontId="53" fillId="0" borderId="20" xfId="0" applyFont="1" applyBorder="1" applyAlignment="1">
      <alignment horizontal="left" vertical="top" wrapText="1"/>
    </xf>
    <xf numFmtId="0" fontId="53" fillId="0" borderId="19" xfId="0" applyFont="1" applyBorder="1" applyAlignment="1">
      <alignment horizontal="right"/>
    </xf>
    <xf numFmtId="0" fontId="53" fillId="0" borderId="19" xfId="0" applyFont="1" applyBorder="1" applyAlignment="1">
      <alignment horizontal="right" vertical="top"/>
    </xf>
    <xf numFmtId="0" fontId="55" fillId="0" borderId="20" xfId="0" applyFont="1" applyBorder="1" applyAlignment="1">
      <alignment horizontal="left" vertical="top" wrapText="1"/>
    </xf>
    <xf numFmtId="0" fontId="55" fillId="0" borderId="0" xfId="0" applyFont="1" applyAlignment="1">
      <alignment horizontal="center"/>
    </xf>
    <xf numFmtId="0" fontId="55" fillId="0" borderId="17" xfId="0" applyFont="1" applyBorder="1" applyAlignment="1">
      <alignment vertical="top" wrapText="1"/>
    </xf>
    <xf numFmtId="0" fontId="55" fillId="0" borderId="4" xfId="0" applyFont="1" applyBorder="1" applyAlignment="1">
      <alignment horizontal="center" vertical="top"/>
    </xf>
    <xf numFmtId="17" fontId="53" fillId="0" borderId="17" xfId="0" quotePrefix="1" applyNumberFormat="1" applyFont="1" applyBorder="1" applyAlignment="1">
      <alignment horizontal="center" vertical="top"/>
    </xf>
    <xf numFmtId="0" fontId="53" fillId="0" borderId="17" xfId="0" applyFont="1" applyBorder="1" applyAlignment="1">
      <alignment vertical="top"/>
    </xf>
    <xf numFmtId="0" fontId="53" fillId="0" borderId="18" xfId="0" applyFont="1" applyBorder="1" applyAlignment="1">
      <alignment vertical="top"/>
    </xf>
    <xf numFmtId="0" fontId="53" fillId="0" borderId="18" xfId="0" applyFont="1" applyBorder="1" applyAlignment="1">
      <alignment horizontal="center" vertical="top"/>
    </xf>
    <xf numFmtId="0" fontId="53" fillId="0" borderId="18" xfId="0" applyFont="1" applyBorder="1" applyAlignment="1">
      <alignment wrapText="1"/>
    </xf>
    <xf numFmtId="0" fontId="55" fillId="0" borderId="5" xfId="0" applyFont="1" applyBorder="1" applyAlignment="1">
      <alignment horizontal="center" vertical="top"/>
    </xf>
    <xf numFmtId="0" fontId="53" fillId="0" borderId="5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0" fillId="0" borderId="5" xfId="0" applyFont="1" applyBorder="1" applyAlignment="1"/>
    <xf numFmtId="0" fontId="9" fillId="0" borderId="5" xfId="0" applyFont="1" applyBorder="1" applyAlignment="1">
      <alignment vertical="top"/>
    </xf>
    <xf numFmtId="0" fontId="9" fillId="0" borderId="16" xfId="0" applyFont="1" applyFill="1" applyBorder="1" applyAlignment="1">
      <alignment horizontal="left" vertical="top"/>
    </xf>
    <xf numFmtId="0" fontId="4" fillId="0" borderId="0" xfId="135" applyFont="1" applyBorder="1" applyAlignment="1">
      <alignment horizontal="center" vertical="top"/>
    </xf>
    <xf numFmtId="187" fontId="3" fillId="26" borderId="5" xfId="110" applyNumberFormat="1" applyFont="1" applyFill="1" applyBorder="1" applyAlignment="1">
      <alignment horizontal="center" vertical="center" wrapText="1"/>
    </xf>
    <xf numFmtId="0" fontId="3" fillId="26" borderId="5" xfId="135" applyFont="1" applyFill="1" applyBorder="1" applyAlignment="1">
      <alignment horizontal="center" vertical="center" wrapText="1"/>
    </xf>
    <xf numFmtId="43" fontId="3" fillId="26" borderId="5" xfId="110" applyFont="1" applyFill="1" applyBorder="1" applyAlignment="1">
      <alignment horizontal="center" vertical="center" wrapText="1"/>
    </xf>
    <xf numFmtId="0" fontId="3" fillId="26" borderId="5" xfId="135" applyFont="1" applyFill="1" applyBorder="1" applyAlignment="1">
      <alignment horizontal="center" vertical="center"/>
    </xf>
    <xf numFmtId="187" fontId="3" fillId="26" borderId="5" xfId="42" applyNumberFormat="1" applyFont="1" applyFill="1" applyBorder="1" applyAlignment="1">
      <alignment horizontal="center" vertical="center" wrapText="1"/>
    </xf>
    <xf numFmtId="43" fontId="3" fillId="26" borderId="15" xfId="110" applyFont="1" applyFill="1" applyBorder="1" applyAlignment="1">
      <alignment horizontal="center" vertical="center" wrapText="1"/>
    </xf>
    <xf numFmtId="0" fontId="3" fillId="26" borderId="19" xfId="135" applyFont="1" applyFill="1" applyBorder="1" applyAlignment="1">
      <alignment horizontal="centerContinuous" vertical="center"/>
    </xf>
    <xf numFmtId="0" fontId="3" fillId="26" borderId="3" xfId="135" applyFont="1" applyFill="1" applyBorder="1" applyAlignment="1">
      <alignment horizontal="centerContinuous" vertical="center"/>
    </xf>
    <xf numFmtId="0" fontId="53" fillId="0" borderId="3" xfId="0" applyFont="1" applyBorder="1" applyAlignment="1">
      <alignment horizontal="left" wrapText="1"/>
    </xf>
    <xf numFmtId="0" fontId="3" fillId="26" borderId="15" xfId="135" applyNumberFormat="1" applyFont="1" applyFill="1" applyBorder="1" applyAlignment="1">
      <alignment horizontal="center" vertical="center"/>
    </xf>
    <xf numFmtId="0" fontId="3" fillId="26" borderId="5" xfId="135" applyFont="1" applyFill="1" applyBorder="1" applyAlignment="1">
      <alignment horizontal="center" vertical="center" textRotation="90"/>
    </xf>
    <xf numFmtId="0" fontId="3" fillId="26" borderId="5" xfId="135" applyFont="1" applyFill="1" applyBorder="1" applyAlignment="1">
      <alignment vertical="center" textRotation="90" wrapText="1"/>
    </xf>
    <xf numFmtId="1" fontId="53" fillId="0" borderId="15" xfId="42" applyNumberFormat="1" applyFont="1" applyBorder="1" applyAlignment="1">
      <alignment horizontal="center" vertical="top"/>
    </xf>
    <xf numFmtId="1" fontId="53" fillId="0" borderId="5" xfId="42" applyNumberFormat="1" applyFont="1" applyBorder="1" applyAlignment="1">
      <alignment horizontal="center" vertical="top"/>
    </xf>
    <xf numFmtId="0" fontId="3" fillId="26" borderId="4" xfId="135" applyFont="1" applyFill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top" wrapText="1"/>
    </xf>
    <xf numFmtId="0" fontId="53" fillId="0" borderId="18" xfId="0" applyFont="1" applyBorder="1" applyAlignment="1">
      <alignment vertical="top" wrapText="1"/>
    </xf>
    <xf numFmtId="0" fontId="55" fillId="0" borderId="3" xfId="0" applyFont="1" applyBorder="1" applyAlignment="1">
      <alignment horizontal="center" vertical="center"/>
    </xf>
    <xf numFmtId="0" fontId="55" fillId="0" borderId="19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top" wrapText="1"/>
    </xf>
    <xf numFmtId="0" fontId="53" fillId="0" borderId="3" xfId="0" applyFont="1" applyBorder="1" applyAlignment="1">
      <alignment horizontal="left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16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53" fillId="0" borderId="21" xfId="0" applyFont="1" applyBorder="1" applyAlignment="1">
      <alignment horizontal="center" vertical="top"/>
    </xf>
    <xf numFmtId="0" fontId="53" fillId="0" borderId="21" xfId="0" applyFont="1" applyBorder="1" applyAlignment="1">
      <alignment vertical="top" wrapText="1"/>
    </xf>
    <xf numFmtId="0" fontId="55" fillId="0" borderId="0" xfId="0" applyFont="1" applyAlignment="1">
      <alignment horizontal="left"/>
    </xf>
    <xf numFmtId="187" fontId="3" fillId="26" borderId="15" xfId="42" applyNumberFormat="1" applyFont="1" applyFill="1" applyBorder="1" applyAlignment="1">
      <alignment horizontal="centerContinuous" vertical="center" wrapText="1"/>
    </xf>
    <xf numFmtId="0" fontId="3" fillId="26" borderId="15" xfId="42" applyNumberFormat="1" applyFont="1" applyFill="1" applyBorder="1" applyAlignment="1">
      <alignment horizontal="centerContinuous" vertical="center" wrapText="1"/>
    </xf>
    <xf numFmtId="187" fontId="3" fillId="26" borderId="4" xfId="42" applyNumberFormat="1" applyFont="1" applyFill="1" applyBorder="1" applyAlignment="1">
      <alignment horizontal="center" vertical="center" wrapText="1"/>
    </xf>
    <xf numFmtId="187" fontId="13" fillId="26" borderId="5" xfId="42" applyNumberFormat="1" applyFont="1" applyFill="1" applyBorder="1" applyAlignment="1">
      <alignment horizontal="center" vertical="center" wrapText="1"/>
    </xf>
    <xf numFmtId="1" fontId="6" fillId="0" borderId="5" xfId="100" applyNumberFormat="1" applyFont="1" applyFill="1" applyBorder="1" applyAlignment="1">
      <alignment horizontal="center" vertical="top" wrapText="1" shrinkToFit="1"/>
    </xf>
    <xf numFmtId="0" fontId="53" fillId="0" borderId="5" xfId="0" applyFont="1" applyBorder="1" applyAlignment="1">
      <alignment horizontal="center" vertical="top" wrapText="1"/>
    </xf>
    <xf numFmtId="0" fontId="55" fillId="0" borderId="19" xfId="0" applyFont="1" applyBorder="1" applyAlignment="1">
      <alignment horizontal="left" vertical="top" wrapText="1"/>
    </xf>
    <xf numFmtId="0" fontId="55" fillId="0" borderId="20" xfId="0" applyFont="1" applyBorder="1" applyAlignment="1">
      <alignment horizontal="left" vertical="top" wrapText="1"/>
    </xf>
    <xf numFmtId="0" fontId="4" fillId="0" borderId="22" xfId="135" applyFont="1" applyBorder="1" applyAlignment="1">
      <alignment vertical="top"/>
    </xf>
    <xf numFmtId="187" fontId="53" fillId="0" borderId="20" xfId="42" applyNumberFormat="1" applyFont="1" applyBorder="1" applyAlignment="1">
      <alignment horizontal="center" vertical="top" wrapText="1"/>
    </xf>
    <xf numFmtId="0" fontId="53" fillId="0" borderId="4" xfId="0" applyFont="1" applyBorder="1" applyAlignment="1">
      <alignment horizontal="center"/>
    </xf>
    <xf numFmtId="43" fontId="53" fillId="0" borderId="4" xfId="42" applyFont="1" applyBorder="1" applyAlignment="1">
      <alignment horizontal="center"/>
    </xf>
    <xf numFmtId="187" fontId="53" fillId="0" borderId="4" xfId="42" applyNumberFormat="1" applyFont="1" applyBorder="1" applyAlignment="1">
      <alignment horizontal="center" vertical="top" wrapText="1"/>
    </xf>
    <xf numFmtId="187" fontId="55" fillId="0" borderId="4" xfId="42" applyNumberFormat="1" applyFont="1" applyBorder="1" applyAlignment="1">
      <alignment horizontal="center" vertical="top" wrapText="1"/>
    </xf>
    <xf numFmtId="187" fontId="55" fillId="0" borderId="20" xfId="42" applyNumberFormat="1" applyFont="1" applyBorder="1" applyAlignment="1">
      <alignment horizontal="center" vertical="top" wrapText="1"/>
    </xf>
    <xf numFmtId="187" fontId="53" fillId="0" borderId="20" xfId="42" applyNumberFormat="1" applyFont="1" applyBorder="1" applyAlignment="1">
      <alignment horizontal="center"/>
    </xf>
    <xf numFmtId="187" fontId="53" fillId="0" borderId="4" xfId="42" applyNumberFormat="1" applyFont="1" applyBorder="1" applyAlignment="1">
      <alignment horizontal="center"/>
    </xf>
    <xf numFmtId="187" fontId="55" fillId="0" borderId="4" xfId="42" applyNumberFormat="1" applyFont="1" applyBorder="1" applyAlignment="1">
      <alignment horizontal="center" vertical="center"/>
    </xf>
    <xf numFmtId="187" fontId="55" fillId="0" borderId="19" xfId="42" applyNumberFormat="1" applyFont="1" applyBorder="1" applyAlignment="1">
      <alignment horizontal="center" vertical="center" wrapText="1"/>
    </xf>
    <xf numFmtId="187" fontId="55" fillId="0" borderId="4" xfId="42" applyNumberFormat="1" applyFont="1" applyBorder="1" applyAlignment="1">
      <alignment horizontal="center" vertical="center" wrapText="1"/>
    </xf>
    <xf numFmtId="0" fontId="55" fillId="28" borderId="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Continuous"/>
    </xf>
    <xf numFmtId="0" fontId="55" fillId="0" borderId="0" xfId="0" applyFont="1" applyAlignment="1">
      <alignment horizontal="centerContinuous"/>
    </xf>
    <xf numFmtId="0" fontId="6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5" xfId="0" quotePrefix="1" applyFont="1" applyBorder="1" applyAlignment="1">
      <alignment horizontal="left" vertical="top" wrapText="1"/>
    </xf>
    <xf numFmtId="0" fontId="53" fillId="0" borderId="5" xfId="0" quotePrefix="1" applyFont="1" applyBorder="1" applyAlignment="1">
      <alignment wrapText="1"/>
    </xf>
    <xf numFmtId="191" fontId="6" fillId="0" borderId="24" xfId="60" applyNumberFormat="1" applyFont="1" applyFill="1" applyBorder="1" applyAlignment="1">
      <alignment vertical="top" shrinkToFit="1"/>
    </xf>
    <xf numFmtId="191" fontId="6" fillId="0" borderId="24" xfId="60" applyNumberFormat="1" applyFont="1" applyFill="1" applyBorder="1" applyAlignment="1">
      <alignment horizontal="center" vertical="top" shrinkToFit="1"/>
    </xf>
    <xf numFmtId="1" fontId="6" fillId="0" borderId="24" xfId="60" applyNumberFormat="1" applyFont="1" applyFill="1" applyBorder="1" applyAlignment="1">
      <alignment horizontal="center" vertical="top" shrinkToFit="1"/>
    </xf>
    <xf numFmtId="0" fontId="6" fillId="30" borderId="4" xfId="142" applyFont="1" applyFill="1" applyBorder="1" applyAlignment="1">
      <alignment horizontal="center" vertical="top" wrapText="1"/>
    </xf>
    <xf numFmtId="0" fontId="6" fillId="30" borderId="4" xfId="142" applyFont="1" applyFill="1" applyBorder="1" applyAlignment="1">
      <alignment horizontal="left" vertical="top" wrapText="1"/>
    </xf>
    <xf numFmtId="0" fontId="6" fillId="0" borderId="24" xfId="0" applyFont="1" applyBorder="1" applyAlignment="1">
      <alignment vertical="top" wrapText="1"/>
    </xf>
    <xf numFmtId="0" fontId="53" fillId="0" borderId="0" xfId="0" applyFont="1" applyFill="1"/>
    <xf numFmtId="0" fontId="53" fillId="32" borderId="5" xfId="0" applyFont="1" applyFill="1" applyBorder="1" applyAlignment="1">
      <alignment horizontal="center" vertical="top"/>
    </xf>
    <xf numFmtId="0" fontId="53" fillId="32" borderId="5" xfId="0" applyFont="1" applyFill="1" applyBorder="1" applyAlignment="1">
      <alignment horizontal="center" vertical="top" shrinkToFit="1"/>
    </xf>
    <xf numFmtId="187" fontId="53" fillId="32" borderId="5" xfId="42" applyNumberFormat="1" applyFont="1" applyFill="1" applyBorder="1" applyAlignment="1">
      <alignment vertical="top"/>
    </xf>
    <xf numFmtId="0" fontId="53" fillId="32" borderId="0" xfId="0" applyFont="1" applyFill="1" applyAlignment="1">
      <alignment vertical="top"/>
    </xf>
    <xf numFmtId="0" fontId="53" fillId="34" borderId="5" xfId="0" applyFont="1" applyFill="1" applyBorder="1" applyAlignment="1">
      <alignment horizontal="center"/>
    </xf>
    <xf numFmtId="187" fontId="6" fillId="0" borderId="24" xfId="42" applyNumberFormat="1" applyFont="1" applyBorder="1" applyAlignment="1">
      <alignment vertical="top" wrapText="1"/>
    </xf>
    <xf numFmtId="49" fontId="6" fillId="30" borderId="4" xfId="0" quotePrefix="1" applyNumberFormat="1" applyFont="1" applyFill="1" applyBorder="1" applyAlignment="1">
      <alignment horizontal="center" vertical="top"/>
    </xf>
    <xf numFmtId="187" fontId="6" fillId="30" borderId="4" xfId="60" applyNumberFormat="1" applyFont="1" applyFill="1" applyBorder="1" applyAlignment="1">
      <alignment horizontal="center" vertical="top" wrapText="1" shrinkToFit="1"/>
    </xf>
    <xf numFmtId="0" fontId="6" fillId="0" borderId="4" xfId="0" applyFont="1" applyBorder="1" applyAlignment="1">
      <alignment vertical="top" wrapText="1"/>
    </xf>
    <xf numFmtId="0" fontId="6" fillId="0" borderId="4" xfId="135" applyFont="1" applyFill="1" applyBorder="1" applyAlignment="1">
      <alignment horizontal="center" vertical="top" wrapText="1"/>
    </xf>
    <xf numFmtId="187" fontId="6" fillId="0" borderId="4" xfId="42" applyNumberFormat="1" applyFont="1" applyFill="1" applyBorder="1" applyAlignment="1">
      <alignment horizontal="center" vertical="top" wrapText="1"/>
    </xf>
    <xf numFmtId="187" fontId="6" fillId="0" borderId="4" xfId="110" applyNumberFormat="1" applyFont="1" applyFill="1" applyBorder="1" applyAlignment="1">
      <alignment horizontal="center" vertical="top" wrapText="1"/>
    </xf>
    <xf numFmtId="43" fontId="6" fillId="0" borderId="4" xfId="11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shrinkToFit="1"/>
    </xf>
    <xf numFmtId="0" fontId="6" fillId="0" borderId="4" xfId="0" quotePrefix="1" applyFont="1" applyBorder="1" applyAlignment="1">
      <alignment horizontal="center" vertical="top"/>
    </xf>
    <xf numFmtId="187" fontId="6" fillId="0" borderId="4" xfId="42" applyNumberFormat="1" applyFont="1" applyBorder="1" applyAlignment="1">
      <alignment vertical="top"/>
    </xf>
    <xf numFmtId="187" fontId="53" fillId="0" borderId="4" xfId="42" applyNumberFormat="1" applyFont="1" applyBorder="1" applyAlignment="1">
      <alignment horizontal="center" vertical="top"/>
    </xf>
    <xf numFmtId="0" fontId="53" fillId="0" borderId="4" xfId="0" applyFont="1" applyBorder="1" applyAlignment="1">
      <alignment horizontal="center" vertical="top"/>
    </xf>
    <xf numFmtId="43" fontId="6" fillId="0" borderId="4" xfId="42" applyFont="1" applyFill="1" applyBorder="1" applyAlignment="1">
      <alignment horizontal="center" vertical="top" wrapText="1"/>
    </xf>
    <xf numFmtId="0" fontId="6" fillId="0" borderId="31" xfId="0" applyFont="1" applyBorder="1" applyAlignment="1">
      <alignment vertical="top" wrapText="1"/>
    </xf>
    <xf numFmtId="0" fontId="53" fillId="30" borderId="4" xfId="0" applyFont="1" applyFill="1" applyBorder="1" applyAlignment="1">
      <alignment horizontal="center" vertical="top"/>
    </xf>
    <xf numFmtId="0" fontId="6" fillId="30" borderId="4" xfId="0" applyFont="1" applyFill="1" applyBorder="1" applyAlignment="1">
      <alignment horizontal="center" vertical="top" wrapText="1"/>
    </xf>
    <xf numFmtId="0" fontId="6" fillId="30" borderId="4" xfId="0" applyFont="1" applyFill="1" applyBorder="1" applyAlignment="1">
      <alignment vertical="top"/>
    </xf>
    <xf numFmtId="0" fontId="6" fillId="30" borderId="4" xfId="0" applyFont="1" applyFill="1" applyBorder="1" applyAlignment="1">
      <alignment horizontal="center" vertical="top"/>
    </xf>
    <xf numFmtId="49" fontId="6" fillId="30" borderId="4" xfId="0" applyNumberFormat="1" applyFont="1" applyFill="1" applyBorder="1" applyAlignment="1">
      <alignment horizontal="center" vertical="top"/>
    </xf>
    <xf numFmtId="187" fontId="53" fillId="30" borderId="4" xfId="42" applyNumberFormat="1" applyFont="1" applyFill="1" applyBorder="1" applyAlignment="1">
      <alignment vertical="top"/>
    </xf>
    <xf numFmtId="0" fontId="6" fillId="30" borderId="4" xfId="0" applyFont="1" applyFill="1" applyBorder="1" applyAlignment="1">
      <alignment horizontal="center" vertical="center"/>
    </xf>
    <xf numFmtId="0" fontId="53" fillId="30" borderId="4" xfId="0" applyFont="1" applyFill="1" applyBorder="1" applyAlignment="1">
      <alignment vertical="top"/>
    </xf>
    <xf numFmtId="1" fontId="6" fillId="30" borderId="4" xfId="60" applyNumberFormat="1" applyFont="1" applyFill="1" applyBorder="1" applyAlignment="1">
      <alignment horizontal="center" vertical="top" wrapText="1"/>
    </xf>
    <xf numFmtId="49" fontId="6" fillId="30" borderId="4" xfId="0" applyNumberFormat="1" applyFont="1" applyFill="1" applyBorder="1" applyAlignment="1">
      <alignment horizontal="center" vertical="top" wrapText="1"/>
    </xf>
    <xf numFmtId="187" fontId="53" fillId="30" borderId="4" xfId="42" applyNumberFormat="1" applyFont="1" applyFill="1" applyBorder="1" applyAlignment="1">
      <alignment horizontal="right" vertical="top"/>
    </xf>
    <xf numFmtId="187" fontId="53" fillId="30" borderId="4" xfId="42" applyNumberFormat="1" applyFont="1" applyFill="1" applyBorder="1" applyAlignment="1">
      <alignment horizontal="center"/>
    </xf>
    <xf numFmtId="0" fontId="6" fillId="30" borderId="4" xfId="0" applyFont="1" applyFill="1" applyBorder="1" applyAlignment="1">
      <alignment vertical="top" wrapText="1"/>
    </xf>
    <xf numFmtId="49" fontId="6" fillId="30" borderId="4" xfId="140" applyNumberFormat="1" applyFont="1" applyFill="1" applyBorder="1" applyAlignment="1">
      <alignment horizontal="center" vertical="top" shrinkToFit="1"/>
    </xf>
    <xf numFmtId="0" fontId="53" fillId="30" borderId="4" xfId="42" applyNumberFormat="1" applyFont="1" applyFill="1" applyBorder="1" applyAlignment="1">
      <alignment horizontal="center" vertical="top"/>
    </xf>
    <xf numFmtId="1" fontId="53" fillId="30" borderId="4" xfId="42" applyNumberFormat="1" applyFont="1" applyFill="1" applyBorder="1" applyAlignment="1">
      <alignment horizontal="center" vertical="top"/>
    </xf>
    <xf numFmtId="0" fontId="5" fillId="30" borderId="4" xfId="135" applyFont="1" applyFill="1" applyBorder="1" applyAlignment="1">
      <alignment vertical="center"/>
    </xf>
    <xf numFmtId="1" fontId="6" fillId="30" borderId="4" xfId="60" applyNumberFormat="1" applyFont="1" applyFill="1" applyBorder="1" applyAlignment="1">
      <alignment horizontal="center" vertical="top"/>
    </xf>
    <xf numFmtId="0" fontId="6" fillId="30" borderId="4" xfId="143" applyFont="1" applyFill="1" applyBorder="1" applyAlignment="1">
      <alignment horizontal="left" vertical="top" wrapText="1"/>
    </xf>
    <xf numFmtId="0" fontId="6" fillId="30" borderId="4" xfId="143" applyFont="1" applyFill="1" applyBorder="1" applyAlignment="1">
      <alignment horizontal="center" vertical="top" wrapText="1"/>
    </xf>
    <xf numFmtId="188" fontId="6" fillId="30" borderId="4" xfId="140" applyNumberFormat="1" applyFont="1" applyFill="1" applyBorder="1" applyAlignment="1">
      <alignment horizontal="center" vertical="center" shrinkToFit="1"/>
    </xf>
    <xf numFmtId="187" fontId="6" fillId="30" borderId="4" xfId="42" applyNumberFormat="1" applyFont="1" applyFill="1" applyBorder="1" applyAlignment="1">
      <alignment horizontal="left" vertical="center" wrapText="1"/>
    </xf>
    <xf numFmtId="187" fontId="6" fillId="30" borderId="4" xfId="42" applyNumberFormat="1" applyFont="1" applyFill="1" applyBorder="1" applyAlignment="1">
      <alignment horizontal="right" vertical="top" shrinkToFit="1"/>
    </xf>
    <xf numFmtId="187" fontId="6" fillId="30" borderId="4" xfId="42" applyNumberFormat="1" applyFont="1" applyFill="1" applyBorder="1" applyAlignment="1">
      <alignment horizontal="right" vertical="top" wrapText="1" shrinkToFit="1"/>
    </xf>
    <xf numFmtId="187" fontId="6" fillId="30" borderId="4" xfId="42" applyNumberFormat="1" applyFont="1" applyFill="1" applyBorder="1" applyAlignment="1">
      <alignment vertical="top"/>
    </xf>
    <xf numFmtId="0" fontId="6" fillId="30" borderId="4" xfId="0" applyNumberFormat="1" applyFont="1" applyFill="1" applyBorder="1" applyAlignment="1">
      <alignment horizontal="center" vertical="top" wrapText="1"/>
    </xf>
    <xf numFmtId="187" fontId="53" fillId="30" borderId="4" xfId="42" applyNumberFormat="1" applyFont="1" applyFill="1" applyBorder="1" applyAlignment="1">
      <alignment vertical="center"/>
    </xf>
    <xf numFmtId="0" fontId="53" fillId="30" borderId="4" xfId="0" applyFont="1" applyFill="1" applyBorder="1" applyAlignment="1">
      <alignment vertical="top" wrapText="1"/>
    </xf>
    <xf numFmtId="0" fontId="53" fillId="30" borderId="4" xfId="0" applyFont="1" applyFill="1" applyBorder="1" applyAlignment="1">
      <alignment horizontal="center" vertical="top" shrinkToFit="1"/>
    </xf>
    <xf numFmtId="187" fontId="6" fillId="30" borderId="4" xfId="42" applyNumberFormat="1" applyFont="1" applyFill="1" applyBorder="1" applyAlignment="1">
      <alignment horizontal="left" vertical="top" wrapText="1"/>
    </xf>
    <xf numFmtId="1" fontId="6" fillId="30" borderId="4" xfId="100" applyNumberFormat="1" applyFont="1" applyFill="1" applyBorder="1" applyAlignment="1">
      <alignment horizontal="center" vertical="top" shrinkToFit="1"/>
    </xf>
    <xf numFmtId="43" fontId="6" fillId="30" borderId="4" xfId="42" applyNumberFormat="1" applyFont="1" applyFill="1" applyBorder="1" applyAlignment="1">
      <alignment horizontal="left" vertical="top" wrapText="1"/>
    </xf>
    <xf numFmtId="187" fontId="58" fillId="30" borderId="4" xfId="42" applyNumberFormat="1" applyFont="1" applyFill="1" applyBorder="1" applyAlignment="1">
      <alignment vertical="top"/>
    </xf>
    <xf numFmtId="187" fontId="53" fillId="30" borderId="4" xfId="42" applyNumberFormat="1" applyFont="1" applyFill="1" applyBorder="1" applyAlignment="1">
      <alignment horizontal="center" vertical="top"/>
    </xf>
    <xf numFmtId="187" fontId="6" fillId="30" borderId="4" xfId="42" applyNumberFormat="1" applyFont="1" applyFill="1" applyBorder="1" applyAlignment="1">
      <alignment horizontal="center" vertical="top" wrapText="1"/>
    </xf>
    <xf numFmtId="187" fontId="58" fillId="30" borderId="4" xfId="42" applyNumberFormat="1" applyFont="1" applyFill="1" applyBorder="1" applyAlignment="1">
      <alignment horizontal="left" vertical="top" wrapText="1"/>
    </xf>
    <xf numFmtId="49" fontId="6" fillId="30" borderId="4" xfId="143" applyNumberFormat="1" applyFont="1" applyFill="1" applyBorder="1" applyAlignment="1">
      <alignment horizontal="center" vertical="top" wrapText="1"/>
    </xf>
    <xf numFmtId="0" fontId="53" fillId="30" borderId="4" xfId="173" applyNumberFormat="1" applyFont="1" applyFill="1" applyBorder="1" applyAlignment="1">
      <alignment horizontal="center" vertical="top" wrapText="1"/>
    </xf>
    <xf numFmtId="0" fontId="53" fillId="30" borderId="4" xfId="0" applyFont="1" applyFill="1" applyBorder="1" applyAlignment="1">
      <alignment horizontal="center" vertical="center"/>
    </xf>
    <xf numFmtId="43" fontId="53" fillId="30" borderId="4" xfId="42" applyFont="1" applyFill="1" applyBorder="1" applyAlignment="1">
      <alignment horizontal="center" vertical="top"/>
    </xf>
    <xf numFmtId="187" fontId="6" fillId="30" borderId="4" xfId="42" applyNumberFormat="1" applyFont="1" applyFill="1" applyBorder="1" applyAlignment="1">
      <alignment horizontal="center" vertical="top"/>
    </xf>
    <xf numFmtId="187" fontId="53" fillId="30" borderId="4" xfId="42" applyNumberFormat="1" applyFont="1" applyFill="1" applyBorder="1" applyAlignment="1">
      <alignment horizontal="right" vertical="center"/>
    </xf>
    <xf numFmtId="187" fontId="6" fillId="30" borderId="4" xfId="42" applyNumberFormat="1" applyFont="1" applyFill="1" applyBorder="1" applyAlignment="1">
      <alignment horizontal="right" vertical="top"/>
    </xf>
    <xf numFmtId="187" fontId="6" fillId="30" borderId="4" xfId="42" applyNumberFormat="1" applyFont="1" applyFill="1" applyBorder="1" applyAlignment="1">
      <alignment horizontal="right" vertical="top" wrapText="1"/>
    </xf>
    <xf numFmtId="191" fontId="6" fillId="30" borderId="4" xfId="60" applyNumberFormat="1" applyFont="1" applyFill="1" applyBorder="1" applyAlignment="1">
      <alignment horizontal="center" vertical="top" wrapText="1" shrinkToFit="1"/>
    </xf>
    <xf numFmtId="189" fontId="6" fillId="30" borderId="4" xfId="60" applyNumberFormat="1" applyFont="1" applyFill="1" applyBorder="1" applyAlignment="1">
      <alignment horizontal="center" vertical="top" wrapText="1"/>
    </xf>
    <xf numFmtId="187" fontId="6" fillId="30" borderId="4" xfId="60" applyNumberFormat="1" applyFont="1" applyFill="1" applyBorder="1" applyAlignment="1">
      <alignment horizontal="right" vertical="top" wrapText="1" shrinkToFit="1"/>
    </xf>
    <xf numFmtId="189" fontId="6" fillId="30" borderId="4" xfId="42" applyNumberFormat="1" applyFont="1" applyFill="1" applyBorder="1" applyAlignment="1">
      <alignment horizontal="center" vertical="top" wrapText="1"/>
    </xf>
    <xf numFmtId="0" fontId="53" fillId="0" borderId="5" xfId="0" applyFont="1" applyBorder="1" applyAlignment="1">
      <alignment horizontal="right"/>
    </xf>
    <xf numFmtId="0" fontId="6" fillId="0" borderId="31" xfId="0" applyFont="1" applyFill="1" applyBorder="1" applyAlignment="1">
      <alignment vertical="top" wrapText="1"/>
    </xf>
    <xf numFmtId="0" fontId="55" fillId="35" borderId="4" xfId="0" applyFont="1" applyFill="1" applyBorder="1"/>
    <xf numFmtId="0" fontId="55" fillId="35" borderId="4" xfId="0" applyFont="1" applyFill="1" applyBorder="1" applyAlignment="1">
      <alignment horizontal="center"/>
    </xf>
    <xf numFmtId="0" fontId="5" fillId="35" borderId="4" xfId="0" applyFont="1" applyFill="1" applyBorder="1" applyAlignment="1"/>
    <xf numFmtId="0" fontId="55" fillId="35" borderId="4" xfId="0" applyFont="1" applyFill="1" applyBorder="1" applyAlignment="1">
      <alignment wrapText="1"/>
    </xf>
    <xf numFmtId="187" fontId="55" fillId="35" borderId="4" xfId="42" applyNumberFormat="1" applyFont="1" applyFill="1" applyBorder="1"/>
    <xf numFmtId="187" fontId="55" fillId="35" borderId="4" xfId="42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vertical="top" wrapText="1"/>
    </xf>
    <xf numFmtId="0" fontId="53" fillId="35" borderId="4" xfId="0" applyFont="1" applyFill="1" applyBorder="1"/>
    <xf numFmtId="0" fontId="53" fillId="35" borderId="4" xfId="0" applyFont="1" applyFill="1" applyBorder="1" applyAlignment="1">
      <alignment horizontal="center"/>
    </xf>
    <xf numFmtId="187" fontId="5" fillId="35" borderId="4" xfId="42" applyNumberFormat="1" applyFont="1" applyFill="1" applyBorder="1" applyAlignment="1">
      <alignment horizontal="left" vertical="top" wrapText="1"/>
    </xf>
    <xf numFmtId="0" fontId="53" fillId="35" borderId="4" xfId="0" applyFont="1" applyFill="1" applyBorder="1" applyAlignment="1">
      <alignment wrapText="1"/>
    </xf>
    <xf numFmtId="187" fontId="53" fillId="35" borderId="4" xfId="42" applyNumberFormat="1" applyFont="1" applyFill="1" applyBorder="1"/>
    <xf numFmtId="0" fontId="53" fillId="0" borderId="4" xfId="0" applyFont="1" applyBorder="1"/>
    <xf numFmtId="0" fontId="6" fillId="30" borderId="4" xfId="143" applyNumberFormat="1" applyFont="1" applyFill="1" applyBorder="1" applyAlignment="1">
      <alignment vertical="top"/>
    </xf>
    <xf numFmtId="0" fontId="53" fillId="0" borderId="4" xfId="0" applyFont="1" applyBorder="1" applyAlignment="1">
      <alignment wrapText="1"/>
    </xf>
    <xf numFmtId="187" fontId="53" fillId="0" borderId="4" xfId="42" applyNumberFormat="1" applyFont="1" applyBorder="1"/>
    <xf numFmtId="187" fontId="53" fillId="0" borderId="4" xfId="42" applyNumberFormat="1" applyFont="1" applyFill="1" applyBorder="1" applyAlignment="1">
      <alignment horizontal="right"/>
    </xf>
    <xf numFmtId="187" fontId="53" fillId="0" borderId="4" xfId="42" applyNumberFormat="1" applyFont="1" applyFill="1" applyBorder="1"/>
    <xf numFmtId="0" fontId="53" fillId="0" borderId="4" xfId="0" applyFont="1" applyFill="1" applyBorder="1"/>
    <xf numFmtId="1" fontId="6" fillId="30" borderId="4" xfId="140" applyNumberFormat="1" applyFont="1" applyFill="1" applyBorder="1" applyAlignment="1">
      <alignment horizontal="center" vertical="top" shrinkToFit="1"/>
    </xf>
    <xf numFmtId="0" fontId="6" fillId="30" borderId="4" xfId="143" applyFont="1" applyFill="1" applyBorder="1" applyAlignment="1">
      <alignment horizontal="center" vertical="top"/>
    </xf>
    <xf numFmtId="49" fontId="6" fillId="30" borderId="4" xfId="143" quotePrefix="1" applyNumberFormat="1" applyFont="1" applyFill="1" applyBorder="1" applyAlignment="1">
      <alignment horizontal="center" vertical="top"/>
    </xf>
    <xf numFmtId="187" fontId="53" fillId="0" borderId="4" xfId="42" applyNumberFormat="1" applyFont="1" applyBorder="1" applyAlignment="1">
      <alignment vertical="top"/>
    </xf>
    <xf numFmtId="3" fontId="6" fillId="30" borderId="4" xfId="143" applyNumberFormat="1" applyFont="1" applyFill="1" applyBorder="1" applyAlignment="1">
      <alignment horizontal="center" vertical="top"/>
    </xf>
    <xf numFmtId="191" fontId="6" fillId="30" borderId="4" xfId="60" applyNumberFormat="1" applyFont="1" applyFill="1" applyBorder="1" applyAlignment="1">
      <alignment horizontal="right" vertical="top"/>
    </xf>
    <xf numFmtId="0" fontId="53" fillId="0" borderId="4" xfId="0" applyFont="1" applyBorder="1" applyAlignment="1">
      <alignment horizontal="right" vertical="top"/>
    </xf>
    <xf numFmtId="189" fontId="6" fillId="30" borderId="4" xfId="60" applyNumberFormat="1" applyFont="1" applyFill="1" applyBorder="1" applyAlignment="1">
      <alignment horizontal="right" vertical="top" wrapText="1"/>
    </xf>
    <xf numFmtId="0" fontId="6" fillId="30" borderId="4" xfId="60" applyNumberFormat="1" applyFont="1" applyFill="1" applyBorder="1" applyAlignment="1">
      <alignment horizontal="right" vertical="top"/>
    </xf>
    <xf numFmtId="1" fontId="53" fillId="0" borderId="4" xfId="42" applyNumberFormat="1" applyFont="1" applyBorder="1" applyAlignment="1">
      <alignment horizontal="center" vertical="top"/>
    </xf>
    <xf numFmtId="187" fontId="6" fillId="0" borderId="4" xfId="42" applyNumberFormat="1" applyFont="1" applyFill="1" applyBorder="1" applyAlignment="1">
      <alignment horizontal="left" vertical="top" wrapText="1"/>
    </xf>
    <xf numFmtId="0" fontId="53" fillId="0" borderId="4" xfId="0" applyFont="1" applyBorder="1" applyAlignment="1">
      <alignment vertical="top"/>
    </xf>
    <xf numFmtId="49" fontId="6" fillId="30" borderId="4" xfId="143" applyNumberFormat="1" applyFont="1" applyFill="1" applyBorder="1" applyAlignment="1">
      <alignment horizontal="center" vertical="top"/>
    </xf>
    <xf numFmtId="0" fontId="6" fillId="30" borderId="4" xfId="140" applyFont="1" applyFill="1" applyBorder="1" applyAlignment="1">
      <alignment vertical="top" shrinkToFit="1"/>
    </xf>
    <xf numFmtId="0" fontId="53" fillId="0" borderId="4" xfId="0" applyFont="1" applyBorder="1" applyAlignment="1">
      <alignment horizontal="right"/>
    </xf>
    <xf numFmtId="0" fontId="6" fillId="30" borderId="4" xfId="143" applyNumberFormat="1" applyFont="1" applyFill="1" applyBorder="1" applyAlignment="1">
      <alignment horizontal="right" vertical="top" wrapText="1"/>
    </xf>
    <xf numFmtId="0" fontId="6" fillId="30" borderId="4" xfId="140" applyFont="1" applyFill="1" applyBorder="1" applyAlignment="1">
      <alignment vertical="top"/>
    </xf>
    <xf numFmtId="189" fontId="55" fillId="35" borderId="4" xfId="42" applyNumberFormat="1" applyFont="1" applyFill="1" applyBorder="1"/>
    <xf numFmtId="187" fontId="55" fillId="35" borderId="4" xfId="42" applyNumberFormat="1" applyFont="1" applyFill="1" applyBorder="1" applyAlignment="1">
      <alignment horizontal="center"/>
    </xf>
    <xf numFmtId="0" fontId="5" fillId="0" borderId="4" xfId="135" applyFont="1" applyFill="1" applyBorder="1" applyAlignment="1">
      <alignment vertical="center"/>
    </xf>
    <xf numFmtId="0" fontId="6" fillId="30" borderId="4" xfId="140" applyFont="1" applyFill="1" applyBorder="1" applyAlignment="1">
      <alignment horizontal="center" vertical="top" shrinkToFit="1"/>
    </xf>
    <xf numFmtId="0" fontId="6" fillId="30" borderId="4" xfId="60" applyNumberFormat="1" applyFont="1" applyFill="1" applyBorder="1" applyAlignment="1">
      <alignment horizontal="right" vertical="top" shrinkToFit="1"/>
    </xf>
    <xf numFmtId="187" fontId="6" fillId="0" borderId="4" xfId="42" applyNumberFormat="1" applyFont="1" applyBorder="1" applyAlignment="1">
      <alignment horizontal="center" vertical="top"/>
    </xf>
    <xf numFmtId="0" fontId="5" fillId="32" borderId="23" xfId="0" applyFont="1" applyFill="1" applyBorder="1" applyAlignment="1">
      <alignment vertical="center" wrapText="1"/>
    </xf>
    <xf numFmtId="0" fontId="55" fillId="35" borderId="4" xfId="0" applyFont="1" applyFill="1" applyBorder="1" applyAlignment="1">
      <alignment horizontal="left" vertical="top" wrapText="1" readingOrder="2"/>
    </xf>
    <xf numFmtId="0" fontId="53" fillId="0" borderId="4" xfId="0" applyFont="1" applyFill="1" applyBorder="1" applyAlignment="1">
      <alignment horizontal="center" vertical="top"/>
    </xf>
    <xf numFmtId="0" fontId="53" fillId="0" borderId="4" xfId="0" applyFont="1" applyFill="1" applyBorder="1" applyAlignment="1">
      <alignment horizontal="left" vertical="top" wrapText="1" readingOrder="2"/>
    </xf>
    <xf numFmtId="0" fontId="53" fillId="0" borderId="4" xfId="0" applyFont="1" applyFill="1" applyBorder="1" applyAlignment="1">
      <alignment horizontal="center" vertical="top" shrinkToFit="1"/>
    </xf>
    <xf numFmtId="0" fontId="53" fillId="0" borderId="4" xfId="0" quotePrefix="1" applyFont="1" applyFill="1" applyBorder="1" applyAlignment="1">
      <alignment horizontal="center" vertical="top"/>
    </xf>
    <xf numFmtId="187" fontId="53" fillId="0" borderId="4" xfId="42" applyNumberFormat="1" applyFont="1" applyFill="1" applyBorder="1" applyAlignment="1">
      <alignment vertical="top"/>
    </xf>
    <xf numFmtId="187" fontId="6" fillId="0" borderId="4" xfId="42" applyNumberFormat="1" applyFont="1" applyFill="1" applyBorder="1" applyAlignment="1">
      <alignment horizontal="center" vertical="top"/>
    </xf>
    <xf numFmtId="0" fontId="53" fillId="0" borderId="4" xfId="0" applyFont="1" applyFill="1" applyBorder="1" applyAlignment="1">
      <alignment horizontal="right" vertical="top"/>
    </xf>
    <xf numFmtId="1" fontId="6" fillId="0" borderId="4" xfId="100" applyNumberFormat="1" applyFont="1" applyFill="1" applyBorder="1" applyAlignment="1">
      <alignment horizontal="center" vertical="top" shrinkToFit="1"/>
    </xf>
    <xf numFmtId="0" fontId="53" fillId="0" borderId="4" xfId="0" applyFont="1" applyFill="1" applyBorder="1" applyAlignment="1">
      <alignment vertical="top"/>
    </xf>
    <xf numFmtId="0" fontId="6" fillId="30" borderId="4" xfId="0" applyFont="1" applyFill="1" applyBorder="1" applyAlignment="1">
      <alignment vertical="center" wrapText="1"/>
    </xf>
    <xf numFmtId="0" fontId="5" fillId="35" borderId="4" xfId="0" applyFont="1" applyFill="1" applyBorder="1" applyAlignment="1">
      <alignment horizontal="left" vertical="top" wrapText="1"/>
    </xf>
    <xf numFmtId="187" fontId="6" fillId="0" borderId="4" xfId="42" applyNumberFormat="1" applyFont="1" applyFill="1" applyBorder="1" applyAlignment="1">
      <alignment horizontal="right" vertical="top" wrapText="1" shrinkToFit="1"/>
    </xf>
    <xf numFmtId="191" fontId="6" fillId="30" borderId="4" xfId="60" applyNumberFormat="1" applyFont="1" applyFill="1" applyBorder="1" applyAlignment="1">
      <alignment horizontal="right" vertical="top" wrapText="1" shrinkToFit="1"/>
    </xf>
    <xf numFmtId="0" fontId="53" fillId="30" borderId="4" xfId="0" applyFont="1" applyFill="1" applyBorder="1" applyAlignment="1">
      <alignment horizontal="right" vertical="top"/>
    </xf>
    <xf numFmtId="0" fontId="5" fillId="37" borderId="4" xfId="135" applyFont="1" applyFill="1" applyBorder="1" applyAlignment="1">
      <alignment vertical="center"/>
    </xf>
    <xf numFmtId="0" fontId="5" fillId="34" borderId="23" xfId="0" applyFont="1" applyFill="1" applyBorder="1" applyAlignment="1">
      <alignment vertical="center"/>
    </xf>
    <xf numFmtId="0" fontId="53" fillId="34" borderId="4" xfId="0" applyFont="1" applyFill="1" applyBorder="1" applyAlignment="1">
      <alignment horizontal="center" vertical="top"/>
    </xf>
    <xf numFmtId="0" fontId="5" fillId="34" borderId="4" xfId="0" applyFont="1" applyFill="1" applyBorder="1" applyAlignment="1">
      <alignment vertical="center"/>
    </xf>
    <xf numFmtId="0" fontId="6" fillId="0" borderId="4" xfId="135" applyFont="1" applyFill="1" applyBorder="1" applyAlignment="1">
      <alignment vertical="top"/>
    </xf>
    <xf numFmtId="0" fontId="5" fillId="32" borderId="31" xfId="0" applyFont="1" applyFill="1" applyBorder="1" applyAlignment="1">
      <alignment vertical="center"/>
    </xf>
    <xf numFmtId="0" fontId="53" fillId="33" borderId="4" xfId="0" applyFont="1" applyFill="1" applyBorder="1" applyAlignment="1">
      <alignment horizontal="center" vertical="top"/>
    </xf>
    <xf numFmtId="187" fontId="5" fillId="33" borderId="4" xfId="42" applyNumberFormat="1" applyFont="1" applyFill="1" applyBorder="1" applyAlignment="1">
      <alignment horizontal="left" vertical="top" wrapText="1"/>
    </xf>
    <xf numFmtId="0" fontId="53" fillId="33" borderId="4" xfId="0" applyFont="1" applyFill="1" applyBorder="1" applyAlignment="1">
      <alignment vertical="top" wrapText="1"/>
    </xf>
    <xf numFmtId="0" fontId="53" fillId="33" borderId="4" xfId="0" applyFont="1" applyFill="1" applyBorder="1" applyAlignment="1">
      <alignment horizontal="center" vertical="top" shrinkToFit="1"/>
    </xf>
    <xf numFmtId="187" fontId="53" fillId="33" borderId="4" xfId="0" applyNumberFormat="1" applyFont="1" applyFill="1" applyBorder="1" applyAlignment="1">
      <alignment vertical="top"/>
    </xf>
    <xf numFmtId="187" fontId="53" fillId="33" borderId="4" xfId="42" applyNumberFormat="1" applyFont="1" applyFill="1" applyBorder="1" applyAlignment="1">
      <alignment vertical="top"/>
    </xf>
    <xf numFmtId="0" fontId="53" fillId="33" borderId="4" xfId="0" applyFont="1" applyFill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187" fontId="6" fillId="0" borderId="4" xfId="42" applyNumberFormat="1" applyFont="1" applyBorder="1" applyAlignment="1">
      <alignment vertical="top" wrapText="1"/>
    </xf>
    <xf numFmtId="3" fontId="6" fillId="30" borderId="4" xfId="141" applyNumberFormat="1" applyFont="1" applyFill="1" applyBorder="1" applyAlignment="1">
      <alignment horizontal="center" vertical="top" wrapText="1"/>
    </xf>
    <xf numFmtId="191" fontId="6" fillId="30" borderId="4" xfId="6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wrapText="1"/>
    </xf>
    <xf numFmtId="0" fontId="53" fillId="34" borderId="4" xfId="0" applyFont="1" applyFill="1" applyBorder="1"/>
    <xf numFmtId="0" fontId="53" fillId="34" borderId="4" xfId="0" applyFont="1" applyFill="1" applyBorder="1" applyAlignment="1">
      <alignment horizontal="center"/>
    </xf>
    <xf numFmtId="0" fontId="5" fillId="34" borderId="4" xfId="0" applyFont="1" applyFill="1" applyBorder="1" applyAlignment="1">
      <alignment vertical="top"/>
    </xf>
    <xf numFmtId="0" fontId="53" fillId="34" borderId="4" xfId="0" applyFont="1" applyFill="1" applyBorder="1" applyAlignment="1">
      <alignment wrapText="1"/>
    </xf>
    <xf numFmtId="0" fontId="6" fillId="38" borderId="4" xfId="142" applyFont="1" applyFill="1" applyBorder="1" applyAlignment="1">
      <alignment horizontal="left" vertical="top" wrapText="1"/>
    </xf>
    <xf numFmtId="0" fontId="6" fillId="38" borderId="4" xfId="142" applyFont="1" applyFill="1" applyBorder="1" applyAlignment="1">
      <alignment horizontal="center" vertical="top" wrapText="1"/>
    </xf>
    <xf numFmtId="49" fontId="6" fillId="38" borderId="4" xfId="142" applyNumberFormat="1" applyFont="1" applyFill="1" applyBorder="1" applyAlignment="1">
      <alignment horizontal="center" vertical="top" wrapText="1"/>
    </xf>
    <xf numFmtId="191" fontId="6" fillId="30" borderId="4" xfId="60" applyNumberFormat="1" applyFont="1" applyFill="1" applyBorder="1" applyAlignment="1">
      <alignment horizontal="right" vertical="top" wrapText="1"/>
    </xf>
    <xf numFmtId="0" fontId="6" fillId="30" borderId="4" xfId="142" applyNumberFormat="1" applyFont="1" applyFill="1" applyBorder="1" applyAlignment="1">
      <alignment horizontal="right" vertical="top" wrapText="1"/>
    </xf>
    <xf numFmtId="0" fontId="6" fillId="30" borderId="4" xfId="141" applyNumberFormat="1" applyFont="1" applyFill="1" applyBorder="1" applyAlignment="1">
      <alignment horizontal="left" vertical="top" wrapText="1"/>
    </xf>
    <xf numFmtId="0" fontId="6" fillId="30" borderId="4" xfId="141" applyNumberFormat="1" applyFont="1" applyFill="1" applyBorder="1" applyAlignment="1">
      <alignment horizontal="center" vertical="top" wrapText="1"/>
    </xf>
    <xf numFmtId="49" fontId="6" fillId="30" borderId="4" xfId="141" quotePrefix="1" applyNumberFormat="1" applyFont="1" applyFill="1" applyBorder="1" applyAlignment="1">
      <alignment horizontal="center" vertical="top" wrapText="1"/>
    </xf>
    <xf numFmtId="0" fontId="6" fillId="30" borderId="4" xfId="0" applyFont="1" applyFill="1" applyBorder="1" applyAlignment="1">
      <alignment horizontal="center" vertical="top" shrinkToFit="1"/>
    </xf>
    <xf numFmtId="49" fontId="6" fillId="30" borderId="4" xfId="142" applyNumberFormat="1" applyFont="1" applyFill="1" applyBorder="1" applyAlignment="1">
      <alignment horizontal="center" vertical="top" wrapText="1"/>
    </xf>
    <xf numFmtId="0" fontId="6" fillId="30" borderId="4" xfId="0" applyFont="1" applyFill="1" applyBorder="1" applyAlignment="1">
      <alignment horizontal="left" vertical="top" wrapText="1" shrinkToFit="1"/>
    </xf>
    <xf numFmtId="191" fontId="6" fillId="30" borderId="4" xfId="98" applyNumberFormat="1" applyFont="1" applyFill="1" applyBorder="1" applyAlignment="1">
      <alignment horizontal="center" vertical="top" shrinkToFit="1"/>
    </xf>
    <xf numFmtId="49" fontId="6" fillId="30" borderId="4" xfId="142" quotePrefix="1" applyNumberFormat="1" applyFont="1" applyFill="1" applyBorder="1" applyAlignment="1">
      <alignment horizontal="center" vertical="top" wrapText="1"/>
    </xf>
    <xf numFmtId="0" fontId="6" fillId="30" borderId="4" xfId="98" applyNumberFormat="1" applyFont="1" applyFill="1" applyBorder="1" applyAlignment="1">
      <alignment horizontal="right" vertical="top"/>
    </xf>
    <xf numFmtId="0" fontId="53" fillId="30" borderId="4" xfId="143" applyFont="1" applyFill="1" applyBorder="1" applyAlignment="1">
      <alignment horizontal="center" vertical="top" wrapText="1"/>
    </xf>
    <xf numFmtId="190" fontId="6" fillId="30" borderId="4" xfId="60" applyFont="1" applyFill="1" applyBorder="1" applyAlignment="1">
      <alignment horizontal="right" vertical="top" wrapText="1"/>
    </xf>
    <xf numFmtId="199" fontId="6" fillId="30" borderId="4" xfId="60" applyNumberFormat="1" applyFont="1" applyFill="1" applyBorder="1" applyAlignment="1">
      <alignment horizontal="right" vertical="top" wrapText="1"/>
    </xf>
    <xf numFmtId="190" fontId="6" fillId="30" borderId="4" xfId="60" applyFont="1" applyFill="1" applyBorder="1" applyAlignment="1">
      <alignment horizontal="right" vertical="top"/>
    </xf>
    <xf numFmtId="189" fontId="6" fillId="30" borderId="4" xfId="60" applyNumberFormat="1" applyFont="1" applyFill="1" applyBorder="1" applyAlignment="1">
      <alignment horizontal="right" vertical="top"/>
    </xf>
    <xf numFmtId="1" fontId="6" fillId="30" borderId="4" xfId="60" applyNumberFormat="1" applyFont="1" applyFill="1" applyBorder="1" applyAlignment="1">
      <alignment horizontal="right" vertical="top" shrinkToFit="1"/>
    </xf>
    <xf numFmtId="0" fontId="6" fillId="30" borderId="4" xfId="0" applyNumberFormat="1" applyFont="1" applyFill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43" fontId="55" fillId="35" borderId="4" xfId="42" applyFont="1" applyFill="1" applyBorder="1"/>
    <xf numFmtId="0" fontId="6" fillId="30" borderId="4" xfId="0" quotePrefix="1" applyFont="1" applyFill="1" applyBorder="1" applyAlignment="1">
      <alignment horizontal="center" vertical="top"/>
    </xf>
    <xf numFmtId="3" fontId="6" fillId="30" borderId="4" xfId="141" applyNumberFormat="1" applyFont="1" applyFill="1" applyBorder="1" applyAlignment="1">
      <alignment horizontal="center" vertical="top"/>
    </xf>
    <xf numFmtId="0" fontId="6" fillId="30" borderId="4" xfId="0" applyNumberFormat="1" applyFont="1" applyFill="1" applyBorder="1" applyAlignment="1">
      <alignment horizontal="right" vertical="top"/>
    </xf>
    <xf numFmtId="187" fontId="53" fillId="0" borderId="4" xfId="42" applyNumberFormat="1" applyFont="1" applyBorder="1" applyAlignment="1">
      <alignment horizontal="right" vertical="top"/>
    </xf>
    <xf numFmtId="0" fontId="53" fillId="0" borderId="4" xfId="0" applyFont="1" applyBorder="1" applyAlignment="1">
      <alignment horizontal="center" vertical="top" shrinkToFit="1"/>
    </xf>
    <xf numFmtId="0" fontId="6" fillId="0" borderId="4" xfId="0" applyFont="1" applyFill="1" applyBorder="1" applyAlignment="1">
      <alignment horizontal="center" vertical="top"/>
    </xf>
    <xf numFmtId="0" fontId="3" fillId="0" borderId="4" xfId="135" applyFont="1" applyFill="1" applyBorder="1" applyAlignment="1">
      <alignment vertical="center"/>
    </xf>
    <xf numFmtId="0" fontId="5" fillId="35" borderId="4" xfId="0" applyFont="1" applyFill="1" applyBorder="1" applyAlignment="1">
      <alignment vertical="top"/>
    </xf>
    <xf numFmtId="187" fontId="6" fillId="0" borderId="4" xfId="42" applyNumberFormat="1" applyFont="1" applyBorder="1" applyAlignment="1">
      <alignment horizontal="left" vertical="top" wrapText="1"/>
    </xf>
    <xf numFmtId="187" fontId="6" fillId="0" borderId="4" xfId="42" applyNumberFormat="1" applyFont="1" applyBorder="1" applyAlignment="1">
      <alignment horizontal="center" vertical="top" wrapText="1"/>
    </xf>
    <xf numFmtId="1" fontId="6" fillId="0" borderId="4" xfId="42" applyNumberFormat="1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53" fillId="0" borderId="4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shrinkToFit="1"/>
    </xf>
    <xf numFmtId="3" fontId="6" fillId="0" borderId="4" xfId="100" applyNumberFormat="1" applyFont="1" applyFill="1" applyBorder="1" applyAlignment="1">
      <alignment horizontal="right" vertical="top" wrapText="1"/>
    </xf>
    <xf numFmtId="189" fontId="6" fillId="0" borderId="4" xfId="42" applyNumberFormat="1" applyFont="1" applyFill="1" applyBorder="1" applyAlignment="1">
      <alignment horizontal="center" vertical="top" shrinkToFit="1"/>
    </xf>
    <xf numFmtId="43" fontId="6" fillId="0" borderId="4" xfId="42" applyFont="1" applyBorder="1" applyAlignment="1">
      <alignment horizontal="center" vertical="top"/>
    </xf>
    <xf numFmtId="189" fontId="53" fillId="0" borderId="4" xfId="42" applyNumberFormat="1" applyFont="1" applyBorder="1" applyAlignment="1">
      <alignment horizontal="center" vertical="top"/>
    </xf>
    <xf numFmtId="0" fontId="6" fillId="0" borderId="5" xfId="0" applyFont="1" applyBorder="1" applyAlignment="1">
      <alignment vertical="top" wrapText="1"/>
    </xf>
    <xf numFmtId="0" fontId="6" fillId="0" borderId="4" xfId="124" applyFont="1" applyFill="1" applyBorder="1" applyAlignment="1">
      <alignment vertical="top"/>
    </xf>
    <xf numFmtId="0" fontId="6" fillId="0" borderId="4" xfId="143" applyNumberFormat="1" applyFont="1" applyFill="1" applyBorder="1" applyAlignment="1">
      <alignment vertical="top"/>
    </xf>
    <xf numFmtId="0" fontId="5" fillId="32" borderId="5" xfId="0" applyFont="1" applyFill="1" applyBorder="1" applyAlignment="1">
      <alignment vertical="center" wrapText="1"/>
    </xf>
    <xf numFmtId="0" fontId="55" fillId="35" borderId="4" xfId="0" applyFont="1" applyFill="1" applyBorder="1" applyAlignment="1">
      <alignment vertical="top" wrapText="1"/>
    </xf>
    <xf numFmtId="0" fontId="53" fillId="0" borderId="4" xfId="0" applyFont="1" applyFill="1" applyBorder="1" applyAlignment="1">
      <alignment horizontal="center"/>
    </xf>
    <xf numFmtId="0" fontId="55" fillId="0" borderId="4" xfId="0" applyFont="1" applyFill="1" applyBorder="1" applyAlignment="1">
      <alignment vertical="top" wrapText="1"/>
    </xf>
    <xf numFmtId="0" fontId="53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vertical="top" wrapText="1"/>
    </xf>
    <xf numFmtId="0" fontId="53" fillId="0" borderId="4" xfId="0" applyFont="1" applyBorder="1" applyAlignment="1">
      <alignment horizontal="left" vertical="top" wrapText="1" readingOrder="2"/>
    </xf>
    <xf numFmtId="49" fontId="53" fillId="0" borderId="4" xfId="0" applyNumberFormat="1" applyFont="1" applyFill="1" applyBorder="1" applyAlignment="1">
      <alignment horizontal="left" vertical="center"/>
    </xf>
    <xf numFmtId="0" fontId="5" fillId="32" borderId="4" xfId="0" applyFont="1" applyFill="1" applyBorder="1" applyAlignment="1">
      <alignment vertical="center" wrapText="1"/>
    </xf>
    <xf numFmtId="0" fontId="47" fillId="0" borderId="4" xfId="142" applyFont="1" applyFill="1" applyBorder="1" applyAlignment="1">
      <alignment horizontal="left" vertical="top"/>
    </xf>
    <xf numFmtId="0" fontId="6" fillId="0" borderId="4" xfId="140" applyFont="1" applyFill="1" applyBorder="1" applyAlignment="1">
      <alignment vertical="top" shrinkToFit="1"/>
    </xf>
    <xf numFmtId="0" fontId="53" fillId="0" borderId="4" xfId="0" applyFont="1" applyBorder="1" applyAlignment="1">
      <alignment horizontal="center" vertical="center"/>
    </xf>
    <xf numFmtId="0" fontId="6" fillId="0" borderId="4" xfId="78" applyFont="1" applyFill="1" applyBorder="1" applyAlignment="1">
      <alignment horizontal="center" vertical="center" shrinkToFit="1"/>
    </xf>
    <xf numFmtId="0" fontId="6" fillId="0" borderId="4" xfId="78" applyFont="1" applyFill="1" applyBorder="1" applyAlignment="1">
      <alignment horizontal="center" vertical="top" shrinkToFit="1"/>
    </xf>
    <xf numFmtId="49" fontId="53" fillId="0" borderId="4" xfId="0" applyNumberFormat="1" applyFont="1" applyFill="1" applyBorder="1" applyAlignment="1">
      <alignment horizontal="center" vertical="top"/>
    </xf>
    <xf numFmtId="49" fontId="6" fillId="0" borderId="4" xfId="78" applyNumberFormat="1" applyFont="1" applyFill="1" applyBorder="1" applyAlignment="1">
      <alignment horizontal="center" vertical="center" shrinkToFit="1"/>
    </xf>
    <xf numFmtId="187" fontId="53" fillId="0" borderId="4" xfId="42" applyNumberFormat="1" applyFont="1" applyBorder="1" applyAlignment="1">
      <alignment horizontal="center" vertical="center"/>
    </xf>
    <xf numFmtId="49" fontId="6" fillId="0" borderId="4" xfId="101" applyNumberFormat="1" applyFont="1" applyFill="1" applyBorder="1" applyAlignment="1">
      <alignment horizontal="center" vertical="top"/>
    </xf>
    <xf numFmtId="191" fontId="6" fillId="0" borderId="4" xfId="60" applyNumberFormat="1" applyFont="1" applyFill="1" applyBorder="1" applyAlignment="1">
      <alignment horizontal="center" vertical="center" shrinkToFit="1"/>
    </xf>
    <xf numFmtId="198" fontId="53" fillId="0" borderId="4" xfId="0" applyNumberFormat="1" applyFont="1" applyBorder="1" applyAlignment="1">
      <alignment horizontal="right" vertical="center"/>
    </xf>
    <xf numFmtId="49" fontId="6" fillId="0" borderId="4" xfId="60" applyNumberFormat="1" applyFont="1" applyFill="1" applyBorder="1" applyAlignment="1">
      <alignment horizontal="right" vertical="top" shrinkToFit="1"/>
    </xf>
    <xf numFmtId="49" fontId="6" fillId="0" borderId="4" xfId="78" applyNumberFormat="1" applyFont="1" applyFill="1" applyBorder="1" applyAlignment="1">
      <alignment horizontal="center" vertical="top" shrinkToFit="1"/>
    </xf>
    <xf numFmtId="187" fontId="6" fillId="0" borderId="4" xfId="42" applyNumberFormat="1" applyFont="1" applyFill="1" applyBorder="1" applyAlignment="1">
      <alignment horizontal="right" vertical="top" shrinkToFit="1"/>
    </xf>
    <xf numFmtId="191" fontId="6" fillId="0" borderId="4" xfId="60" applyNumberFormat="1" applyFont="1" applyFill="1" applyBorder="1" applyAlignment="1">
      <alignment horizontal="center" vertical="top" shrinkToFit="1"/>
    </xf>
    <xf numFmtId="198" fontId="53" fillId="0" borderId="4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91" fontId="6" fillId="0" borderId="4" xfId="60" applyNumberFormat="1" applyFont="1" applyFill="1" applyBorder="1" applyAlignment="1">
      <alignment horizontal="right" vertical="top" shrinkToFit="1"/>
    </xf>
    <xf numFmtId="0" fontId="53" fillId="0" borderId="4" xfId="85" applyFont="1" applyBorder="1" applyAlignment="1">
      <alignment horizontal="left" vertical="top" wrapText="1"/>
    </xf>
    <xf numFmtId="198" fontId="53" fillId="0" borderId="4" xfId="85" applyNumberFormat="1" applyFont="1" applyBorder="1" applyAlignment="1">
      <alignment horizontal="right" vertical="top"/>
    </xf>
    <xf numFmtId="0" fontId="53" fillId="0" borderId="4" xfId="85" applyFont="1" applyBorder="1" applyAlignment="1">
      <alignment horizontal="center" vertical="top"/>
    </xf>
    <xf numFmtId="1" fontId="53" fillId="0" borderId="4" xfId="63" applyNumberFormat="1" applyFont="1" applyBorder="1" applyAlignment="1">
      <alignment horizontal="center" vertical="top"/>
    </xf>
    <xf numFmtId="187" fontId="53" fillId="0" borderId="4" xfId="63" applyNumberFormat="1" applyFont="1" applyBorder="1" applyAlignment="1">
      <alignment vertical="top"/>
    </xf>
    <xf numFmtId="0" fontId="53" fillId="0" borderId="4" xfId="85" applyFont="1" applyFill="1" applyBorder="1" applyAlignment="1">
      <alignment horizontal="center" vertical="top"/>
    </xf>
    <xf numFmtId="187" fontId="6" fillId="0" borderId="4" xfId="63" applyNumberFormat="1" applyFont="1" applyFill="1" applyBorder="1" applyAlignment="1">
      <alignment horizontal="center" vertical="top" wrapText="1"/>
    </xf>
    <xf numFmtId="0" fontId="53" fillId="0" borderId="4" xfId="85" applyFont="1" applyFill="1" applyBorder="1" applyAlignment="1">
      <alignment horizontal="right" vertical="top"/>
    </xf>
    <xf numFmtId="187" fontId="53" fillId="0" borderId="4" xfId="42" applyNumberFormat="1" applyFont="1" applyFill="1" applyBorder="1" applyAlignment="1">
      <alignment horizontal="right" vertical="top"/>
    </xf>
    <xf numFmtId="0" fontId="6" fillId="30" borderId="4" xfId="81" applyFont="1" applyFill="1" applyBorder="1" applyAlignment="1">
      <alignment vertical="top" wrapText="1"/>
    </xf>
    <xf numFmtId="0" fontId="6" fillId="30" borderId="4" xfId="81" applyFont="1" applyFill="1" applyBorder="1" applyAlignment="1">
      <alignment horizontal="center" vertical="top" wrapText="1"/>
    </xf>
    <xf numFmtId="0" fontId="6" fillId="30" borderId="4" xfId="81" applyFont="1" applyFill="1" applyBorder="1" applyAlignment="1">
      <alignment horizontal="center" vertical="top"/>
    </xf>
    <xf numFmtId="0" fontId="53" fillId="0" borderId="4" xfId="174" applyFont="1" applyBorder="1" applyAlignment="1">
      <alignment horizontal="center" vertical="top"/>
    </xf>
    <xf numFmtId="0" fontId="53" fillId="0" borderId="4" xfId="174" applyFont="1" applyBorder="1" applyAlignment="1">
      <alignment horizontal="left" vertical="top" wrapText="1"/>
    </xf>
    <xf numFmtId="198" fontId="53" fillId="0" borderId="4" xfId="174" applyNumberFormat="1" applyFont="1" applyBorder="1" applyAlignment="1">
      <alignment horizontal="right" vertical="top"/>
    </xf>
    <xf numFmtId="187" fontId="53" fillId="0" borderId="4" xfId="175" applyNumberFormat="1" applyFont="1" applyBorder="1" applyAlignment="1">
      <alignment vertical="top"/>
    </xf>
    <xf numFmtId="0" fontId="53" fillId="0" borderId="4" xfId="176" applyFont="1" applyFill="1" applyBorder="1" applyAlignment="1">
      <alignment horizontal="center" vertical="top"/>
    </xf>
    <xf numFmtId="0" fontId="9" fillId="0" borderId="4" xfId="176" applyFont="1" applyBorder="1" applyAlignment="1">
      <alignment vertical="top" wrapText="1"/>
    </xf>
    <xf numFmtId="0" fontId="6" fillId="0" borderId="4" xfId="176" applyFont="1" applyBorder="1" applyAlignment="1">
      <alignment horizontal="center" vertical="top"/>
    </xf>
    <xf numFmtId="187" fontId="6" fillId="0" borderId="4" xfId="177" applyNumberFormat="1" applyFont="1" applyFill="1" applyBorder="1" applyAlignment="1">
      <alignment horizontal="center" vertical="top" wrapText="1"/>
    </xf>
    <xf numFmtId="0" fontId="53" fillId="0" borderId="4" xfId="176" applyFont="1" applyFill="1" applyBorder="1" applyAlignment="1">
      <alignment horizontal="right" vertical="top"/>
    </xf>
    <xf numFmtId="0" fontId="53" fillId="0" borderId="4" xfId="178" applyFont="1" applyBorder="1" applyAlignment="1">
      <alignment horizontal="center" vertical="top"/>
    </xf>
    <xf numFmtId="0" fontId="53" fillId="0" borderId="4" xfId="178" applyFont="1" applyBorder="1" applyAlignment="1">
      <alignment vertical="top" wrapText="1"/>
    </xf>
    <xf numFmtId="0" fontId="53" fillId="0" borderId="4" xfId="178" applyFont="1" applyBorder="1" applyAlignment="1">
      <alignment horizontal="center" vertical="top" shrinkToFit="1"/>
    </xf>
    <xf numFmtId="187" fontId="53" fillId="0" borderId="4" xfId="179" applyNumberFormat="1" applyFont="1" applyBorder="1" applyAlignment="1">
      <alignment vertical="top"/>
    </xf>
    <xf numFmtId="0" fontId="53" fillId="0" borderId="4" xfId="178" applyFont="1" applyBorder="1" applyAlignment="1">
      <alignment horizontal="right" vertical="top"/>
    </xf>
    <xf numFmtId="0" fontId="53" fillId="0" borderId="4" xfId="180" applyFont="1" applyBorder="1" applyAlignment="1">
      <alignment horizontal="center" vertical="top"/>
    </xf>
    <xf numFmtId="198" fontId="6" fillId="0" borderId="4" xfId="60" applyNumberFormat="1" applyFont="1" applyFill="1" applyBorder="1" applyAlignment="1">
      <alignment horizontal="right" vertical="top" shrinkToFit="1"/>
    </xf>
    <xf numFmtId="0" fontId="53" fillId="0" borderId="4" xfId="180" applyFont="1" applyBorder="1" applyAlignment="1">
      <alignment vertical="top"/>
    </xf>
    <xf numFmtId="187" fontId="6" fillId="0" borderId="4" xfId="181" applyNumberFormat="1" applyFont="1" applyFill="1" applyBorder="1" applyAlignment="1">
      <alignment horizontal="right" vertical="top" shrinkToFit="1"/>
    </xf>
    <xf numFmtId="187" fontId="6" fillId="0" borderId="4" xfId="181" applyNumberFormat="1" applyFont="1" applyFill="1" applyBorder="1" applyAlignment="1">
      <alignment vertical="top" wrapText="1" shrinkToFit="1"/>
    </xf>
    <xf numFmtId="187" fontId="53" fillId="0" borderId="4" xfId="181" applyNumberFormat="1" applyFont="1" applyBorder="1" applyAlignment="1">
      <alignment vertical="top"/>
    </xf>
    <xf numFmtId="0" fontId="53" fillId="0" borderId="4" xfId="182" applyFont="1" applyBorder="1" applyAlignment="1">
      <alignment horizontal="center" vertical="top"/>
    </xf>
    <xf numFmtId="187" fontId="6" fillId="0" borderId="4" xfId="183" applyNumberFormat="1" applyFont="1" applyFill="1" applyBorder="1" applyAlignment="1">
      <alignment horizontal="center" vertical="top" wrapText="1"/>
    </xf>
    <xf numFmtId="0" fontId="53" fillId="0" borderId="4" xfId="182" applyFont="1" applyBorder="1" applyAlignment="1">
      <alignment horizontal="right" vertical="top"/>
    </xf>
    <xf numFmtId="187" fontId="53" fillId="0" borderId="4" xfId="184" applyNumberFormat="1" applyFont="1" applyBorder="1" applyAlignment="1">
      <alignment vertical="top"/>
    </xf>
    <xf numFmtId="0" fontId="53" fillId="0" borderId="4" xfId="185" applyFont="1" applyBorder="1" applyAlignment="1">
      <alignment horizontal="center" vertical="top"/>
    </xf>
    <xf numFmtId="0" fontId="53" fillId="0" borderId="4" xfId="185" applyFont="1" applyBorder="1" applyAlignment="1">
      <alignment vertical="top" wrapText="1"/>
    </xf>
    <xf numFmtId="187" fontId="6" fillId="0" borderId="4" xfId="184" applyNumberFormat="1" applyFont="1" applyBorder="1" applyAlignment="1">
      <alignment horizontal="center" vertical="top" wrapText="1"/>
    </xf>
    <xf numFmtId="187" fontId="6" fillId="0" borderId="4" xfId="184" applyNumberFormat="1" applyFont="1" applyBorder="1" applyAlignment="1">
      <alignment horizontal="center" vertical="top"/>
    </xf>
    <xf numFmtId="0" fontId="53" fillId="0" borderId="4" xfId="185" applyFont="1" applyBorder="1" applyAlignment="1">
      <alignment horizontal="right" vertical="top"/>
    </xf>
    <xf numFmtId="0" fontId="53" fillId="0" borderId="20" xfId="0" applyFont="1" applyBorder="1" applyAlignment="1">
      <alignment vertical="top"/>
    </xf>
    <xf numFmtId="2" fontId="6" fillId="30" borderId="4" xfId="172" applyNumberFormat="1" applyFont="1" applyFill="1" applyBorder="1" applyAlignment="1">
      <alignment horizontal="center" vertical="top" wrapText="1"/>
    </xf>
    <xf numFmtId="0" fontId="53" fillId="0" borderId="4" xfId="186" applyFont="1" applyBorder="1" applyAlignment="1">
      <alignment horizontal="center" vertical="top"/>
    </xf>
    <xf numFmtId="0" fontId="53" fillId="0" borderId="4" xfId="186" applyFont="1" applyBorder="1" applyAlignment="1">
      <alignment vertical="top"/>
    </xf>
    <xf numFmtId="187" fontId="6" fillId="0" borderId="4" xfId="187" applyNumberFormat="1" applyFont="1" applyFill="1" applyBorder="1" applyAlignment="1">
      <alignment horizontal="right" vertical="top" shrinkToFit="1"/>
    </xf>
    <xf numFmtId="187" fontId="53" fillId="0" borderId="4" xfId="187" applyNumberFormat="1" applyFont="1" applyBorder="1" applyAlignment="1">
      <alignment vertical="top"/>
    </xf>
    <xf numFmtId="0" fontId="6" fillId="0" borderId="4" xfId="78" applyFont="1" applyFill="1" applyBorder="1" applyAlignment="1">
      <alignment horizontal="left" vertical="top" wrapText="1"/>
    </xf>
    <xf numFmtId="0" fontId="53" fillId="0" borderId="4" xfId="189" applyFont="1" applyBorder="1" applyAlignment="1">
      <alignment horizontal="center" vertical="top"/>
    </xf>
    <xf numFmtId="0" fontId="53" fillId="0" borderId="4" xfId="189" applyFont="1" applyBorder="1" applyAlignment="1">
      <alignment horizontal="right" vertical="top"/>
    </xf>
    <xf numFmtId="1" fontId="53" fillId="0" borderId="4" xfId="188" applyNumberFormat="1" applyFont="1" applyBorder="1" applyAlignment="1">
      <alignment horizontal="center" vertical="top"/>
    </xf>
    <xf numFmtId="187" fontId="53" fillId="0" borderId="4" xfId="188" applyNumberFormat="1" applyFont="1" applyBorder="1" applyAlignment="1">
      <alignment vertical="top"/>
    </xf>
    <xf numFmtId="0" fontId="53" fillId="0" borderId="4" xfId="190" applyFont="1" applyBorder="1" applyAlignment="1">
      <alignment horizontal="center" vertical="top"/>
    </xf>
    <xf numFmtId="0" fontId="53" fillId="0" borderId="4" xfId="190" applyFont="1" applyBorder="1" applyAlignment="1">
      <alignment vertical="top" wrapText="1"/>
    </xf>
    <xf numFmtId="187" fontId="6" fillId="0" borderId="4" xfId="191" applyNumberFormat="1" applyFont="1" applyBorder="1" applyAlignment="1">
      <alignment horizontal="center" vertical="top" wrapText="1"/>
    </xf>
    <xf numFmtId="187" fontId="6" fillId="0" borderId="4" xfId="191" applyNumberFormat="1" applyFont="1" applyBorder="1" applyAlignment="1">
      <alignment horizontal="center" vertical="top"/>
    </xf>
    <xf numFmtId="187" fontId="53" fillId="0" borderId="4" xfId="191" applyNumberFormat="1" applyFont="1" applyBorder="1" applyAlignment="1">
      <alignment vertical="top"/>
    </xf>
    <xf numFmtId="0" fontId="53" fillId="0" borderId="4" xfId="190" applyFont="1" applyBorder="1" applyAlignment="1">
      <alignment horizontal="right" vertical="top"/>
    </xf>
    <xf numFmtId="0" fontId="6" fillId="30" borderId="4" xfId="172" applyNumberFormat="1" applyFont="1" applyFill="1" applyBorder="1" applyAlignment="1">
      <alignment vertical="top" wrapText="1"/>
    </xf>
    <xf numFmtId="0" fontId="6" fillId="30" borderId="4" xfId="172" applyNumberFormat="1" applyFont="1" applyFill="1" applyBorder="1" applyAlignment="1">
      <alignment horizontal="center" vertical="top" wrapText="1"/>
    </xf>
    <xf numFmtId="0" fontId="53" fillId="0" borderId="4" xfId="192" applyFont="1" applyBorder="1" applyAlignment="1">
      <alignment vertical="top"/>
    </xf>
    <xf numFmtId="0" fontId="53" fillId="0" borderId="4" xfId="192" applyFont="1" applyBorder="1" applyAlignment="1">
      <alignment horizontal="center" vertical="top"/>
    </xf>
    <xf numFmtId="187" fontId="53" fillId="0" borderId="4" xfId="193" applyNumberFormat="1" applyFont="1" applyBorder="1" applyAlignment="1">
      <alignment vertical="top"/>
    </xf>
    <xf numFmtId="0" fontId="53" fillId="0" borderId="4" xfId="195" applyFont="1" applyBorder="1" applyAlignment="1">
      <alignment horizontal="center" vertical="top"/>
    </xf>
    <xf numFmtId="198" fontId="53" fillId="0" borderId="4" xfId="195" applyNumberFormat="1" applyFont="1" applyBorder="1" applyAlignment="1">
      <alignment horizontal="right" vertical="top"/>
    </xf>
    <xf numFmtId="187" fontId="53" fillId="0" borderId="4" xfId="194" applyNumberFormat="1" applyFont="1" applyBorder="1" applyAlignment="1">
      <alignment vertical="top"/>
    </xf>
    <xf numFmtId="0" fontId="53" fillId="0" borderId="4" xfId="196" applyFont="1" applyBorder="1" applyAlignment="1">
      <alignment horizontal="center" vertical="top"/>
    </xf>
    <xf numFmtId="0" fontId="53" fillId="0" borderId="4" xfId="196" applyFont="1" applyFill="1" applyBorder="1" applyAlignment="1">
      <alignment horizontal="center" vertical="top"/>
    </xf>
    <xf numFmtId="187" fontId="6" fillId="0" borderId="4" xfId="197" applyNumberFormat="1" applyFont="1" applyFill="1" applyBorder="1" applyAlignment="1">
      <alignment horizontal="center" vertical="top" wrapText="1"/>
    </xf>
    <xf numFmtId="0" fontId="53" fillId="0" borderId="4" xfId="196" applyFont="1" applyBorder="1" applyAlignment="1">
      <alignment horizontal="right" vertical="top"/>
    </xf>
    <xf numFmtId="0" fontId="53" fillId="0" borderId="4" xfId="198" applyFont="1" applyBorder="1" applyAlignment="1">
      <alignment horizontal="center" vertical="top"/>
    </xf>
    <xf numFmtId="187" fontId="6" fillId="0" borderId="4" xfId="199" applyNumberFormat="1" applyFont="1" applyFill="1" applyBorder="1" applyAlignment="1">
      <alignment vertical="top" wrapText="1"/>
    </xf>
    <xf numFmtId="0" fontId="53" fillId="0" borderId="4" xfId="198" applyFont="1" applyFill="1" applyBorder="1" applyAlignment="1">
      <alignment horizontal="center" vertical="top"/>
    </xf>
    <xf numFmtId="187" fontId="6" fillId="0" borderId="4" xfId="199" applyNumberFormat="1" applyFont="1" applyFill="1" applyBorder="1" applyAlignment="1">
      <alignment horizontal="center" vertical="top" wrapText="1"/>
    </xf>
    <xf numFmtId="0" fontId="53" fillId="0" borderId="4" xfId="198" applyFont="1" applyBorder="1" applyAlignment="1">
      <alignment horizontal="right" vertical="top"/>
    </xf>
    <xf numFmtId="0" fontId="53" fillId="0" borderId="4" xfId="200" applyFont="1" applyBorder="1" applyAlignment="1">
      <alignment horizontal="center" vertical="top"/>
    </xf>
    <xf numFmtId="0" fontId="53" fillId="0" borderId="4" xfId="200" applyFont="1" applyBorder="1" applyAlignment="1">
      <alignment vertical="top" wrapText="1"/>
    </xf>
    <xf numFmtId="0" fontId="53" fillId="0" borderId="4" xfId="200" applyFont="1" applyBorder="1" applyAlignment="1">
      <alignment horizontal="center" vertical="top" shrinkToFit="1"/>
    </xf>
    <xf numFmtId="187" fontId="53" fillId="0" borderId="4" xfId="201" applyNumberFormat="1" applyFont="1" applyBorder="1" applyAlignment="1">
      <alignment vertical="top"/>
    </xf>
    <xf numFmtId="0" fontId="53" fillId="0" borderId="4" xfId="200" applyFont="1" applyBorder="1" applyAlignment="1">
      <alignment horizontal="right" vertical="top"/>
    </xf>
    <xf numFmtId="0" fontId="53" fillId="0" borderId="4" xfId="202" applyFont="1" applyBorder="1" applyAlignment="1">
      <alignment horizontal="center" vertical="top"/>
    </xf>
    <xf numFmtId="0" fontId="53" fillId="0" borderId="4" xfId="202" applyFont="1" applyBorder="1" applyAlignment="1">
      <alignment vertical="top" wrapText="1"/>
    </xf>
    <xf numFmtId="187" fontId="6" fillId="0" borderId="4" xfId="203" applyNumberFormat="1" applyFont="1" applyBorder="1" applyAlignment="1">
      <alignment horizontal="center" vertical="top" wrapText="1"/>
    </xf>
    <xf numFmtId="187" fontId="6" fillId="0" borderId="4" xfId="203" applyNumberFormat="1" applyFont="1" applyBorder="1" applyAlignment="1">
      <alignment horizontal="center" vertical="top"/>
    </xf>
    <xf numFmtId="187" fontId="53" fillId="0" borderId="4" xfId="203" applyNumberFormat="1" applyFont="1" applyBorder="1" applyAlignment="1">
      <alignment vertical="top"/>
    </xf>
    <xf numFmtId="0" fontId="53" fillId="0" borderId="4" xfId="202" applyFont="1" applyBorder="1" applyAlignment="1">
      <alignment horizontal="right" vertical="top"/>
    </xf>
    <xf numFmtId="0" fontId="53" fillId="0" borderId="16" xfId="0" applyFont="1" applyBorder="1" applyAlignment="1">
      <alignment vertical="top" wrapText="1"/>
    </xf>
    <xf numFmtId="187" fontId="6" fillId="0" borderId="16" xfId="42" applyNumberFormat="1" applyFont="1" applyBorder="1" applyAlignment="1">
      <alignment horizontal="center" vertical="top" wrapText="1"/>
    </xf>
    <xf numFmtId="187" fontId="6" fillId="0" borderId="16" xfId="42" applyNumberFormat="1" applyFont="1" applyBorder="1" applyAlignment="1">
      <alignment horizontal="center" vertical="top"/>
    </xf>
    <xf numFmtId="0" fontId="6" fillId="0" borderId="4" xfId="78" applyFont="1" applyFill="1" applyBorder="1" applyAlignment="1">
      <alignment horizontal="center" shrinkToFit="1"/>
    </xf>
    <xf numFmtId="49" fontId="53" fillId="0" borderId="4" xfId="0" applyNumberFormat="1" applyFont="1" applyFill="1" applyBorder="1" applyAlignment="1">
      <alignment horizontal="center"/>
    </xf>
    <xf numFmtId="49" fontId="6" fillId="0" borderId="4" xfId="78" applyNumberFormat="1" applyFont="1" applyFill="1" applyBorder="1" applyAlignment="1">
      <alignment horizontal="center" shrinkToFit="1"/>
    </xf>
    <xf numFmtId="49" fontId="6" fillId="0" borderId="4" xfId="101" applyNumberFormat="1" applyFont="1" applyFill="1" applyBorder="1" applyAlignment="1">
      <alignment horizontal="center"/>
    </xf>
    <xf numFmtId="198" fontId="6" fillId="0" borderId="4" xfId="60" applyNumberFormat="1" applyFont="1" applyFill="1" applyBorder="1" applyAlignment="1">
      <alignment horizontal="right" shrinkToFit="1"/>
    </xf>
    <xf numFmtId="200" fontId="6" fillId="0" borderId="4" xfId="60" applyNumberFormat="1" applyFont="1" applyFill="1" applyBorder="1" applyAlignment="1">
      <alignment shrinkToFit="1"/>
    </xf>
    <xf numFmtId="191" fontId="6" fillId="0" borderId="4" xfId="60" applyNumberFormat="1" applyFont="1" applyFill="1" applyBorder="1" applyAlignment="1">
      <alignment shrinkToFit="1"/>
    </xf>
    <xf numFmtId="191" fontId="6" fillId="0" borderId="4" xfId="60" applyNumberFormat="1" applyFont="1" applyFill="1" applyBorder="1" applyAlignment="1">
      <alignment horizontal="center" shrinkToFit="1"/>
    </xf>
    <xf numFmtId="0" fontId="6" fillId="0" borderId="4" xfId="186" applyFont="1" applyFill="1" applyBorder="1" applyAlignment="1">
      <alignment horizontal="left" vertical="top" wrapText="1"/>
    </xf>
    <xf numFmtId="0" fontId="6" fillId="0" borderId="4" xfId="186" applyFont="1" applyFill="1" applyBorder="1" applyAlignment="1">
      <alignment horizontal="center" vertical="top"/>
    </xf>
    <xf numFmtId="0" fontId="53" fillId="0" borderId="4" xfId="186" applyFont="1" applyFill="1" applyBorder="1" applyAlignment="1">
      <alignment horizontal="center" vertical="top"/>
    </xf>
    <xf numFmtId="0" fontId="59" fillId="0" borderId="0" xfId="0" applyFont="1" applyAlignment="1">
      <alignment vertical="top"/>
    </xf>
    <xf numFmtId="0" fontId="6" fillId="0" borderId="4" xfId="180" applyFont="1" applyFill="1" applyBorder="1" applyAlignment="1">
      <alignment horizontal="left" vertical="top" wrapText="1"/>
    </xf>
    <xf numFmtId="0" fontId="6" fillId="0" borderId="4" xfId="180" applyFont="1" applyFill="1" applyBorder="1" applyAlignment="1">
      <alignment horizontal="center" vertical="top"/>
    </xf>
    <xf numFmtId="0" fontId="53" fillId="0" borderId="4" xfId="180" applyFont="1" applyFill="1" applyBorder="1" applyAlignment="1">
      <alignment horizontal="center" vertical="top"/>
    </xf>
    <xf numFmtId="187" fontId="6" fillId="0" borderId="4" xfId="42" applyNumberFormat="1" applyFont="1" applyBorder="1" applyAlignment="1">
      <alignment horizontal="center" wrapText="1"/>
    </xf>
    <xf numFmtId="187" fontId="6" fillId="0" borderId="4" xfId="42" applyNumberFormat="1" applyFont="1" applyBorder="1" applyAlignment="1">
      <alignment horizontal="center"/>
    </xf>
    <xf numFmtId="187" fontId="53" fillId="0" borderId="4" xfId="42" applyNumberFormat="1" applyFont="1" applyBorder="1" applyAlignment="1"/>
    <xf numFmtId="187" fontId="6" fillId="0" borderId="4" xfId="42" applyNumberFormat="1" applyFont="1" applyFill="1" applyBorder="1" applyAlignment="1">
      <alignment horizontal="right" shrinkToFit="1"/>
    </xf>
    <xf numFmtId="0" fontId="0" fillId="0" borderId="0" xfId="0" applyAlignment="1"/>
    <xf numFmtId="1" fontId="53" fillId="0" borderId="4" xfId="42" applyNumberFormat="1" applyFont="1" applyBorder="1" applyAlignment="1">
      <alignment horizontal="center"/>
    </xf>
    <xf numFmtId="0" fontId="53" fillId="0" borderId="0" xfId="0" applyFont="1" applyAlignment="1"/>
    <xf numFmtId="0" fontId="53" fillId="30" borderId="4" xfId="0" applyFont="1" applyFill="1" applyBorder="1" applyAlignment="1">
      <alignment horizontal="center"/>
    </xf>
    <xf numFmtId="0" fontId="53" fillId="30" borderId="4" xfId="0" applyFont="1" applyFill="1" applyBorder="1" applyAlignment="1">
      <alignment horizontal="left" wrapText="1"/>
    </xf>
    <xf numFmtId="187" fontId="53" fillId="30" borderId="4" xfId="42" applyNumberFormat="1" applyFont="1" applyFill="1" applyBorder="1" applyAlignment="1"/>
    <xf numFmtId="0" fontId="53" fillId="0" borderId="20" xfId="0" applyFont="1" applyBorder="1" applyAlignment="1"/>
    <xf numFmtId="0" fontId="53" fillId="0" borderId="4" xfId="0" applyFont="1" applyBorder="1" applyAlignment="1"/>
    <xf numFmtId="0" fontId="6" fillId="0" borderId="4" xfId="0" applyFont="1" applyFill="1" applyBorder="1" applyAlignment="1">
      <alignment horizontal="center" shrinkToFit="1"/>
    </xf>
    <xf numFmtId="0" fontId="53" fillId="30" borderId="4" xfId="0" applyFont="1" applyFill="1" applyBorder="1" applyAlignment="1">
      <alignment horizontal="left" vertical="top" wrapText="1"/>
    </xf>
    <xf numFmtId="187" fontId="6" fillId="0" borderId="4" xfId="183" applyNumberFormat="1" applyFont="1" applyFill="1" applyBorder="1" applyAlignment="1">
      <alignment vertical="top" wrapText="1"/>
    </xf>
    <xf numFmtId="0" fontId="6" fillId="0" borderId="4" xfId="192" applyFont="1" applyFill="1" applyBorder="1" applyAlignment="1">
      <alignment horizontal="left" vertical="top" wrapText="1"/>
    </xf>
    <xf numFmtId="0" fontId="6" fillId="0" borderId="4" xfId="192" applyFont="1" applyFill="1" applyBorder="1" applyAlignment="1">
      <alignment horizontal="center" vertical="top"/>
    </xf>
    <xf numFmtId="187" fontId="6" fillId="0" borderId="4" xfId="193" applyNumberFormat="1" applyFont="1" applyFill="1" applyBorder="1" applyAlignment="1">
      <alignment horizontal="right" vertical="top" shrinkToFit="1"/>
    </xf>
    <xf numFmtId="189" fontId="6" fillId="0" borderId="24" xfId="42" applyNumberFormat="1" applyFont="1" applyBorder="1" applyAlignment="1">
      <alignment vertical="top" wrapText="1"/>
    </xf>
    <xf numFmtId="189" fontId="6" fillId="0" borderId="4" xfId="42" applyNumberFormat="1" applyFont="1" applyFill="1" applyBorder="1" applyAlignment="1">
      <alignment horizontal="center" vertical="top"/>
    </xf>
    <xf numFmtId="189" fontId="53" fillId="0" borderId="4" xfId="42" applyNumberFormat="1" applyFont="1" applyFill="1" applyBorder="1" applyAlignment="1">
      <alignment horizontal="center" vertical="top"/>
    </xf>
    <xf numFmtId="189" fontId="6" fillId="0" borderId="4" xfId="42" applyNumberFormat="1" applyFont="1" applyFill="1" applyBorder="1" applyAlignment="1">
      <alignment vertical="top" shrinkToFit="1"/>
    </xf>
    <xf numFmtId="187" fontId="6" fillId="0" borderId="4" xfId="42" applyNumberFormat="1" applyFont="1" applyFill="1" applyBorder="1" applyAlignment="1">
      <alignment horizontal="center" vertical="top" shrinkToFit="1"/>
    </xf>
    <xf numFmtId="187" fontId="6" fillId="0" borderId="4" xfId="42" applyNumberFormat="1" applyFont="1" applyFill="1" applyBorder="1" applyAlignment="1">
      <alignment vertical="top" shrinkToFit="1"/>
    </xf>
    <xf numFmtId="187" fontId="53" fillId="0" borderId="4" xfId="42" applyNumberFormat="1" applyFont="1" applyFill="1" applyBorder="1" applyAlignment="1">
      <alignment horizontal="center" vertical="top"/>
    </xf>
    <xf numFmtId="187" fontId="6" fillId="0" borderId="31" xfId="42" applyNumberFormat="1" applyFont="1" applyBorder="1" applyAlignment="1">
      <alignment vertical="top" wrapText="1"/>
    </xf>
    <xf numFmtId="0" fontId="53" fillId="0" borderId="4" xfId="226" applyFont="1" applyBorder="1" applyAlignment="1">
      <alignment horizontal="center"/>
    </xf>
    <xf numFmtId="0" fontId="0" fillId="0" borderId="4" xfId="0" applyBorder="1"/>
    <xf numFmtId="198" fontId="53" fillId="0" borderId="4" xfId="204" applyNumberFormat="1" applyFont="1" applyBorder="1" applyAlignment="1">
      <alignment horizontal="right"/>
    </xf>
    <xf numFmtId="0" fontId="53" fillId="0" borderId="4" xfId="206" applyFont="1" applyBorder="1" applyAlignment="1">
      <alignment horizontal="center"/>
    </xf>
    <xf numFmtId="0" fontId="6" fillId="0" borderId="4" xfId="206" applyFont="1" applyFill="1" applyBorder="1" applyAlignment="1">
      <alignment horizontal="left" wrapText="1"/>
    </xf>
    <xf numFmtId="0" fontId="6" fillId="0" borderId="4" xfId="206" applyFont="1" applyFill="1" applyBorder="1" applyAlignment="1">
      <alignment horizontal="center"/>
    </xf>
    <xf numFmtId="0" fontId="53" fillId="0" borderId="4" xfId="206" applyFont="1" applyFill="1" applyBorder="1" applyAlignment="1">
      <alignment horizontal="center"/>
    </xf>
    <xf numFmtId="187" fontId="53" fillId="0" borderId="4" xfId="207" applyNumberFormat="1" applyFont="1" applyBorder="1" applyAlignment="1"/>
    <xf numFmtId="0" fontId="53" fillId="0" borderId="4" xfId="204" applyFont="1" applyBorder="1" applyAlignment="1">
      <alignment horizontal="center"/>
    </xf>
    <xf numFmtId="0" fontId="53" fillId="0" borderId="4" xfId="204" applyFont="1" applyBorder="1" applyAlignment="1">
      <alignment horizontal="left" wrapText="1"/>
    </xf>
    <xf numFmtId="187" fontId="53" fillId="0" borderId="4" xfId="205" applyNumberFormat="1" applyFont="1" applyBorder="1" applyAlignment="1">
      <alignment horizontal="center"/>
    </xf>
    <xf numFmtId="187" fontId="53" fillId="0" borderId="4" xfId="205" applyNumberFormat="1" applyFont="1" applyBorder="1" applyAlignment="1"/>
    <xf numFmtId="0" fontId="6" fillId="0" borderId="4" xfId="208" applyFont="1" applyBorder="1" applyAlignment="1">
      <alignment horizontal="center"/>
    </xf>
    <xf numFmtId="0" fontId="53" fillId="0" borderId="4" xfId="208" applyFont="1" applyBorder="1" applyAlignment="1">
      <alignment horizontal="center"/>
    </xf>
    <xf numFmtId="187" fontId="6" fillId="0" borderId="4" xfId="209" applyNumberFormat="1" applyFont="1" applyFill="1" applyBorder="1" applyAlignment="1">
      <alignment horizontal="center" wrapText="1"/>
    </xf>
    <xf numFmtId="0" fontId="53" fillId="0" borderId="4" xfId="210" applyFont="1" applyBorder="1" applyAlignment="1">
      <alignment horizontal="center"/>
    </xf>
    <xf numFmtId="187" fontId="6" fillId="0" borderId="4" xfId="211" applyNumberFormat="1" applyFont="1" applyFill="1" applyBorder="1" applyAlignment="1">
      <alignment horizontal="center" wrapText="1"/>
    </xf>
    <xf numFmtId="187" fontId="6" fillId="0" borderId="4" xfId="211" applyNumberFormat="1" applyFont="1" applyFill="1" applyBorder="1" applyAlignment="1">
      <alignment horizontal="center"/>
    </xf>
    <xf numFmtId="187" fontId="53" fillId="0" borderId="4" xfId="211" applyNumberFormat="1" applyFont="1" applyBorder="1" applyAlignment="1">
      <alignment horizontal="center"/>
    </xf>
    <xf numFmtId="1" fontId="53" fillId="0" borderId="4" xfId="211" applyNumberFormat="1" applyFont="1" applyBorder="1" applyAlignment="1">
      <alignment horizontal="center"/>
    </xf>
    <xf numFmtId="187" fontId="53" fillId="0" borderId="4" xfId="211" applyNumberFormat="1" applyFont="1" applyBorder="1" applyAlignment="1"/>
    <xf numFmtId="0" fontId="6" fillId="30" borderId="4" xfId="141" applyNumberFormat="1" applyFont="1" applyFill="1" applyBorder="1" applyAlignment="1">
      <alignment horizontal="center" wrapText="1"/>
    </xf>
    <xf numFmtId="0" fontId="53" fillId="0" borderId="4" xfId="212" applyFont="1" applyBorder="1" applyAlignment="1">
      <alignment horizontal="center"/>
    </xf>
    <xf numFmtId="0" fontId="53" fillId="0" borderId="4" xfId="212" applyFont="1" applyBorder="1" applyAlignment="1">
      <alignment horizontal="left" wrapText="1"/>
    </xf>
    <xf numFmtId="0" fontId="53" fillId="0" borderId="4" xfId="212" applyFont="1" applyBorder="1" applyAlignment="1">
      <alignment horizontal="center" wrapText="1"/>
    </xf>
    <xf numFmtId="1" fontId="53" fillId="0" borderId="4" xfId="213" applyNumberFormat="1" applyFont="1" applyBorder="1" applyAlignment="1">
      <alignment horizontal="center"/>
    </xf>
    <xf numFmtId="187" fontId="6" fillId="0" borderId="4" xfId="213" applyNumberFormat="1" applyFont="1" applyFill="1" applyBorder="1" applyAlignment="1">
      <alignment horizontal="center" wrapText="1" shrinkToFit="1"/>
    </xf>
    <xf numFmtId="3" fontId="6" fillId="0" borderId="4" xfId="135" applyNumberFormat="1" applyFont="1" applyFill="1" applyBorder="1" applyAlignment="1">
      <alignment horizontal="center"/>
    </xf>
    <xf numFmtId="0" fontId="53" fillId="0" borderId="4" xfId="0" applyFont="1" applyFill="1" applyBorder="1" applyAlignment="1"/>
    <xf numFmtId="0" fontId="53" fillId="0" borderId="4" xfId="214" applyFont="1" applyBorder="1" applyAlignment="1">
      <alignment horizontal="center"/>
    </xf>
    <xf numFmtId="0" fontId="53" fillId="0" borderId="4" xfId="214" applyFont="1" applyFill="1" applyBorder="1" applyAlignment="1">
      <alignment horizontal="center"/>
    </xf>
    <xf numFmtId="187" fontId="6" fillId="0" borderId="4" xfId="215" applyNumberFormat="1" applyFont="1" applyFill="1" applyBorder="1" applyAlignment="1">
      <alignment horizontal="center" wrapText="1"/>
    </xf>
    <xf numFmtId="0" fontId="53" fillId="0" borderId="4" xfId="216" applyFont="1" applyBorder="1" applyAlignment="1">
      <alignment horizontal="center"/>
    </xf>
    <xf numFmtId="187" fontId="6" fillId="0" borderId="4" xfId="217" applyNumberFormat="1" applyFont="1" applyFill="1" applyBorder="1" applyAlignment="1">
      <alignment horizontal="center" wrapText="1"/>
    </xf>
    <xf numFmtId="187" fontId="6" fillId="0" borderId="4" xfId="217" applyNumberFormat="1" applyFont="1" applyFill="1" applyBorder="1" applyAlignment="1">
      <alignment horizontal="center"/>
    </xf>
    <xf numFmtId="187" fontId="53" fillId="0" borderId="4" xfId="217" applyNumberFormat="1" applyFont="1" applyBorder="1" applyAlignment="1">
      <alignment horizontal="center"/>
    </xf>
    <xf numFmtId="1" fontId="53" fillId="0" borderId="4" xfId="217" applyNumberFormat="1" applyFont="1" applyBorder="1" applyAlignment="1">
      <alignment horizontal="center"/>
    </xf>
    <xf numFmtId="187" fontId="53" fillId="0" borderId="4" xfId="217" applyNumberFormat="1" applyFont="1" applyBorder="1" applyAlignment="1"/>
    <xf numFmtId="0" fontId="53" fillId="0" borderId="4" xfId="218" applyFont="1" applyBorder="1" applyAlignment="1">
      <alignment horizontal="center"/>
    </xf>
    <xf numFmtId="0" fontId="6" fillId="0" borderId="4" xfId="218" applyFont="1" applyFill="1" applyBorder="1" applyAlignment="1">
      <alignment horizontal="left" wrapText="1"/>
    </xf>
    <xf numFmtId="0" fontId="6" fillId="0" borderId="4" xfId="218" applyFont="1" applyFill="1" applyBorder="1" applyAlignment="1">
      <alignment horizontal="center"/>
    </xf>
    <xf numFmtId="0" fontId="53" fillId="0" borderId="4" xfId="218" applyFont="1" applyFill="1" applyBorder="1" applyAlignment="1">
      <alignment horizontal="center"/>
    </xf>
    <xf numFmtId="0" fontId="53" fillId="0" borderId="4" xfId="218" applyFont="1" applyBorder="1" applyAlignment="1"/>
    <xf numFmtId="187" fontId="53" fillId="0" borderId="4" xfId="219" applyNumberFormat="1" applyFont="1" applyBorder="1" applyAlignment="1"/>
    <xf numFmtId="0" fontId="53" fillId="0" borderId="4" xfId="220" applyFont="1" applyFill="1" applyBorder="1" applyAlignment="1">
      <alignment horizontal="center"/>
    </xf>
    <xf numFmtId="187" fontId="6" fillId="0" borderId="4" xfId="221" applyNumberFormat="1" applyFont="1" applyFill="1" applyBorder="1" applyAlignment="1">
      <alignment horizontal="center" wrapText="1"/>
    </xf>
    <xf numFmtId="0" fontId="53" fillId="0" borderId="4" xfId="222" applyFont="1" applyBorder="1" applyAlignment="1">
      <alignment horizontal="center"/>
    </xf>
    <xf numFmtId="187" fontId="6" fillId="0" borderId="4" xfId="223" applyNumberFormat="1" applyFont="1" applyFill="1" applyBorder="1" applyAlignment="1">
      <alignment horizontal="center" wrapText="1"/>
    </xf>
    <xf numFmtId="187" fontId="6" fillId="0" borderId="4" xfId="223" applyNumberFormat="1" applyFont="1" applyFill="1" applyBorder="1" applyAlignment="1">
      <alignment horizontal="center"/>
    </xf>
    <xf numFmtId="187" fontId="53" fillId="0" borderId="4" xfId="223" applyNumberFormat="1" applyFont="1" applyBorder="1" applyAlignment="1"/>
    <xf numFmtId="0" fontId="53" fillId="0" borderId="4" xfId="226" applyFont="1" applyBorder="1" applyAlignment="1">
      <alignment horizontal="left" wrapText="1"/>
    </xf>
    <xf numFmtId="0" fontId="53" fillId="0" borderId="4" xfId="226" applyFont="1" applyBorder="1" applyAlignment="1"/>
    <xf numFmtId="187" fontId="53" fillId="0" borderId="4" xfId="227" applyNumberFormat="1" applyFont="1" applyBorder="1" applyAlignment="1"/>
    <xf numFmtId="187" fontId="4" fillId="0" borderId="0" xfId="42" applyNumberFormat="1" applyFont="1" applyBorder="1" applyAlignment="1">
      <alignment vertical="top"/>
    </xf>
    <xf numFmtId="187" fontId="4" fillId="0" borderId="22" xfId="42" applyNumberFormat="1" applyFont="1" applyBorder="1" applyAlignment="1">
      <alignment vertical="top"/>
    </xf>
    <xf numFmtId="187" fontId="5" fillId="0" borderId="4" xfId="42" applyNumberFormat="1" applyFont="1" applyBorder="1" applyAlignment="1">
      <alignment horizontal="center" vertical="top"/>
    </xf>
    <xf numFmtId="187" fontId="6" fillId="0" borderId="5" xfId="42" applyNumberFormat="1" applyFont="1" applyBorder="1" applyAlignment="1">
      <alignment vertical="top" wrapText="1"/>
    </xf>
    <xf numFmtId="0" fontId="6" fillId="0" borderId="31" xfId="0" applyFont="1" applyBorder="1" applyAlignment="1">
      <alignment horizontal="right" vertical="top" wrapText="1"/>
    </xf>
    <xf numFmtId="0" fontId="5" fillId="35" borderId="4" xfId="0" applyFont="1" applyFill="1" applyBorder="1" applyAlignment="1">
      <alignment horizontal="left" vertical="top"/>
    </xf>
    <xf numFmtId="0" fontId="6" fillId="0" borderId="4" xfId="135" applyFont="1" applyFill="1" applyBorder="1" applyAlignment="1">
      <alignment horizontal="center" vertical="top"/>
    </xf>
    <xf numFmtId="187" fontId="60" fillId="0" borderId="4" xfId="42" applyNumberFormat="1" applyFont="1" applyFill="1" applyBorder="1" applyAlignment="1">
      <alignment horizontal="center" vertical="top"/>
    </xf>
    <xf numFmtId="43" fontId="13" fillId="0" borderId="4" xfId="110" applyFont="1" applyFill="1" applyBorder="1" applyAlignment="1">
      <alignment horizontal="center" vertical="top" wrapText="1"/>
    </xf>
    <xf numFmtId="187" fontId="13" fillId="0" borderId="4" xfId="110" applyNumberFormat="1" applyFont="1" applyFill="1" applyBorder="1" applyAlignment="1">
      <alignment horizontal="center" vertical="top" wrapText="1"/>
    </xf>
    <xf numFmtId="0" fontId="60" fillId="0" borderId="4" xfId="0" applyFont="1" applyFill="1" applyBorder="1" applyAlignment="1">
      <alignment vertical="top"/>
    </xf>
    <xf numFmtId="0" fontId="13" fillId="0" borderId="4" xfId="135" applyFont="1" applyFill="1" applyBorder="1" applyAlignment="1">
      <alignment horizontal="center" vertical="top" wrapText="1"/>
    </xf>
    <xf numFmtId="0" fontId="55" fillId="0" borderId="4" xfId="0" applyFont="1" applyFill="1" applyBorder="1" applyAlignment="1">
      <alignment horizontal="center" vertical="top" wrapText="1"/>
    </xf>
    <xf numFmtId="0" fontId="53" fillId="0" borderId="4" xfId="0" applyFont="1" applyFill="1" applyBorder="1" applyAlignment="1">
      <alignment horizontal="left" vertical="top" wrapText="1"/>
    </xf>
    <xf numFmtId="0" fontId="53" fillId="0" borderId="4" xfId="0" applyFont="1" applyFill="1" applyBorder="1" applyAlignment="1">
      <alignment horizontal="center" vertical="top" wrapText="1"/>
    </xf>
    <xf numFmtId="0" fontId="61" fillId="0" borderId="4" xfId="0" applyFont="1" applyBorder="1"/>
    <xf numFmtId="0" fontId="61" fillId="0" borderId="0" xfId="0" applyFont="1"/>
    <xf numFmtId="0" fontId="6" fillId="0" borderId="4" xfId="172" applyNumberFormat="1" applyFont="1" applyFill="1" applyBorder="1" applyAlignment="1">
      <alignment vertical="top" wrapText="1"/>
    </xf>
    <xf numFmtId="0" fontId="53" fillId="0" borderId="4" xfId="0" applyFont="1" applyBorder="1" applyAlignment="1">
      <alignment horizontal="left" wrapText="1"/>
    </xf>
    <xf numFmtId="0" fontId="9" fillId="0" borderId="4" xfId="208" applyFont="1" applyBorder="1" applyAlignment="1">
      <alignment horizontal="left" wrapText="1"/>
    </xf>
    <xf numFmtId="0" fontId="53" fillId="0" borderId="4" xfId="210" applyFont="1" applyBorder="1" applyAlignment="1">
      <alignment horizontal="left" wrapText="1"/>
    </xf>
    <xf numFmtId="0" fontId="53" fillId="0" borderId="20" xfId="0" applyFont="1" applyFill="1" applyBorder="1" applyAlignment="1"/>
    <xf numFmtId="187" fontId="6" fillId="0" borderId="4" xfId="215" applyNumberFormat="1" applyFont="1" applyFill="1" applyBorder="1" applyAlignment="1">
      <alignment horizontal="left" wrapText="1"/>
    </xf>
    <xf numFmtId="0" fontId="53" fillId="0" borderId="4" xfId="216" applyFont="1" applyBorder="1" applyAlignment="1">
      <alignment horizontal="left" wrapText="1"/>
    </xf>
    <xf numFmtId="187" fontId="6" fillId="0" borderId="4" xfId="221" applyNumberFormat="1" applyFont="1" applyFill="1" applyBorder="1" applyAlignment="1">
      <alignment horizontal="left" wrapText="1"/>
    </xf>
    <xf numFmtId="0" fontId="53" fillId="0" borderId="4" xfId="222" applyFont="1" applyBorder="1" applyAlignment="1">
      <alignment horizontal="left" wrapText="1"/>
    </xf>
    <xf numFmtId="0" fontId="6" fillId="30" borderId="4" xfId="81" applyFont="1" applyFill="1" applyBorder="1" applyAlignment="1">
      <alignment vertical="top"/>
    </xf>
    <xf numFmtId="49" fontId="6" fillId="30" borderId="4" xfId="81" applyNumberFormat="1" applyFont="1" applyFill="1" applyBorder="1" applyAlignment="1">
      <alignment horizontal="center" vertical="top"/>
    </xf>
    <xf numFmtId="0" fontId="59" fillId="0" borderId="4" xfId="0" applyFont="1" applyBorder="1" applyAlignment="1">
      <alignment vertical="top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140" applyFont="1" applyFill="1" applyBorder="1" applyAlignment="1">
      <alignment vertical="center" shrinkToFit="1"/>
    </xf>
    <xf numFmtId="0" fontId="6" fillId="0" borderId="4" xfId="143" applyNumberFormat="1" applyFont="1" applyFill="1" applyBorder="1" applyAlignment="1">
      <alignment vertical="top" wrapText="1"/>
    </xf>
    <xf numFmtId="2" fontId="6" fillId="30" borderId="4" xfId="172" applyNumberFormat="1" applyFont="1" applyFill="1" applyBorder="1" applyAlignment="1">
      <alignment vertical="top" wrapText="1"/>
    </xf>
    <xf numFmtId="1" fontId="6" fillId="30" borderId="4" xfId="231" applyNumberFormat="1" applyFont="1" applyFill="1" applyBorder="1" applyAlignment="1">
      <alignment horizontal="center" vertical="top" wrapText="1" shrinkToFit="1"/>
    </xf>
    <xf numFmtId="0" fontId="61" fillId="0" borderId="4" xfId="0" applyFont="1" applyBorder="1" applyAlignment="1">
      <alignment vertical="top"/>
    </xf>
    <xf numFmtId="49" fontId="6" fillId="30" borderId="4" xfId="172" applyNumberFormat="1" applyFont="1" applyFill="1" applyBorder="1" applyAlignment="1">
      <alignment horizontal="center" vertical="top" wrapText="1"/>
    </xf>
    <xf numFmtId="49" fontId="6" fillId="0" borderId="4" xfId="172" applyNumberFormat="1" applyFont="1" applyFill="1" applyBorder="1" applyAlignment="1">
      <alignment horizontal="center" vertical="top" wrapText="1"/>
    </xf>
    <xf numFmtId="0" fontId="59" fillId="0" borderId="4" xfId="0" applyFont="1" applyBorder="1"/>
    <xf numFmtId="0" fontId="55" fillId="34" borderId="5" xfId="0" applyFont="1" applyFill="1" applyBorder="1" applyAlignment="1">
      <alignment vertical="center" wrapText="1"/>
    </xf>
    <xf numFmtId="0" fontId="53" fillId="0" borderId="5" xfId="0" quotePrefix="1" applyFont="1" applyBorder="1" applyAlignment="1">
      <alignment horizontal="center" vertical="top" shrinkToFit="1"/>
    </xf>
    <xf numFmtId="0" fontId="53" fillId="0" borderId="5" xfId="0" quotePrefix="1" applyFont="1" applyBorder="1" applyAlignment="1">
      <alignment horizontal="center" vertical="top"/>
    </xf>
    <xf numFmtId="0" fontId="53" fillId="0" borderId="4" xfId="0" applyFont="1" applyBorder="1" applyAlignment="1">
      <alignment horizontal="center" vertical="top" wrapText="1" shrinkToFit="1"/>
    </xf>
    <xf numFmtId="0" fontId="53" fillId="0" borderId="4" xfId="0" quotePrefix="1" applyFont="1" applyBorder="1" applyAlignment="1">
      <alignment horizontal="center" vertical="top" shrinkToFit="1"/>
    </xf>
    <xf numFmtId="0" fontId="53" fillId="0" borderId="4" xfId="0" quotePrefix="1" applyFont="1" applyBorder="1" applyAlignment="1">
      <alignment horizontal="center" vertical="top"/>
    </xf>
    <xf numFmtId="0" fontId="5" fillId="0" borderId="0" xfId="135" applyFont="1" applyFill="1" applyAlignment="1">
      <alignment vertical="center"/>
    </xf>
    <xf numFmtId="0" fontId="3" fillId="34" borderId="4" xfId="135" applyFont="1" applyFill="1" applyBorder="1" applyAlignment="1">
      <alignment vertical="center"/>
    </xf>
    <xf numFmtId="187" fontId="6" fillId="0" borderId="4" xfId="42" quotePrefix="1" applyNumberFormat="1" applyFont="1" applyFill="1" applyBorder="1" applyAlignment="1">
      <alignment horizontal="center" vertical="top" wrapText="1"/>
    </xf>
    <xf numFmtId="0" fontId="6" fillId="27" borderId="4" xfId="0" applyFont="1" applyFill="1" applyBorder="1" applyAlignment="1">
      <alignment horizontal="center" vertical="top"/>
    </xf>
    <xf numFmtId="0" fontId="6" fillId="27" borderId="4" xfId="0" applyFont="1" applyFill="1" applyBorder="1" applyAlignment="1">
      <alignment horizontal="center" vertical="center"/>
    </xf>
    <xf numFmtId="0" fontId="5" fillId="34" borderId="4" xfId="0" applyFont="1" applyFill="1" applyBorder="1" applyAlignment="1">
      <alignment horizontal="left" vertical="top"/>
    </xf>
    <xf numFmtId="49" fontId="53" fillId="0" borderId="4" xfId="0" applyNumberFormat="1" applyFont="1" applyBorder="1" applyAlignment="1">
      <alignment vertical="center" wrapText="1"/>
    </xf>
    <xf numFmtId="187" fontId="53" fillId="0" borderId="4" xfId="42" applyNumberFormat="1" applyFont="1" applyBorder="1" applyAlignment="1">
      <alignment vertical="center" wrapText="1"/>
    </xf>
    <xf numFmtId="189" fontId="53" fillId="0" borderId="4" xfId="42" applyNumberFormat="1" applyFont="1" applyBorder="1" applyAlignment="1">
      <alignment vertical="center" wrapText="1"/>
    </xf>
    <xf numFmtId="187" fontId="6" fillId="0" borderId="4" xfId="42" applyNumberFormat="1" applyFont="1" applyFill="1" applyBorder="1" applyAlignment="1">
      <alignment vertical="top"/>
    </xf>
    <xf numFmtId="189" fontId="6" fillId="0" borderId="4" xfId="124" applyNumberFormat="1" applyFont="1" applyFill="1" applyBorder="1" applyAlignment="1">
      <alignment vertical="top"/>
    </xf>
    <xf numFmtId="0" fontId="5" fillId="0" borderId="4" xfId="0" applyFont="1" applyFill="1" applyBorder="1" applyAlignment="1">
      <alignment horizontal="left" vertical="top"/>
    </xf>
    <xf numFmtId="187" fontId="5" fillId="0" borderId="4" xfId="42" applyNumberFormat="1" applyFont="1" applyFill="1" applyBorder="1" applyAlignment="1">
      <alignment horizontal="left" vertical="top"/>
    </xf>
    <xf numFmtId="0" fontId="5" fillId="35" borderId="4" xfId="0" applyFont="1" applyFill="1" applyBorder="1" applyAlignment="1">
      <alignment vertical="top" wrapText="1"/>
    </xf>
    <xf numFmtId="187" fontId="5" fillId="35" borderId="4" xfId="42" applyNumberFormat="1" applyFont="1" applyFill="1" applyBorder="1" applyAlignment="1">
      <alignment horizontal="left" vertical="top"/>
    </xf>
    <xf numFmtId="0" fontId="55" fillId="36" borderId="31" xfId="0" applyFont="1" applyFill="1" applyBorder="1" applyAlignment="1"/>
    <xf numFmtId="187" fontId="6" fillId="0" borderId="5" xfId="42" applyNumberFormat="1" applyFont="1" applyFill="1" applyBorder="1" applyAlignment="1">
      <alignment horizontal="center" vertical="center" wrapText="1"/>
    </xf>
    <xf numFmtId="0" fontId="6" fillId="0" borderId="4" xfId="135" applyFont="1" applyFill="1" applyBorder="1" applyAlignment="1">
      <alignment horizontal="center"/>
    </xf>
    <xf numFmtId="0" fontId="6" fillId="0" borderId="4" xfId="135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  <xf numFmtId="0" fontId="6" fillId="0" borderId="4" xfId="0" quotePrefix="1" applyFont="1" applyFill="1" applyBorder="1" applyAlignment="1">
      <alignment horizontal="center" shrinkToFit="1"/>
    </xf>
    <xf numFmtId="187" fontId="6" fillId="0" borderId="4" xfId="42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187" fontId="6" fillId="0" borderId="4" xfId="42" applyNumberFormat="1" applyFont="1" applyFill="1" applyBorder="1" applyAlignment="1">
      <alignment horizontal="left" wrapText="1"/>
    </xf>
    <xf numFmtId="187" fontId="6" fillId="0" borderId="4" xfId="42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left" vertical="top"/>
    </xf>
    <xf numFmtId="0" fontId="53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43" fontId="6" fillId="0" borderId="4" xfId="112" applyFont="1" applyFill="1" applyBorder="1" applyAlignment="1">
      <alignment wrapText="1"/>
    </xf>
    <xf numFmtId="43" fontId="6" fillId="0" borderId="4" xfId="112" applyFont="1" applyFill="1" applyBorder="1" applyAlignment="1">
      <alignment horizontal="center" wrapText="1"/>
    </xf>
    <xf numFmtId="41" fontId="6" fillId="0" borderId="4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center" wrapText="1"/>
    </xf>
    <xf numFmtId="0" fontId="6" fillId="27" borderId="4" xfId="0" applyFont="1" applyFill="1" applyBorder="1" applyAlignment="1">
      <alignment horizontal="center"/>
    </xf>
    <xf numFmtId="187" fontId="6" fillId="0" borderId="4" xfId="42" applyNumberFormat="1" applyFont="1" applyFill="1" applyBorder="1" applyAlignment="1">
      <alignment horizontal="left" vertical="center" wrapText="1"/>
    </xf>
    <xf numFmtId="0" fontId="53" fillId="0" borderId="4" xfId="0" applyFont="1" applyFill="1" applyBorder="1" applyAlignment="1">
      <alignment horizontal="left" vertical="top"/>
    </xf>
    <xf numFmtId="189" fontId="6" fillId="0" borderId="4" xfId="42" applyNumberFormat="1" applyFont="1" applyFill="1" applyBorder="1" applyAlignment="1">
      <alignment horizontal="center" shrinkToFit="1"/>
    </xf>
    <xf numFmtId="189" fontId="6" fillId="0" borderId="4" xfId="42" applyNumberFormat="1" applyFont="1" applyFill="1" applyBorder="1" applyAlignment="1">
      <alignment shrinkToFit="1"/>
    </xf>
    <xf numFmtId="3" fontId="53" fillId="0" borderId="4" xfId="42" applyNumberFormat="1" applyFont="1" applyBorder="1" applyAlignment="1">
      <alignment horizontal="center"/>
    </xf>
    <xf numFmtId="1" fontId="6" fillId="0" borderId="4" xfId="100" applyNumberFormat="1" applyFont="1" applyFill="1" applyBorder="1" applyAlignment="1">
      <alignment horizontal="center" shrinkToFit="1"/>
    </xf>
    <xf numFmtId="43" fontId="6" fillId="0" borderId="4" xfId="42" applyFont="1" applyBorder="1" applyAlignment="1">
      <alignment horizontal="center"/>
    </xf>
    <xf numFmtId="187" fontId="6" fillId="0" borderId="4" xfId="42" applyNumberFormat="1" applyFont="1" applyFill="1" applyBorder="1" applyAlignment="1">
      <alignment horizontal="right" wrapText="1"/>
    </xf>
    <xf numFmtId="187" fontId="6" fillId="0" borderId="4" xfId="42" applyNumberFormat="1" applyFont="1" applyFill="1" applyBorder="1" applyAlignment="1">
      <alignment wrapText="1"/>
    </xf>
    <xf numFmtId="0" fontId="55" fillId="0" borderId="4" xfId="0" applyFont="1" applyFill="1" applyBorder="1" applyAlignment="1">
      <alignment wrapText="1"/>
    </xf>
    <xf numFmtId="0" fontId="53" fillId="0" borderId="5" xfId="0" applyFont="1" applyFill="1" applyBorder="1" applyAlignment="1">
      <alignment horizontal="center" vertical="top"/>
    </xf>
    <xf numFmtId="0" fontId="6" fillId="0" borderId="5" xfId="0" quotePrefix="1" applyFont="1" applyFill="1" applyBorder="1" applyAlignment="1">
      <alignment horizontal="center" vertical="top" shrinkToFit="1"/>
    </xf>
    <xf numFmtId="0" fontId="6" fillId="0" borderId="5" xfId="0" applyFont="1" applyFill="1" applyBorder="1" applyAlignment="1">
      <alignment horizontal="center" vertical="top"/>
    </xf>
    <xf numFmtId="0" fontId="6" fillId="0" borderId="4" xfId="135" applyFont="1" applyFill="1" applyBorder="1" applyAlignment="1">
      <alignment horizontal="center" vertical="center"/>
    </xf>
    <xf numFmtId="0" fontId="6" fillId="0" borderId="4" xfId="135" applyFont="1" applyFill="1" applyBorder="1" applyAlignment="1">
      <alignment horizontal="center" vertical="center" wrapText="1"/>
    </xf>
    <xf numFmtId="49" fontId="47" fillId="0" borderId="4" xfId="0" applyNumberFormat="1" applyFont="1" applyFill="1" applyBorder="1" applyAlignment="1">
      <alignment horizontal="center" vertical="top" wrapText="1"/>
    </xf>
    <xf numFmtId="0" fontId="6" fillId="0" borderId="4" xfId="0" quotePrefix="1" applyFont="1" applyFill="1" applyBorder="1" applyAlignment="1">
      <alignment horizontal="center" vertical="top" shrinkToFit="1"/>
    </xf>
    <xf numFmtId="0" fontId="53" fillId="0" borderId="4" xfId="0" applyFont="1" applyFill="1" applyBorder="1" applyAlignment="1">
      <alignment horizontal="center" vertical="center"/>
    </xf>
    <xf numFmtId="0" fontId="6" fillId="0" borderId="4" xfId="135" applyFont="1" applyFill="1" applyBorder="1" applyAlignment="1">
      <alignment horizontal="left" vertical="center" wrapText="1"/>
    </xf>
    <xf numFmtId="43" fontId="6" fillId="0" borderId="4" xfId="110" applyFont="1" applyFill="1" applyBorder="1" applyAlignment="1">
      <alignment horizontal="center" vertical="center" wrapText="1"/>
    </xf>
    <xf numFmtId="0" fontId="5" fillId="0" borderId="4" xfId="135" applyFont="1" applyFill="1" applyBorder="1" applyAlignment="1">
      <alignment horizontal="center" vertical="center" wrapText="1"/>
    </xf>
    <xf numFmtId="187" fontId="53" fillId="0" borderId="4" xfId="42" applyNumberFormat="1" applyFont="1" applyFill="1" applyBorder="1" applyAlignment="1">
      <alignment horizontal="center"/>
    </xf>
    <xf numFmtId="0" fontId="53" fillId="28" borderId="4" xfId="0" applyFont="1" applyFill="1" applyBorder="1" applyAlignment="1">
      <alignment horizontal="left" vertical="top"/>
    </xf>
    <xf numFmtId="0" fontId="62" fillId="0" borderId="4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top" wrapText="1"/>
    </xf>
    <xf numFmtId="0" fontId="6" fillId="0" borderId="15" xfId="78" applyFont="1" applyFill="1" applyBorder="1" applyAlignment="1">
      <alignment horizontal="center" vertical="top" shrinkToFit="1"/>
    </xf>
    <xf numFmtId="49" fontId="53" fillId="0" borderId="15" xfId="0" applyNumberFormat="1" applyFont="1" applyFill="1" applyBorder="1" applyAlignment="1">
      <alignment horizontal="center" vertical="top"/>
    </xf>
    <xf numFmtId="49" fontId="6" fillId="0" borderId="15" xfId="78" applyNumberFormat="1" applyFont="1" applyFill="1" applyBorder="1" applyAlignment="1">
      <alignment horizontal="center" vertical="top" shrinkToFit="1"/>
    </xf>
    <xf numFmtId="187" fontId="6" fillId="0" borderId="15" xfId="42" applyNumberFormat="1" applyFont="1" applyFill="1" applyBorder="1" applyAlignment="1">
      <alignment horizontal="right" vertical="top" shrinkToFit="1"/>
    </xf>
    <xf numFmtId="191" fontId="6" fillId="0" borderId="15" xfId="60" applyNumberFormat="1" applyFont="1" applyFill="1" applyBorder="1" applyAlignment="1">
      <alignment horizontal="center" vertical="top" shrinkToFit="1"/>
    </xf>
    <xf numFmtId="198" fontId="53" fillId="0" borderId="15" xfId="0" applyNumberFormat="1" applyFont="1" applyBorder="1" applyAlignment="1">
      <alignment horizontal="right" vertical="top"/>
    </xf>
    <xf numFmtId="191" fontId="6" fillId="0" borderId="15" xfId="60" applyNumberFormat="1" applyFont="1" applyFill="1" applyBorder="1" applyAlignment="1">
      <alignment vertical="top" shrinkToFit="1"/>
    </xf>
    <xf numFmtId="187" fontId="53" fillId="0" borderId="15" xfId="42" applyNumberFormat="1" applyFont="1" applyBorder="1" applyAlignment="1">
      <alignment horizontal="right" vertical="top"/>
    </xf>
    <xf numFmtId="49" fontId="6" fillId="0" borderId="15" xfId="60" applyNumberFormat="1" applyFont="1" applyFill="1" applyBorder="1" applyAlignment="1">
      <alignment horizontal="right" vertical="top" shrinkToFit="1"/>
    </xf>
    <xf numFmtId="187" fontId="53" fillId="0" borderId="28" xfId="42" applyNumberFormat="1" applyFont="1" applyBorder="1" applyAlignment="1">
      <alignment vertical="top"/>
    </xf>
    <xf numFmtId="0" fontId="53" fillId="0" borderId="15" xfId="0" applyFont="1" applyBorder="1" applyAlignment="1">
      <alignment horizontal="center" vertical="center"/>
    </xf>
    <xf numFmtId="0" fontId="53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top"/>
    </xf>
    <xf numFmtId="49" fontId="6" fillId="0" borderId="15" xfId="78" applyNumberFormat="1" applyFont="1" applyFill="1" applyBorder="1" applyAlignment="1">
      <alignment horizontal="center" vertical="center" shrinkToFit="1"/>
    </xf>
    <xf numFmtId="187" fontId="6" fillId="0" borderId="15" xfId="42" applyNumberFormat="1" applyFont="1" applyFill="1" applyBorder="1" applyAlignment="1">
      <alignment horizontal="right" vertical="center" shrinkToFit="1"/>
    </xf>
    <xf numFmtId="191" fontId="6" fillId="0" borderId="15" xfId="60" applyNumberFormat="1" applyFont="1" applyFill="1" applyBorder="1" applyAlignment="1">
      <alignment horizontal="center" vertical="center" shrinkToFit="1"/>
    </xf>
    <xf numFmtId="198" fontId="53" fillId="0" borderId="15" xfId="0" applyNumberFormat="1" applyFont="1" applyBorder="1" applyAlignment="1">
      <alignment horizontal="right" vertical="center"/>
    </xf>
    <xf numFmtId="191" fontId="6" fillId="0" borderId="15" xfId="60" applyNumberFormat="1" applyFont="1" applyFill="1" applyBorder="1" applyAlignment="1">
      <alignment vertical="center" shrinkToFit="1"/>
    </xf>
    <xf numFmtId="1" fontId="6" fillId="0" borderId="15" xfId="100" applyNumberFormat="1" applyFont="1" applyFill="1" applyBorder="1" applyAlignment="1">
      <alignment horizontal="center" vertical="top" shrinkToFit="1"/>
    </xf>
    <xf numFmtId="0" fontId="53" fillId="0" borderId="4" xfId="0" applyFont="1" applyFill="1" applyBorder="1" applyAlignment="1">
      <alignment vertical="top" wrapText="1"/>
    </xf>
    <xf numFmtId="0" fontId="53" fillId="0" borderId="5" xfId="0" applyFont="1" applyFill="1" applyBorder="1" applyAlignment="1">
      <alignment horizontal="left" vertical="top"/>
    </xf>
    <xf numFmtId="0" fontId="53" fillId="0" borderId="5" xfId="0" applyFont="1" applyFill="1" applyBorder="1" applyAlignment="1">
      <alignment horizontal="left" vertical="top" wrapText="1"/>
    </xf>
    <xf numFmtId="49" fontId="47" fillId="0" borderId="5" xfId="0" applyNumberFormat="1" applyFont="1" applyFill="1" applyBorder="1" applyAlignment="1">
      <alignment horizontal="left" vertical="top" wrapText="1"/>
    </xf>
    <xf numFmtId="187" fontId="53" fillId="0" borderId="5" xfId="42" applyNumberFormat="1" applyFont="1" applyFill="1" applyBorder="1" applyAlignment="1">
      <alignment horizontal="left" vertical="top"/>
    </xf>
    <xf numFmtId="189" fontId="53" fillId="0" borderId="4" xfId="42" applyNumberFormat="1" applyFont="1" applyFill="1" applyBorder="1" applyAlignment="1">
      <alignment horizontal="center" vertical="top" shrinkToFit="1"/>
    </xf>
    <xf numFmtId="49" fontId="6" fillId="0" borderId="4" xfId="0" applyNumberFormat="1" applyFont="1" applyFill="1" applyBorder="1" applyAlignment="1">
      <alignment horizontal="center" vertical="top" wrapText="1"/>
    </xf>
    <xf numFmtId="187" fontId="53" fillId="0" borderId="4" xfId="42" applyNumberFormat="1" applyFont="1" applyFill="1" applyBorder="1" applyAlignment="1">
      <alignment horizontal="left" vertical="top" wrapText="1"/>
    </xf>
    <xf numFmtId="187" fontId="53" fillId="0" borderId="23" xfId="42" applyNumberFormat="1" applyFont="1" applyBorder="1" applyAlignment="1">
      <alignment vertical="top"/>
    </xf>
    <xf numFmtId="0" fontId="53" fillId="0" borderId="24" xfId="0" applyFont="1" applyBorder="1" applyAlignment="1">
      <alignment horizontal="center" vertical="top"/>
    </xf>
    <xf numFmtId="0" fontId="6" fillId="0" borderId="24" xfId="0" applyFont="1" applyFill="1" applyBorder="1" applyAlignment="1">
      <alignment vertical="top"/>
    </xf>
    <xf numFmtId="0" fontId="6" fillId="0" borderId="24" xfId="0" applyFont="1" applyFill="1" applyBorder="1" applyAlignment="1">
      <alignment horizontal="center" vertical="top" shrinkToFit="1"/>
    </xf>
    <xf numFmtId="2" fontId="6" fillId="0" borderId="24" xfId="42" applyNumberFormat="1" applyFont="1" applyFill="1" applyBorder="1" applyAlignment="1">
      <alignment horizontal="center" vertical="center" wrapText="1"/>
    </xf>
    <xf numFmtId="187" fontId="53" fillId="0" borderId="24" xfId="42" applyNumberFormat="1" applyFont="1" applyBorder="1" applyAlignment="1">
      <alignment vertical="top"/>
    </xf>
    <xf numFmtId="0" fontId="53" fillId="0" borderId="26" xfId="0" applyFont="1" applyBorder="1" applyAlignment="1">
      <alignment vertical="top"/>
    </xf>
    <xf numFmtId="187" fontId="6" fillId="0" borderId="24" xfId="60" applyNumberFormat="1" applyFont="1" applyFill="1" applyBorder="1" applyAlignment="1">
      <alignment horizontal="center" vertical="top" shrinkToFit="1"/>
    </xf>
    <xf numFmtId="0" fontId="6" fillId="0" borderId="4" xfId="0" applyFont="1" applyFill="1" applyBorder="1" applyAlignment="1">
      <alignment vertical="top"/>
    </xf>
    <xf numFmtId="201" fontId="6" fillId="0" borderId="4" xfId="140" applyNumberFormat="1" applyFont="1" applyFill="1" applyBorder="1" applyAlignment="1">
      <alignment horizontal="center" vertical="top" shrinkToFit="1"/>
    </xf>
    <xf numFmtId="43" fontId="6" fillId="0" borderId="4" xfId="60" applyNumberFormat="1" applyFont="1" applyFill="1" applyBorder="1" applyAlignment="1">
      <alignment horizontal="center" vertical="top" shrinkToFit="1"/>
    </xf>
    <xf numFmtId="2" fontId="6" fillId="0" borderId="4" xfId="42" applyNumberFormat="1" applyFont="1" applyFill="1" applyBorder="1" applyAlignment="1">
      <alignment horizontal="center" vertical="center" wrapText="1"/>
    </xf>
    <xf numFmtId="191" fontId="6" fillId="0" borderId="4" xfId="60" applyNumberFormat="1" applyFont="1" applyFill="1" applyBorder="1" applyAlignment="1">
      <alignment horizontal="center" vertical="top" wrapText="1"/>
    </xf>
    <xf numFmtId="191" fontId="6" fillId="0" borderId="4" xfId="60" applyNumberFormat="1" applyFont="1" applyFill="1" applyBorder="1" applyAlignment="1">
      <alignment vertical="top" shrinkToFit="1"/>
    </xf>
    <xf numFmtId="192" fontId="6" fillId="0" borderId="4" xfId="60" applyNumberFormat="1" applyFont="1" applyFill="1" applyBorder="1" applyAlignment="1">
      <alignment horizontal="center" vertical="top" wrapText="1"/>
    </xf>
    <xf numFmtId="1" fontId="6" fillId="0" borderId="4" xfId="60" applyNumberFormat="1" applyFont="1" applyFill="1" applyBorder="1" applyAlignment="1">
      <alignment horizontal="center" vertical="top" shrinkToFit="1"/>
    </xf>
    <xf numFmtId="188" fontId="6" fillId="0" borderId="24" xfId="0" applyNumberFormat="1" applyFont="1" applyFill="1" applyBorder="1" applyAlignment="1">
      <alignment horizontal="center" vertical="top"/>
    </xf>
    <xf numFmtId="2" fontId="6" fillId="0" borderId="24" xfId="42" applyNumberFormat="1" applyFont="1" applyFill="1" applyBorder="1" applyAlignment="1">
      <alignment horizontal="center" vertical="center" shrinkToFit="1"/>
    </xf>
    <xf numFmtId="192" fontId="6" fillId="0" borderId="24" xfId="60" applyNumberFormat="1" applyFont="1" applyFill="1" applyBorder="1" applyAlignment="1">
      <alignment horizontal="center" vertical="top" shrinkToFit="1"/>
    </xf>
    <xf numFmtId="187" fontId="6" fillId="0" borderId="24" xfId="42" applyNumberFormat="1" applyFont="1" applyFill="1" applyBorder="1" applyAlignment="1">
      <alignment horizontal="center" vertical="top" shrinkToFit="1"/>
    </xf>
    <xf numFmtId="2" fontId="6" fillId="0" borderId="4" xfId="42" applyNumberFormat="1" applyFont="1" applyFill="1" applyBorder="1" applyAlignment="1">
      <alignment horizontal="center" vertical="center" shrinkToFit="1"/>
    </xf>
    <xf numFmtId="192" fontId="6" fillId="0" borderId="4" xfId="60" applyNumberFormat="1" applyFont="1" applyFill="1" applyBorder="1" applyAlignment="1">
      <alignment horizontal="center" vertical="top" shrinkToFit="1"/>
    </xf>
    <xf numFmtId="188" fontId="6" fillId="0" borderId="4" xfId="0" applyNumberFormat="1" applyFont="1" applyFill="1" applyBorder="1" applyAlignment="1">
      <alignment horizontal="center" vertical="top"/>
    </xf>
    <xf numFmtId="43" fontId="53" fillId="0" borderId="4" xfId="0" applyNumberFormat="1" applyFont="1" applyBorder="1" applyAlignment="1">
      <alignment vertical="top"/>
    </xf>
    <xf numFmtId="187" fontId="6" fillId="0" borderId="4" xfId="60" applyNumberFormat="1" applyFont="1" applyFill="1" applyBorder="1" applyAlignment="1">
      <alignment horizontal="center" vertical="top" shrinkToFit="1"/>
    </xf>
    <xf numFmtId="187" fontId="6" fillId="0" borderId="4" xfId="42" applyNumberFormat="1" applyFont="1" applyFill="1" applyBorder="1" applyAlignment="1">
      <alignment horizontal="center" vertical="center" shrinkToFit="1"/>
    </xf>
    <xf numFmtId="0" fontId="6" fillId="0" borderId="4" xfId="135" applyFont="1" applyFill="1" applyBorder="1" applyAlignment="1">
      <alignment horizontal="left" vertical="top" wrapText="1"/>
    </xf>
    <xf numFmtId="0" fontId="5" fillId="0" borderId="4" xfId="135" applyFont="1" applyFill="1" applyBorder="1" applyAlignment="1">
      <alignment vertical="top"/>
    </xf>
    <xf numFmtId="187" fontId="6" fillId="0" borderId="24" xfId="42" applyNumberFormat="1" applyFont="1" applyFill="1" applyBorder="1" applyAlignment="1">
      <alignment horizontal="center" vertical="center" wrapText="1"/>
    </xf>
    <xf numFmtId="187" fontId="6" fillId="0" borderId="4" xfId="60" applyNumberFormat="1" applyFont="1" applyFill="1" applyBorder="1" applyAlignment="1">
      <alignment horizontal="center" vertical="top"/>
    </xf>
    <xf numFmtId="187" fontId="6" fillId="0" borderId="4" xfId="60" applyNumberFormat="1" applyFont="1" applyFill="1" applyBorder="1" applyAlignment="1">
      <alignment horizontal="left" vertical="top"/>
    </xf>
    <xf numFmtId="191" fontId="6" fillId="30" borderId="4" xfId="60" applyNumberFormat="1" applyFont="1" applyFill="1" applyBorder="1" applyAlignment="1">
      <alignment vertical="top" shrinkToFit="1"/>
    </xf>
    <xf numFmtId="1" fontId="6" fillId="30" borderId="4" xfId="60" applyNumberFormat="1" applyFont="1" applyFill="1" applyBorder="1" applyAlignment="1">
      <alignment horizontal="center" vertical="top" shrinkToFit="1"/>
    </xf>
    <xf numFmtId="1" fontId="6" fillId="0" borderId="4" xfId="42" applyNumberFormat="1" applyFont="1" applyFill="1" applyBorder="1" applyAlignment="1">
      <alignment horizontal="center" vertical="center" shrinkToFit="1"/>
    </xf>
    <xf numFmtId="187" fontId="5" fillId="0" borderId="4" xfId="42" applyNumberFormat="1" applyFont="1" applyFill="1" applyBorder="1" applyAlignment="1">
      <alignment vertical="center"/>
    </xf>
    <xf numFmtId="187" fontId="6" fillId="30" borderId="4" xfId="42" applyNumberFormat="1" applyFont="1" applyFill="1" applyBorder="1" applyAlignment="1">
      <alignment horizontal="center" vertical="top" shrinkToFit="1"/>
    </xf>
    <xf numFmtId="187" fontId="6" fillId="30" borderId="4" xfId="42" applyNumberFormat="1" applyFont="1" applyFill="1" applyBorder="1"/>
    <xf numFmtId="187" fontId="6" fillId="30" borderId="4" xfId="42" applyNumberFormat="1" applyFont="1" applyFill="1" applyBorder="1" applyAlignment="1">
      <alignment horizontal="center" vertical="center" shrinkToFit="1"/>
    </xf>
    <xf numFmtId="191" fontId="6" fillId="0" borderId="4" xfId="60" applyNumberFormat="1" applyFont="1" applyFill="1" applyBorder="1"/>
    <xf numFmtId="3" fontId="6" fillId="0" borderId="4" xfId="42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top" shrinkToFit="1"/>
    </xf>
    <xf numFmtId="0" fontId="6" fillId="0" borderId="4" xfId="0" quotePrefix="1" applyFont="1" applyFill="1" applyBorder="1" applyAlignment="1">
      <alignment vertical="top"/>
    </xf>
    <xf numFmtId="187" fontId="6" fillId="0" borderId="4" xfId="42" applyNumberFormat="1" applyFont="1" applyFill="1" applyBorder="1"/>
    <xf numFmtId="187" fontId="6" fillId="0" borderId="4" xfId="42" applyNumberFormat="1" applyFont="1" applyFill="1" applyBorder="1" applyAlignment="1"/>
    <xf numFmtId="187" fontId="6" fillId="0" borderId="4" xfId="42" applyNumberFormat="1" applyFont="1" applyFill="1" applyBorder="1" applyAlignment="1">
      <alignment vertical="center" wrapText="1"/>
    </xf>
    <xf numFmtId="187" fontId="53" fillId="0" borderId="4" xfId="42" applyNumberFormat="1" applyFont="1" applyFill="1" applyBorder="1" applyAlignment="1">
      <alignment vertical="center"/>
    </xf>
    <xf numFmtId="187" fontId="6" fillId="0" borderId="4" xfId="42" applyNumberFormat="1" applyFont="1" applyFill="1" applyBorder="1" applyAlignment="1">
      <alignment horizontal="center" vertical="center"/>
    </xf>
    <xf numFmtId="187" fontId="6" fillId="0" borderId="24" xfId="42" applyNumberFormat="1" applyFont="1" applyFill="1" applyBorder="1" applyAlignment="1">
      <alignment horizontal="center" vertical="top" wrapText="1"/>
    </xf>
    <xf numFmtId="187" fontId="6" fillId="0" borderId="24" xfId="42" applyNumberFormat="1" applyFont="1" applyFill="1" applyBorder="1" applyAlignment="1">
      <alignment vertical="top" shrinkToFit="1"/>
    </xf>
    <xf numFmtId="0" fontId="53" fillId="0" borderId="24" xfId="0" applyFont="1" applyBorder="1" applyAlignment="1">
      <alignment vertical="top"/>
    </xf>
    <xf numFmtId="187" fontId="53" fillId="0" borderId="24" xfId="42" applyNumberFormat="1" applyFont="1" applyBorder="1" applyAlignment="1">
      <alignment horizontal="center" vertical="top"/>
    </xf>
    <xf numFmtId="1" fontId="6" fillId="0" borderId="24" xfId="100" applyNumberFormat="1" applyFont="1" applyFill="1" applyBorder="1" applyAlignment="1">
      <alignment horizontal="center" vertical="top" shrinkToFit="1"/>
    </xf>
    <xf numFmtId="0" fontId="6" fillId="0" borderId="4" xfId="42" applyNumberFormat="1" applyFont="1" applyBorder="1" applyAlignment="1">
      <alignment horizontal="left" vertical="top" wrapText="1"/>
    </xf>
    <xf numFmtId="189" fontId="6" fillId="0" borderId="4" xfId="42" applyNumberFormat="1" applyFont="1" applyBorder="1" applyAlignment="1">
      <alignment horizontal="center" vertical="top" shrinkToFit="1"/>
    </xf>
    <xf numFmtId="0" fontId="47" fillId="0" borderId="4" xfId="42" applyNumberFormat="1" applyFont="1" applyBorder="1" applyAlignment="1">
      <alignment horizontal="left" vertical="top" wrapText="1"/>
    </xf>
    <xf numFmtId="187" fontId="6" fillId="0" borderId="4" xfId="42" quotePrefix="1" applyNumberFormat="1" applyFont="1" applyBorder="1" applyAlignment="1">
      <alignment horizontal="left" vertical="top" wrapText="1"/>
    </xf>
    <xf numFmtId="0" fontId="6" fillId="0" borderId="4" xfId="0" quotePrefix="1" applyFont="1" applyBorder="1" applyAlignment="1">
      <alignment horizontal="center" vertical="top" shrinkToFit="1"/>
    </xf>
    <xf numFmtId="189" fontId="53" fillId="0" borderId="4" xfId="42" applyNumberFormat="1" applyFont="1" applyBorder="1"/>
    <xf numFmtId="43" fontId="6" fillId="0" borderId="4" xfId="42" applyFont="1" applyBorder="1" applyAlignment="1">
      <alignment vertical="top" wrapText="1"/>
    </xf>
    <xf numFmtId="187" fontId="6" fillId="0" borderId="4" xfId="0" applyNumberFormat="1" applyFont="1" applyBorder="1" applyAlignment="1">
      <alignment vertical="top" wrapText="1"/>
    </xf>
    <xf numFmtId="43" fontId="53" fillId="0" borderId="4" xfId="42" applyFont="1" applyFill="1" applyBorder="1" applyAlignment="1">
      <alignment vertical="top"/>
    </xf>
    <xf numFmtId="49" fontId="53" fillId="0" borderId="4" xfId="0" applyNumberFormat="1" applyFont="1" applyFill="1" applyBorder="1" applyAlignment="1">
      <alignment horizontal="center" vertical="top" shrinkToFit="1"/>
    </xf>
    <xf numFmtId="0" fontId="6" fillId="0" borderId="5" xfId="0" applyFont="1" applyFill="1" applyBorder="1" applyAlignment="1">
      <alignment vertical="top"/>
    </xf>
    <xf numFmtId="43" fontId="6" fillId="0" borderId="5" xfId="60" applyNumberFormat="1" applyFont="1" applyFill="1" applyBorder="1" applyAlignment="1">
      <alignment horizontal="center" vertical="top" shrinkToFit="1"/>
    </xf>
    <xf numFmtId="191" fontId="6" fillId="0" borderId="5" xfId="60" applyNumberFormat="1" applyFont="1" applyFill="1" applyBorder="1" applyAlignment="1">
      <alignment vertical="top" shrinkToFit="1"/>
    </xf>
    <xf numFmtId="191" fontId="6" fillId="0" borderId="5" xfId="60" applyNumberFormat="1" applyFont="1" applyFill="1" applyBorder="1" applyAlignment="1">
      <alignment horizontal="center" vertical="top" shrinkToFit="1"/>
    </xf>
    <xf numFmtId="1" fontId="6" fillId="0" borderId="5" xfId="60" applyNumberFormat="1" applyFont="1" applyFill="1" applyBorder="1" applyAlignment="1">
      <alignment horizontal="center" vertical="top" shrinkToFit="1"/>
    </xf>
    <xf numFmtId="0" fontId="53" fillId="0" borderId="0" xfId="0" applyFont="1" applyBorder="1" applyAlignment="1">
      <alignment vertical="top"/>
    </xf>
    <xf numFmtId="0" fontId="5" fillId="0" borderId="4" xfId="0" applyFont="1" applyFill="1" applyBorder="1" applyAlignment="1">
      <alignment vertical="center"/>
    </xf>
    <xf numFmtId="187" fontId="6" fillId="0" borderId="5" xfId="42" applyNumberFormat="1" applyFont="1" applyFill="1" applyBorder="1" applyAlignment="1">
      <alignment horizontal="center" vertical="top" shrinkToFit="1"/>
    </xf>
    <xf numFmtId="2" fontId="6" fillId="0" borderId="5" xfId="42" applyNumberFormat="1" applyFont="1" applyFill="1" applyBorder="1" applyAlignment="1">
      <alignment horizontal="center" vertical="center" shrinkToFit="1"/>
    </xf>
    <xf numFmtId="187" fontId="6" fillId="0" borderId="5" xfId="42" applyNumberFormat="1" applyFont="1" applyFill="1" applyBorder="1"/>
    <xf numFmtId="187" fontId="6" fillId="0" borderId="5" xfId="42" applyNumberFormat="1" applyFont="1" applyFill="1" applyBorder="1" applyAlignment="1">
      <alignment horizontal="center" vertical="center" shrinkToFit="1"/>
    </xf>
    <xf numFmtId="187" fontId="53" fillId="0" borderId="24" xfId="42" applyNumberFormat="1" applyFont="1" applyFill="1" applyBorder="1" applyAlignment="1">
      <alignment vertical="top"/>
    </xf>
    <xf numFmtId="0" fontId="53" fillId="30" borderId="4" xfId="0" applyFont="1" applyFill="1" applyBorder="1" applyAlignment="1">
      <alignment horizontal="left" vertical="center" wrapText="1"/>
    </xf>
    <xf numFmtId="0" fontId="63" fillId="30" borderId="4" xfId="81" applyFont="1" applyFill="1" applyBorder="1" applyAlignment="1">
      <alignment horizontal="center" vertical="center"/>
    </xf>
    <xf numFmtId="0" fontId="53" fillId="30" borderId="4" xfId="0" quotePrefix="1" applyFont="1" applyFill="1" applyBorder="1" applyAlignment="1">
      <alignment horizontal="center" vertical="center" shrinkToFit="1"/>
    </xf>
    <xf numFmtId="0" fontId="53" fillId="30" borderId="4" xfId="0" quotePrefix="1" applyFont="1" applyFill="1" applyBorder="1" applyAlignment="1">
      <alignment horizontal="center" vertical="center"/>
    </xf>
    <xf numFmtId="43" fontId="53" fillId="30" borderId="4" xfId="42" applyFont="1" applyFill="1" applyBorder="1" applyAlignment="1">
      <alignment horizontal="center" vertical="center"/>
    </xf>
    <xf numFmtId="1" fontId="53" fillId="30" borderId="4" xfId="0" applyNumberFormat="1" applyFont="1" applyFill="1" applyBorder="1" applyAlignment="1">
      <alignment horizontal="center" vertical="center"/>
    </xf>
    <xf numFmtId="187" fontId="53" fillId="30" borderId="4" xfId="42" applyNumberFormat="1" applyFont="1" applyFill="1" applyBorder="1" applyAlignment="1">
      <alignment horizontal="center" vertical="center"/>
    </xf>
    <xf numFmtId="43" fontId="53" fillId="30" borderId="4" xfId="0" applyNumberFormat="1" applyFont="1" applyFill="1" applyBorder="1" applyAlignment="1">
      <alignment horizontal="center" vertical="center"/>
    </xf>
    <xf numFmtId="187" fontId="6" fillId="30" borderId="4" xfId="42" quotePrefix="1" applyNumberFormat="1" applyFont="1" applyFill="1" applyBorder="1" applyAlignment="1">
      <alignment horizontal="center" vertical="center" wrapText="1"/>
    </xf>
    <xf numFmtId="0" fontId="53" fillId="30" borderId="4" xfId="0" applyFont="1" applyFill="1" applyBorder="1" applyAlignment="1">
      <alignment horizontal="right" vertical="center"/>
    </xf>
    <xf numFmtId="0" fontId="6" fillId="0" borderId="4" xfId="78" applyFont="1" applyFill="1" applyBorder="1" applyAlignment="1">
      <alignment vertical="top" wrapText="1"/>
    </xf>
    <xf numFmtId="0" fontId="6" fillId="0" borderId="4" xfId="78" applyFont="1" applyFill="1" applyBorder="1" applyAlignment="1">
      <alignment vertical="top" shrinkToFit="1"/>
    </xf>
    <xf numFmtId="189" fontId="53" fillId="30" borderId="4" xfId="42" applyNumberFormat="1" applyFont="1" applyFill="1" applyBorder="1" applyAlignment="1">
      <alignment horizontal="center" vertical="center"/>
    </xf>
    <xf numFmtId="1" fontId="14" fillId="0" borderId="4" xfId="60" applyNumberFormat="1" applyFont="1" applyFill="1" applyBorder="1" applyAlignment="1">
      <alignment horizontal="center" vertical="top" shrinkToFit="1"/>
    </xf>
    <xf numFmtId="193" fontId="6" fillId="0" borderId="4" xfId="78" applyNumberFormat="1" applyFont="1" applyFill="1" applyBorder="1" applyAlignment="1">
      <alignment horizontal="center" vertical="top" shrinkToFit="1"/>
    </xf>
    <xf numFmtId="202" fontId="6" fillId="0" borderId="4" xfId="78" quotePrefix="1" applyNumberFormat="1" applyFont="1" applyFill="1" applyBorder="1" applyAlignment="1">
      <alignment horizontal="center" vertical="top" shrinkToFit="1"/>
    </xf>
    <xf numFmtId="187" fontId="6" fillId="0" borderId="4" xfId="42" applyNumberFormat="1" applyFont="1" applyFill="1" applyBorder="1" applyAlignment="1">
      <alignment vertical="center" shrinkToFit="1"/>
    </xf>
    <xf numFmtId="43" fontId="53" fillId="30" borderId="20" xfId="0" applyNumberFormat="1" applyFont="1" applyFill="1" applyBorder="1" applyAlignment="1">
      <alignment horizontal="center" vertical="center"/>
    </xf>
    <xf numFmtId="0" fontId="59" fillId="0" borderId="0" xfId="0" applyFont="1"/>
    <xf numFmtId="0" fontId="6" fillId="0" borderId="16" xfId="78" applyFont="1" applyFill="1" applyBorder="1" applyAlignment="1">
      <alignment horizontal="center" vertical="top" shrinkToFit="1"/>
    </xf>
    <xf numFmtId="49" fontId="53" fillId="0" borderId="16" xfId="0" applyNumberFormat="1" applyFont="1" applyFill="1" applyBorder="1" applyAlignment="1">
      <alignment horizontal="center" vertical="top"/>
    </xf>
    <xf numFmtId="49" fontId="6" fillId="0" borderId="16" xfId="78" applyNumberFormat="1" applyFont="1" applyFill="1" applyBorder="1" applyAlignment="1">
      <alignment horizontal="center" vertical="top" shrinkToFit="1"/>
    </xf>
    <xf numFmtId="187" fontId="53" fillId="0" borderId="16" xfId="42" applyNumberFormat="1" applyFont="1" applyBorder="1" applyAlignment="1">
      <alignment horizontal="right" vertical="top"/>
    </xf>
    <xf numFmtId="187" fontId="53" fillId="0" borderId="16" xfId="42" applyNumberFormat="1" applyFont="1" applyBorder="1" applyAlignment="1">
      <alignment horizontal="center" vertical="top"/>
    </xf>
    <xf numFmtId="49" fontId="6" fillId="0" borderId="16" xfId="101" applyNumberFormat="1" applyFont="1" applyFill="1" applyBorder="1" applyAlignment="1">
      <alignment horizontal="center" vertical="top"/>
    </xf>
    <xf numFmtId="191" fontId="6" fillId="0" borderId="16" xfId="60" applyNumberFormat="1" applyFont="1" applyFill="1" applyBorder="1" applyAlignment="1">
      <alignment horizontal="right" vertical="top" shrinkToFit="1"/>
    </xf>
    <xf numFmtId="189" fontId="53" fillId="0" borderId="16" xfId="42" applyNumberFormat="1" applyFont="1" applyBorder="1" applyAlignment="1">
      <alignment horizontal="center" vertical="top"/>
    </xf>
    <xf numFmtId="187" fontId="6" fillId="0" borderId="16" xfId="42" applyNumberFormat="1" applyFont="1" applyFill="1" applyBorder="1" applyAlignment="1">
      <alignment horizontal="center" vertical="top" shrinkToFit="1"/>
    </xf>
    <xf numFmtId="187" fontId="6" fillId="0" borderId="16" xfId="42" applyNumberFormat="1" applyFont="1" applyFill="1" applyBorder="1" applyAlignment="1">
      <alignment horizontal="right" vertical="top" shrinkToFit="1"/>
    </xf>
    <xf numFmtId="189" fontId="6" fillId="0" borderId="4" xfId="42" applyNumberFormat="1" applyFont="1" applyBorder="1" applyAlignment="1">
      <alignment vertical="top" wrapText="1"/>
    </xf>
    <xf numFmtId="0" fontId="6" fillId="0" borderId="4" xfId="101" applyNumberFormat="1" applyFont="1" applyFill="1" applyBorder="1" applyAlignment="1">
      <alignment horizontal="center" vertical="top"/>
    </xf>
    <xf numFmtId="43" fontId="6" fillId="0" borderId="4" xfId="42" applyFont="1" applyFill="1" applyBorder="1" applyAlignment="1">
      <alignment horizontal="center" vertical="top" shrinkToFit="1"/>
    </xf>
    <xf numFmtId="43" fontId="6" fillId="0" borderId="5" xfId="42" applyFont="1" applyFill="1" applyBorder="1" applyAlignment="1">
      <alignment horizontal="center" vertical="top" shrinkToFit="1"/>
    </xf>
    <xf numFmtId="187" fontId="55" fillId="34" borderId="4" xfId="42" applyNumberFormat="1" applyFont="1" applyFill="1" applyBorder="1"/>
    <xf numFmtId="0" fontId="55" fillId="34" borderId="4" xfId="0" applyFont="1" applyFill="1" applyBorder="1" applyAlignment="1">
      <alignment horizontal="center"/>
    </xf>
    <xf numFmtId="0" fontId="55" fillId="34" borderId="4" xfId="0" applyFont="1" applyFill="1" applyBorder="1"/>
    <xf numFmtId="187" fontId="55" fillId="35" borderId="4" xfId="0" applyNumberFormat="1" applyFont="1" applyFill="1" applyBorder="1" applyAlignment="1">
      <alignment horizontal="center"/>
    </xf>
    <xf numFmtId="0" fontId="55" fillId="34" borderId="4" xfId="0" applyFont="1" applyFill="1" applyBorder="1" applyAlignment="1">
      <alignment wrapText="1"/>
    </xf>
    <xf numFmtId="43" fontId="55" fillId="35" borderId="4" xfId="42" applyFont="1" applyFill="1" applyBorder="1" applyAlignment="1">
      <alignment horizontal="center"/>
    </xf>
    <xf numFmtId="0" fontId="64" fillId="34" borderId="4" xfId="0" applyFont="1" applyFill="1" applyBorder="1"/>
    <xf numFmtId="0" fontId="64" fillId="34" borderId="4" xfId="0" applyFont="1" applyFill="1" applyBorder="1" applyAlignment="1">
      <alignment horizontal="center"/>
    </xf>
    <xf numFmtId="0" fontId="64" fillId="34" borderId="4" xfId="0" applyFont="1" applyFill="1" applyBorder="1" applyAlignment="1">
      <alignment wrapText="1"/>
    </xf>
    <xf numFmtId="0" fontId="55" fillId="32" borderId="5" xfId="0" applyFont="1" applyFill="1" applyBorder="1"/>
    <xf numFmtId="0" fontId="55" fillId="32" borderId="5" xfId="0" applyFont="1" applyFill="1" applyBorder="1" applyAlignment="1">
      <alignment horizontal="center"/>
    </xf>
    <xf numFmtId="0" fontId="55" fillId="32" borderId="5" xfId="0" applyFont="1" applyFill="1" applyBorder="1" applyAlignment="1">
      <alignment wrapText="1"/>
    </xf>
    <xf numFmtId="187" fontId="55" fillId="32" borderId="5" xfId="42" applyNumberFormat="1" applyFont="1" applyFill="1" applyBorder="1"/>
    <xf numFmtId="0" fontId="55" fillId="32" borderId="0" xfId="0" applyFont="1" applyFill="1"/>
    <xf numFmtId="0" fontId="55" fillId="32" borderId="4" xfId="0" applyFont="1" applyFill="1" applyBorder="1"/>
    <xf numFmtId="0" fontId="55" fillId="32" borderId="4" xfId="0" applyFont="1" applyFill="1" applyBorder="1" applyAlignment="1">
      <alignment horizontal="center"/>
    </xf>
    <xf numFmtId="0" fontId="55" fillId="32" borderId="4" xfId="0" applyFont="1" applyFill="1" applyBorder="1" applyAlignment="1">
      <alignment wrapText="1"/>
    </xf>
    <xf numFmtId="187" fontId="55" fillId="32" borderId="4" xfId="42" applyNumberFormat="1" applyFont="1" applyFill="1" applyBorder="1"/>
    <xf numFmtId="1" fontId="6" fillId="30" borderId="4" xfId="42" applyNumberFormat="1" applyFont="1" applyFill="1" applyBorder="1" applyAlignment="1">
      <alignment horizontal="center" vertical="top"/>
    </xf>
    <xf numFmtId="0" fontId="53" fillId="30" borderId="0" xfId="0" applyFont="1" applyFill="1" applyAlignment="1">
      <alignment vertical="top"/>
    </xf>
    <xf numFmtId="189" fontId="55" fillId="34" borderId="4" xfId="42" applyNumberFormat="1" applyFont="1" applyFill="1" applyBorder="1"/>
    <xf numFmtId="0" fontId="55" fillId="34" borderId="5" xfId="0" applyFont="1" applyFill="1" applyBorder="1"/>
    <xf numFmtId="0" fontId="55" fillId="34" borderId="5" xfId="0" applyFont="1" applyFill="1" applyBorder="1" applyAlignment="1">
      <alignment horizontal="center"/>
    </xf>
    <xf numFmtId="0" fontId="55" fillId="34" borderId="5" xfId="0" applyFont="1" applyFill="1" applyBorder="1" applyAlignment="1">
      <alignment wrapText="1"/>
    </xf>
    <xf numFmtId="187" fontId="55" fillId="34" borderId="5" xfId="42" applyNumberFormat="1" applyFont="1" applyFill="1" applyBorder="1"/>
    <xf numFmtId="187" fontId="55" fillId="34" borderId="5" xfId="0" applyNumberFormat="1" applyFont="1" applyFill="1" applyBorder="1" applyAlignment="1">
      <alignment horizontal="center"/>
    </xf>
    <xf numFmtId="0" fontId="55" fillId="34" borderId="0" xfId="0" applyFont="1" applyFill="1"/>
    <xf numFmtId="3" fontId="6" fillId="0" borderId="4" xfId="60" applyNumberFormat="1" applyFont="1" applyFill="1" applyBorder="1" applyAlignment="1">
      <alignment horizontal="right" vertical="top" shrinkToFit="1"/>
    </xf>
    <xf numFmtId="0" fontId="55" fillId="34" borderId="4" xfId="0" applyFont="1" applyFill="1" applyBorder="1" applyAlignment="1">
      <alignment horizontal="center" vertical="top"/>
    </xf>
    <xf numFmtId="0" fontId="55" fillId="34" borderId="4" xfId="0" applyFont="1" applyFill="1" applyBorder="1" applyAlignment="1">
      <alignment vertical="top" wrapText="1"/>
    </xf>
    <xf numFmtId="187" fontId="5" fillId="34" borderId="4" xfId="42" applyNumberFormat="1" applyFont="1" applyFill="1" applyBorder="1" applyAlignment="1">
      <alignment horizontal="left" vertical="top" wrapText="1"/>
    </xf>
    <xf numFmtId="187" fontId="5" fillId="34" borderId="4" xfId="42" applyNumberFormat="1" applyFont="1" applyFill="1" applyBorder="1" applyAlignment="1">
      <alignment vertical="top"/>
    </xf>
    <xf numFmtId="187" fontId="55" fillId="34" borderId="4" xfId="42" applyNumberFormat="1" applyFont="1" applyFill="1" applyBorder="1" applyAlignment="1">
      <alignment vertical="top"/>
    </xf>
    <xf numFmtId="0" fontId="55" fillId="34" borderId="4" xfId="0" applyFont="1" applyFill="1" applyBorder="1" applyAlignment="1">
      <alignment horizontal="center" vertical="top" shrinkToFit="1"/>
    </xf>
    <xf numFmtId="187" fontId="5" fillId="34" borderId="4" xfId="42" applyNumberFormat="1" applyFont="1" applyFill="1" applyBorder="1" applyAlignment="1">
      <alignment horizontal="center" vertical="center" wrapText="1"/>
    </xf>
    <xf numFmtId="43" fontId="55" fillId="34" borderId="4" xfId="42" applyFont="1" applyFill="1" applyBorder="1" applyAlignment="1">
      <alignment horizontal="center" vertical="top"/>
    </xf>
    <xf numFmtId="187" fontId="55" fillId="34" borderId="4" xfId="42" applyNumberFormat="1" applyFont="1" applyFill="1" applyBorder="1" applyAlignment="1">
      <alignment horizontal="center" vertical="top"/>
    </xf>
    <xf numFmtId="187" fontId="55" fillId="34" borderId="4" xfId="42" applyNumberFormat="1" applyFont="1" applyFill="1" applyBorder="1" applyAlignment="1">
      <alignment horizontal="right" vertical="top"/>
    </xf>
    <xf numFmtId="0" fontId="55" fillId="34" borderId="4" xfId="0" applyFont="1" applyFill="1" applyBorder="1" applyAlignment="1">
      <alignment vertical="top"/>
    </xf>
    <xf numFmtId="0" fontId="5" fillId="34" borderId="4" xfId="0" applyFont="1" applyFill="1" applyBorder="1" applyAlignment="1">
      <alignment horizontal="center" vertical="top"/>
    </xf>
    <xf numFmtId="0" fontId="55" fillId="34" borderId="4" xfId="0" applyFont="1" applyFill="1" applyBorder="1" applyAlignment="1">
      <alignment horizontal="center" vertical="top" wrapText="1"/>
    </xf>
    <xf numFmtId="1" fontId="5" fillId="34" borderId="4" xfId="100" applyNumberFormat="1" applyFont="1" applyFill="1" applyBorder="1" applyAlignment="1">
      <alignment horizontal="center" vertical="top" wrapText="1" shrinkToFit="1"/>
    </xf>
    <xf numFmtId="187" fontId="5" fillId="34" borderId="4" xfId="42" applyNumberFormat="1" applyFont="1" applyFill="1" applyBorder="1" applyAlignment="1">
      <alignment horizontal="center" vertical="top" shrinkToFit="1"/>
    </xf>
    <xf numFmtId="0" fontId="55" fillId="36" borderId="4" xfId="0" applyFont="1" applyFill="1" applyBorder="1"/>
    <xf numFmtId="0" fontId="55" fillId="36" borderId="5" xfId="0" applyFont="1" applyFill="1" applyBorder="1"/>
    <xf numFmtId="0" fontId="55" fillId="36" borderId="5" xfId="0" applyFont="1" applyFill="1" applyBorder="1" applyAlignment="1">
      <alignment horizontal="center"/>
    </xf>
    <xf numFmtId="0" fontId="55" fillId="36" borderId="5" xfId="0" applyFont="1" applyFill="1" applyBorder="1" applyAlignment="1">
      <alignment wrapText="1"/>
    </xf>
    <xf numFmtId="187" fontId="55" fillId="36" borderId="5" xfId="42" applyNumberFormat="1" applyFont="1" applyFill="1" applyBorder="1"/>
    <xf numFmtId="0" fontId="55" fillId="36" borderId="0" xfId="0" applyFont="1" applyFill="1"/>
    <xf numFmtId="0" fontId="53" fillId="39" borderId="4" xfId="0" applyFont="1" applyFill="1" applyBorder="1" applyAlignment="1">
      <alignment horizontal="center" vertical="top"/>
    </xf>
    <xf numFmtId="0" fontId="6" fillId="39" borderId="4" xfId="0" applyFont="1" applyFill="1" applyBorder="1" applyAlignment="1">
      <alignment horizontal="center" vertical="top"/>
    </xf>
    <xf numFmtId="0" fontId="6" fillId="39" borderId="4" xfId="0" applyFont="1" applyFill="1" applyBorder="1" applyAlignment="1">
      <alignment horizontal="center" vertical="top" shrinkToFit="1"/>
    </xf>
    <xf numFmtId="0" fontId="6" fillId="39" borderId="4" xfId="141" applyNumberFormat="1" applyFont="1" applyFill="1" applyBorder="1" applyAlignment="1">
      <alignment horizontal="center" vertical="top" wrapText="1"/>
    </xf>
    <xf numFmtId="1" fontId="6" fillId="0" borderId="4" xfId="140" applyNumberFormat="1" applyFont="1" applyFill="1" applyBorder="1" applyAlignment="1">
      <alignment horizontal="center" vertical="top"/>
    </xf>
    <xf numFmtId="187" fontId="6" fillId="30" borderId="24" xfId="42" applyNumberFormat="1" applyFont="1" applyFill="1" applyBorder="1" applyAlignment="1">
      <alignment horizontal="left" vertical="top" wrapText="1"/>
    </xf>
    <xf numFmtId="187" fontId="6" fillId="30" borderId="26" xfId="42" applyNumberFormat="1" applyFont="1" applyFill="1" applyBorder="1" applyAlignment="1">
      <alignment horizontal="left" vertical="top" wrapText="1"/>
    </xf>
    <xf numFmtId="0" fontId="6" fillId="30" borderId="4" xfId="0" applyFont="1" applyFill="1" applyBorder="1" applyAlignment="1">
      <alignment horizontal="left"/>
    </xf>
    <xf numFmtId="0" fontId="6" fillId="30" borderId="4" xfId="0" applyFont="1" applyFill="1" applyBorder="1" applyAlignment="1">
      <alignment horizontal="center"/>
    </xf>
    <xf numFmtId="3" fontId="6" fillId="30" borderId="4" xfId="0" applyNumberFormat="1" applyFont="1" applyFill="1" applyBorder="1" applyAlignment="1"/>
    <xf numFmtId="192" fontId="6" fillId="30" borderId="4" xfId="0" applyNumberFormat="1" applyFont="1" applyFill="1" applyBorder="1" applyAlignment="1">
      <alignment horizontal="left"/>
    </xf>
    <xf numFmtId="187" fontId="6" fillId="30" borderId="4" xfId="42" applyNumberFormat="1" applyFont="1" applyFill="1" applyBorder="1" applyAlignment="1">
      <alignment horizontal="center"/>
    </xf>
    <xf numFmtId="189" fontId="6" fillId="30" borderId="4" xfId="42" applyNumberFormat="1" applyFont="1" applyFill="1" applyBorder="1" applyAlignment="1">
      <alignment horizontal="center"/>
    </xf>
    <xf numFmtId="0" fontId="53" fillId="30" borderId="4" xfId="0" applyFont="1" applyFill="1" applyBorder="1" applyAlignment="1">
      <alignment horizontal="left"/>
    </xf>
    <xf numFmtId="192" fontId="6" fillId="30" borderId="4" xfId="0" quotePrefix="1" applyNumberFormat="1" applyFont="1" applyFill="1" applyBorder="1" applyAlignment="1">
      <alignment horizontal="left"/>
    </xf>
    <xf numFmtId="0" fontId="6" fillId="30" borderId="4" xfId="0" applyFont="1" applyFill="1" applyBorder="1" applyAlignment="1">
      <alignment horizontal="left" vertical="top" wrapText="1"/>
    </xf>
    <xf numFmtId="3" fontId="6" fillId="30" borderId="4" xfId="0" applyNumberFormat="1" applyFont="1" applyFill="1" applyBorder="1" applyAlignment="1">
      <alignment vertical="top"/>
    </xf>
    <xf numFmtId="189" fontId="6" fillId="30" borderId="4" xfId="42" applyNumberFormat="1" applyFont="1" applyFill="1" applyBorder="1" applyAlignment="1">
      <alignment horizontal="center" vertical="top"/>
    </xf>
    <xf numFmtId="187" fontId="6" fillId="30" borderId="4" xfId="42" applyNumberFormat="1" applyFont="1" applyFill="1" applyBorder="1" applyAlignment="1">
      <alignment horizontal="center" vertical="top" wrapText="1" shrinkToFit="1"/>
    </xf>
    <xf numFmtId="3" fontId="6" fillId="0" borderId="24" xfId="0" applyNumberFormat="1" applyFont="1" applyFill="1" applyBorder="1" applyAlignment="1"/>
    <xf numFmtId="0" fontId="6" fillId="0" borderId="4" xfId="0" applyFont="1" applyFill="1" applyBorder="1" applyAlignment="1">
      <alignment horizontal="left" vertical="top"/>
    </xf>
    <xf numFmtId="3" fontId="6" fillId="0" borderId="4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left"/>
    </xf>
    <xf numFmtId="3" fontId="6" fillId="0" borderId="4" xfId="0" applyNumberFormat="1" applyFont="1" applyFill="1" applyBorder="1" applyAlignment="1"/>
    <xf numFmtId="187" fontId="6" fillId="0" borderId="4" xfId="42" applyNumberFormat="1" applyFont="1" applyFill="1" applyBorder="1" applyAlignment="1">
      <alignment horizontal="center"/>
    </xf>
    <xf numFmtId="189" fontId="6" fillId="0" borderId="4" xfId="42" applyNumberFormat="1" applyFont="1" applyFill="1" applyBorder="1" applyAlignment="1">
      <alignment horizontal="center"/>
    </xf>
    <xf numFmtId="187" fontId="53" fillId="0" borderId="26" xfId="42" applyNumberFormat="1" applyFont="1" applyFill="1" applyBorder="1" applyAlignment="1">
      <alignment vertical="top"/>
    </xf>
    <xf numFmtId="187" fontId="6" fillId="0" borderId="26" xfId="42" applyNumberFormat="1" applyFont="1" applyFill="1" applyBorder="1" applyAlignment="1">
      <alignment horizontal="left" vertical="top" wrapText="1"/>
    </xf>
    <xf numFmtId="187" fontId="6" fillId="0" borderId="24" xfId="42" applyNumberFormat="1" applyFont="1" applyFill="1" applyBorder="1" applyAlignment="1">
      <alignment horizontal="left" vertical="top" wrapText="1"/>
    </xf>
    <xf numFmtId="0" fontId="6" fillId="30" borderId="4" xfId="140" applyFont="1" applyFill="1" applyBorder="1" applyAlignment="1">
      <alignment vertical="center" shrinkToFit="1"/>
    </xf>
    <xf numFmtId="187" fontId="6" fillId="30" borderId="4" xfId="102" applyNumberFormat="1" applyFont="1" applyFill="1" applyBorder="1" applyAlignment="1">
      <alignment horizontal="center"/>
    </xf>
    <xf numFmtId="0" fontId="53" fillId="30" borderId="4" xfId="0" applyFont="1" applyFill="1" applyBorder="1" applyAlignment="1">
      <alignment horizontal="center" vertical="top" wrapText="1"/>
    </xf>
    <xf numFmtId="0" fontId="53" fillId="30" borderId="4" xfId="140" applyFont="1" applyFill="1" applyBorder="1" applyAlignment="1">
      <alignment horizontal="center" vertical="center" shrinkToFit="1"/>
    </xf>
    <xf numFmtId="1" fontId="53" fillId="30" borderId="4" xfId="140" applyNumberFormat="1" applyFont="1" applyFill="1" applyBorder="1" applyAlignment="1">
      <alignment horizontal="center" vertical="center" shrinkToFit="1"/>
    </xf>
    <xf numFmtId="0" fontId="6" fillId="30" borderId="4" xfId="232" applyNumberFormat="1" applyFont="1" applyFill="1" applyBorder="1" applyAlignment="1">
      <alignment horizontal="center" vertical="center" shrinkToFit="1"/>
    </xf>
    <xf numFmtId="0" fontId="65" fillId="30" borderId="4" xfId="0" applyFont="1" applyFill="1" applyBorder="1"/>
    <xf numFmtId="0" fontId="66" fillId="30" borderId="4" xfId="0" applyFont="1" applyFill="1" applyBorder="1" applyAlignment="1">
      <alignment horizontal="center"/>
    </xf>
    <xf numFmtId="0" fontId="65" fillId="30" borderId="4" xfId="0" applyFont="1" applyFill="1" applyBorder="1" applyAlignment="1">
      <alignment horizontal="center"/>
    </xf>
    <xf numFmtId="187" fontId="65" fillId="30" borderId="4" xfId="42" applyNumberFormat="1" applyFont="1" applyFill="1" applyBorder="1" applyAlignment="1"/>
    <xf numFmtId="0" fontId="6" fillId="30" borderId="4" xfId="0" applyFont="1" applyFill="1" applyBorder="1" applyAlignment="1">
      <alignment horizontal="left" vertical="top"/>
    </xf>
    <xf numFmtId="0" fontId="6" fillId="30" borderId="4" xfId="232" applyNumberFormat="1" applyFont="1" applyFill="1" applyBorder="1" applyAlignment="1">
      <alignment horizontal="center" vertical="top" shrinkToFit="1"/>
    </xf>
    <xf numFmtId="0" fontId="6" fillId="0" borderId="4" xfId="129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53" fillId="30" borderId="4" xfId="140" applyFont="1" applyFill="1" applyBorder="1" applyAlignment="1">
      <alignment horizontal="center" vertical="top" shrinkToFit="1"/>
    </xf>
    <xf numFmtId="1" fontId="53" fillId="30" borderId="4" xfId="140" applyNumberFormat="1" applyFont="1" applyFill="1" applyBorder="1" applyAlignment="1">
      <alignment horizontal="center" vertical="top" shrinkToFit="1"/>
    </xf>
    <xf numFmtId="0" fontId="53" fillId="0" borderId="4" xfId="140" applyFont="1" applyFill="1" applyBorder="1" applyAlignment="1">
      <alignment horizontal="center" vertical="center" shrinkToFit="1"/>
    </xf>
    <xf numFmtId="1" fontId="53" fillId="0" borderId="4" xfId="140" applyNumberFormat="1" applyFont="1" applyFill="1" applyBorder="1" applyAlignment="1">
      <alignment horizontal="center" vertical="center" shrinkToFit="1"/>
    </xf>
    <xf numFmtId="0" fontId="6" fillId="0" borderId="4" xfId="232" applyNumberFormat="1" applyFont="1" applyFill="1" applyBorder="1" applyAlignment="1">
      <alignment horizontal="center" vertical="center" shrinkToFit="1"/>
    </xf>
    <xf numFmtId="187" fontId="6" fillId="0" borderId="15" xfId="42" applyNumberFormat="1" applyFont="1" applyFill="1" applyBorder="1" applyAlignment="1">
      <alignment horizontal="center" vertical="top" wrapText="1"/>
    </xf>
    <xf numFmtId="0" fontId="3" fillId="26" borderId="15" xfId="135" applyFont="1" applyFill="1" applyBorder="1" applyAlignment="1">
      <alignment horizontal="center" vertical="center"/>
    </xf>
    <xf numFmtId="0" fontId="3" fillId="26" borderId="16" xfId="135" applyFont="1" applyFill="1" applyBorder="1" applyAlignment="1">
      <alignment horizontal="center" vertical="center"/>
    </xf>
    <xf numFmtId="0" fontId="53" fillId="30" borderId="24" xfId="0" applyFont="1" applyFill="1" applyBorder="1" applyAlignment="1">
      <alignment horizontal="center" vertical="top"/>
    </xf>
    <xf numFmtId="0" fontId="53" fillId="30" borderId="26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30" borderId="26" xfId="0" applyFont="1" applyFill="1" applyBorder="1" applyAlignment="1">
      <alignment horizontal="center"/>
    </xf>
    <xf numFmtId="188" fontId="6" fillId="0" borderId="26" xfId="0" applyNumberFormat="1" applyFont="1" applyFill="1" applyBorder="1" applyAlignment="1">
      <alignment horizontal="center" vertical="top"/>
    </xf>
    <xf numFmtId="0" fontId="53" fillId="30" borderId="26" xfId="0" applyFont="1" applyFill="1" applyBorder="1" applyAlignment="1">
      <alignment horizontal="center" vertical="top" wrapText="1"/>
    </xf>
    <xf numFmtId="0" fontId="53" fillId="30" borderId="24" xfId="140" applyFont="1" applyFill="1" applyBorder="1" applyAlignment="1">
      <alignment horizontal="center" vertical="center" shrinkToFit="1"/>
    </xf>
    <xf numFmtId="1" fontId="53" fillId="30" borderId="26" xfId="140" applyNumberFormat="1" applyFont="1" applyFill="1" applyBorder="1" applyAlignment="1">
      <alignment horizontal="center" vertical="center" shrinkToFit="1"/>
    </xf>
    <xf numFmtId="1" fontId="53" fillId="30" borderId="24" xfId="140" applyNumberFormat="1" applyFont="1" applyFill="1" applyBorder="1" applyAlignment="1">
      <alignment horizontal="center" vertical="center" shrinkToFit="1"/>
    </xf>
    <xf numFmtId="0" fontId="6" fillId="30" borderId="26" xfId="0" applyFont="1" applyFill="1" applyBorder="1" applyAlignment="1">
      <alignment horizontal="center" vertical="top" shrinkToFit="1"/>
    </xf>
    <xf numFmtId="187" fontId="53" fillId="30" borderId="24" xfId="42" applyNumberFormat="1" applyFont="1" applyFill="1" applyBorder="1" applyAlignment="1">
      <alignment vertical="top"/>
    </xf>
    <xf numFmtId="187" fontId="53" fillId="30" borderId="26" xfId="42" applyNumberFormat="1" applyFont="1" applyFill="1" applyBorder="1" applyAlignment="1">
      <alignment vertical="top"/>
    </xf>
    <xf numFmtId="0" fontId="6" fillId="30" borderId="24" xfId="140" applyFont="1" applyFill="1" applyBorder="1" applyAlignment="1">
      <alignment vertical="center" shrinkToFit="1"/>
    </xf>
    <xf numFmtId="0" fontId="6" fillId="30" borderId="4" xfId="140" applyFont="1" applyFill="1" applyBorder="1" applyAlignment="1">
      <alignment horizontal="center" vertical="center" shrinkToFit="1"/>
    </xf>
    <xf numFmtId="43" fontId="55" fillId="34" borderId="5" xfId="42" applyNumberFormat="1" applyFont="1" applyFill="1" applyBorder="1"/>
    <xf numFmtId="187" fontId="6" fillId="0" borderId="4" xfId="60" applyNumberFormat="1" applyFont="1" applyFill="1" applyBorder="1" applyAlignment="1">
      <alignment horizontal="center" vertical="top" wrapText="1"/>
    </xf>
    <xf numFmtId="49" fontId="6" fillId="30" borderId="4" xfId="140" applyNumberFormat="1" applyFont="1" applyFill="1" applyBorder="1" applyAlignment="1">
      <alignment horizontal="center" vertical="center" shrinkToFit="1"/>
    </xf>
    <xf numFmtId="1" fontId="6" fillId="30" borderId="4" xfId="140" applyNumberFormat="1" applyFont="1" applyFill="1" applyBorder="1" applyAlignment="1">
      <alignment horizontal="center" vertical="center" shrinkToFit="1"/>
    </xf>
    <xf numFmtId="0" fontId="6" fillId="0" borderId="4" xfId="143" applyFont="1" applyFill="1" applyBorder="1" applyAlignment="1">
      <alignment horizontal="center" vertical="top"/>
    </xf>
    <xf numFmtId="192" fontId="6" fillId="0" borderId="4" xfId="0" applyNumberFormat="1" applyFont="1" applyFill="1" applyBorder="1" applyAlignment="1">
      <alignment horizontal="left"/>
    </xf>
    <xf numFmtId="0" fontId="55" fillId="31" borderId="4" xfId="0" applyFont="1" applyFill="1" applyBorder="1"/>
    <xf numFmtId="0" fontId="55" fillId="31" borderId="4" xfId="0" applyFont="1" applyFill="1" applyBorder="1" applyAlignment="1">
      <alignment horizontal="center"/>
    </xf>
    <xf numFmtId="0" fontId="5" fillId="31" borderId="4" xfId="143" applyNumberFormat="1" applyFont="1" applyFill="1" applyBorder="1" applyAlignment="1">
      <alignment vertical="top"/>
    </xf>
    <xf numFmtId="187" fontId="55" fillId="31" borderId="4" xfId="42" applyNumberFormat="1" applyFont="1" applyFill="1" applyBorder="1"/>
    <xf numFmtId="189" fontId="55" fillId="31" borderId="4" xfId="42" applyNumberFormat="1" applyFont="1" applyFill="1" applyBorder="1"/>
    <xf numFmtId="188" fontId="55" fillId="35" borderId="4" xfId="0" applyNumberFormat="1" applyFont="1" applyFill="1" applyBorder="1"/>
    <xf numFmtId="0" fontId="55" fillId="0" borderId="4" xfId="0" applyFont="1" applyFill="1" applyBorder="1" applyAlignment="1">
      <alignment vertical="top"/>
    </xf>
    <xf numFmtId="1" fontId="53" fillId="0" borderId="4" xfId="42" applyNumberFormat="1" applyFont="1" applyFill="1" applyBorder="1" applyAlignment="1">
      <alignment horizontal="center" vertical="top"/>
    </xf>
    <xf numFmtId="187" fontId="53" fillId="0" borderId="4" xfId="201" applyNumberFormat="1" applyFont="1" applyFill="1" applyBorder="1" applyAlignment="1">
      <alignment vertical="top"/>
    </xf>
    <xf numFmtId="0" fontId="53" fillId="0" borderId="0" xfId="0" applyFont="1" applyFill="1" applyAlignment="1">
      <alignment vertical="top"/>
    </xf>
    <xf numFmtId="0" fontId="5" fillId="40" borderId="4" xfId="0" applyFont="1" applyFill="1" applyBorder="1" applyAlignment="1">
      <alignment horizontal="center" vertical="top" wrapText="1"/>
    </xf>
    <xf numFmtId="0" fontId="5" fillId="40" borderId="4" xfId="0" applyFont="1" applyFill="1" applyBorder="1" applyAlignment="1">
      <alignment vertical="top" wrapText="1"/>
    </xf>
    <xf numFmtId="187" fontId="5" fillId="40" borderId="4" xfId="42" applyNumberFormat="1" applyFont="1" applyFill="1" applyBorder="1" applyAlignment="1">
      <alignment vertical="top" wrapText="1"/>
    </xf>
    <xf numFmtId="0" fontId="5" fillId="40" borderId="4" xfId="0" applyFont="1" applyFill="1" applyBorder="1" applyAlignment="1">
      <alignment horizontal="center" vertical="center"/>
    </xf>
    <xf numFmtId="187" fontId="55" fillId="40" borderId="4" xfId="0" applyNumberFormat="1" applyFont="1" applyFill="1" applyBorder="1"/>
    <xf numFmtId="187" fontId="55" fillId="40" borderId="4" xfId="42" applyNumberFormat="1" applyFont="1" applyFill="1" applyBorder="1"/>
    <xf numFmtId="0" fontId="55" fillId="40" borderId="4" xfId="0" applyFont="1" applyFill="1" applyBorder="1"/>
    <xf numFmtId="0" fontId="55" fillId="40" borderId="4" xfId="0" applyFont="1" applyFill="1" applyBorder="1" applyAlignment="1">
      <alignment horizontal="center"/>
    </xf>
    <xf numFmtId="0" fontId="55" fillId="40" borderId="4" xfId="0" applyFont="1" applyFill="1" applyBorder="1" applyAlignment="1">
      <alignment wrapText="1"/>
    </xf>
    <xf numFmtId="0" fontId="5" fillId="40" borderId="4" xfId="0" applyFont="1" applyFill="1" applyBorder="1" applyAlignment="1">
      <alignment vertical="center" wrapText="1"/>
    </xf>
    <xf numFmtId="0" fontId="53" fillId="0" borderId="4" xfId="224" applyFont="1" applyFill="1" applyBorder="1" applyAlignment="1">
      <alignment horizontal="center"/>
    </xf>
    <xf numFmtId="0" fontId="6" fillId="0" borderId="4" xfId="224" applyFont="1" applyFill="1" applyBorder="1" applyAlignment="1">
      <alignment horizontal="left" wrapText="1"/>
    </xf>
    <xf numFmtId="0" fontId="6" fillId="0" borderId="4" xfId="224" applyFont="1" applyFill="1" applyBorder="1" applyAlignment="1">
      <alignment horizontal="center"/>
    </xf>
    <xf numFmtId="0" fontId="53" fillId="0" borderId="4" xfId="224" applyFont="1" applyFill="1" applyBorder="1" applyAlignment="1"/>
    <xf numFmtId="198" fontId="53" fillId="0" borderId="4" xfId="204" applyNumberFormat="1" applyFont="1" applyFill="1" applyBorder="1" applyAlignment="1">
      <alignment horizontal="right"/>
    </xf>
    <xf numFmtId="187" fontId="6" fillId="0" borderId="4" xfId="225" applyNumberFormat="1" applyFont="1" applyFill="1" applyBorder="1" applyAlignment="1">
      <alignment wrapText="1" shrinkToFit="1"/>
    </xf>
    <xf numFmtId="187" fontId="53" fillId="0" borderId="4" xfId="225" applyNumberFormat="1" applyFont="1" applyFill="1" applyBorder="1" applyAlignment="1"/>
    <xf numFmtId="189" fontId="5" fillId="40" borderId="4" xfId="42" applyNumberFormat="1" applyFont="1" applyFill="1" applyBorder="1" applyAlignment="1">
      <alignment vertical="top" wrapText="1"/>
    </xf>
    <xf numFmtId="187" fontId="55" fillId="40" borderId="4" xfId="0" applyNumberFormat="1" applyFont="1" applyFill="1" applyBorder="1" applyAlignment="1">
      <alignment horizontal="center"/>
    </xf>
    <xf numFmtId="187" fontId="3" fillId="26" borderId="27" xfId="42" applyNumberFormat="1" applyFont="1" applyFill="1" applyBorder="1" applyAlignment="1">
      <alignment horizontal="centerContinuous" vertical="center" wrapText="1"/>
    </xf>
    <xf numFmtId="187" fontId="3" fillId="26" borderId="19" xfId="42" applyNumberFormat="1" applyFont="1" applyFill="1" applyBorder="1" applyAlignment="1">
      <alignment horizontal="center" vertical="center" wrapText="1"/>
    </xf>
    <xf numFmtId="187" fontId="53" fillId="32" borderId="29" xfId="42" applyNumberFormat="1" applyFont="1" applyFill="1" applyBorder="1" applyAlignment="1">
      <alignment vertical="top"/>
    </xf>
    <xf numFmtId="187" fontId="53" fillId="33" borderId="19" xfId="0" applyNumberFormat="1" applyFont="1" applyFill="1" applyBorder="1" applyAlignment="1">
      <alignment vertical="top"/>
    </xf>
    <xf numFmtId="0" fontId="6" fillId="0" borderId="19" xfId="0" applyFont="1" applyBorder="1" applyAlignment="1">
      <alignment vertical="top" wrapText="1"/>
    </xf>
    <xf numFmtId="187" fontId="55" fillId="40" borderId="19" xfId="0" applyNumberFormat="1" applyFont="1" applyFill="1" applyBorder="1"/>
    <xf numFmtId="187" fontId="5" fillId="34" borderId="19" xfId="42" applyNumberFormat="1" applyFont="1" applyFill="1" applyBorder="1" applyAlignment="1">
      <alignment horizontal="center" vertical="top" shrinkToFit="1"/>
    </xf>
    <xf numFmtId="187" fontId="6" fillId="0" borderId="19" xfId="42" applyNumberFormat="1" applyFont="1" applyFill="1" applyBorder="1" applyAlignment="1">
      <alignment horizontal="center" vertical="top" wrapText="1"/>
    </xf>
    <xf numFmtId="187" fontId="53" fillId="0" borderId="29" xfId="42" applyNumberFormat="1" applyFont="1" applyBorder="1" applyAlignment="1">
      <alignment vertical="top"/>
    </xf>
    <xf numFmtId="187" fontId="53" fillId="0" borderId="27" xfId="42" applyNumberFormat="1" applyFont="1" applyBorder="1" applyAlignment="1">
      <alignment vertical="top"/>
    </xf>
    <xf numFmtId="187" fontId="6" fillId="30" borderId="19" xfId="42" applyNumberFormat="1" applyFont="1" applyFill="1" applyBorder="1" applyAlignment="1">
      <alignment horizontal="left" vertical="top" wrapText="1"/>
    </xf>
    <xf numFmtId="187" fontId="53" fillId="0" borderId="19" xfId="42" applyNumberFormat="1" applyFont="1" applyBorder="1" applyAlignment="1">
      <alignment vertical="top"/>
    </xf>
    <xf numFmtId="187" fontId="55" fillId="34" borderId="29" xfId="42" applyNumberFormat="1" applyFont="1" applyFill="1" applyBorder="1"/>
    <xf numFmtId="187" fontId="55" fillId="35" borderId="19" xfId="42" applyNumberFormat="1" applyFont="1" applyFill="1" applyBorder="1"/>
    <xf numFmtId="187" fontId="53" fillId="30" borderId="19" xfId="42" applyNumberFormat="1" applyFont="1" applyFill="1" applyBorder="1" applyAlignment="1">
      <alignment vertical="top"/>
    </xf>
    <xf numFmtId="187" fontId="6" fillId="0" borderId="19" xfId="42" applyNumberFormat="1" applyFont="1" applyFill="1" applyBorder="1" applyAlignment="1">
      <alignment horizontal="right" vertical="top" shrinkToFit="1"/>
    </xf>
    <xf numFmtId="187" fontId="6" fillId="30" borderId="25" xfId="42" applyNumberFormat="1" applyFont="1" applyFill="1" applyBorder="1" applyAlignment="1">
      <alignment horizontal="left" vertical="top" wrapText="1"/>
    </xf>
    <xf numFmtId="187" fontId="55" fillId="35" borderId="19" xfId="42" applyNumberFormat="1" applyFont="1" applyFill="1" applyBorder="1" applyAlignment="1">
      <alignment horizontal="center"/>
    </xf>
    <xf numFmtId="187" fontId="6" fillId="0" borderId="19" xfId="42" applyNumberFormat="1" applyFont="1" applyFill="1" applyBorder="1" applyAlignment="1">
      <alignment horizontal="center" vertical="center" wrapText="1"/>
    </xf>
    <xf numFmtId="187" fontId="55" fillId="34" borderId="19" xfId="42" applyNumberFormat="1" applyFont="1" applyFill="1" applyBorder="1" applyAlignment="1">
      <alignment horizontal="center" vertical="top"/>
    </xf>
    <xf numFmtId="187" fontId="6" fillId="0" borderId="19" xfId="42" applyNumberFormat="1" applyFont="1" applyFill="1" applyBorder="1" applyAlignment="1">
      <alignment horizontal="right" vertical="top" wrapText="1" shrinkToFit="1"/>
    </xf>
    <xf numFmtId="187" fontId="53" fillId="35" borderId="19" xfId="42" applyNumberFormat="1" applyFont="1" applyFill="1" applyBorder="1"/>
    <xf numFmtId="187" fontId="53" fillId="0" borderId="19" xfId="42" applyNumberFormat="1" applyFont="1" applyFill="1" applyBorder="1"/>
    <xf numFmtId="0" fontId="61" fillId="0" borderId="19" xfId="0" applyFont="1" applyBorder="1"/>
    <xf numFmtId="187" fontId="6" fillId="0" borderId="19" xfId="225" applyNumberFormat="1" applyFont="1" applyFill="1" applyBorder="1" applyAlignment="1">
      <alignment wrapText="1" shrinkToFit="1"/>
    </xf>
    <xf numFmtId="187" fontId="6" fillId="0" borderId="19" xfId="42" applyNumberFormat="1" applyFont="1" applyFill="1" applyBorder="1" applyAlignment="1">
      <alignment horizontal="left" vertical="top" wrapText="1"/>
    </xf>
    <xf numFmtId="187" fontId="53" fillId="0" borderId="19" xfId="42" applyNumberFormat="1" applyFont="1" applyBorder="1" applyAlignment="1">
      <alignment horizontal="center" vertical="top"/>
    </xf>
    <xf numFmtId="187" fontId="53" fillId="0" borderId="19" xfId="42" applyNumberFormat="1" applyFont="1" applyFill="1" applyBorder="1" applyAlignment="1">
      <alignment horizontal="center" vertical="top"/>
    </xf>
    <xf numFmtId="0" fontId="6" fillId="0" borderId="29" xfId="0" applyFont="1" applyBorder="1" applyAlignment="1">
      <alignment vertical="top" wrapText="1"/>
    </xf>
    <xf numFmtId="187" fontId="53" fillId="0" borderId="19" xfId="42" applyNumberFormat="1" applyFont="1" applyFill="1" applyBorder="1" applyAlignment="1">
      <alignment vertical="top"/>
    </xf>
    <xf numFmtId="187" fontId="6" fillId="0" borderId="19" xfId="42" applyNumberFormat="1" applyFont="1" applyFill="1" applyBorder="1" applyAlignment="1">
      <alignment horizontal="left" vertical="center" wrapText="1"/>
    </xf>
    <xf numFmtId="187" fontId="53" fillId="0" borderId="25" xfId="42" applyNumberFormat="1" applyFont="1" applyBorder="1" applyAlignment="1">
      <alignment vertical="top"/>
    </xf>
    <xf numFmtId="187" fontId="55" fillId="34" borderId="19" xfId="42" applyNumberFormat="1" applyFont="1" applyFill="1" applyBorder="1" applyAlignment="1">
      <alignment horizontal="right" vertical="top"/>
    </xf>
    <xf numFmtId="187" fontId="53" fillId="30" borderId="19" xfId="42" applyNumberFormat="1" applyFont="1" applyFill="1" applyBorder="1" applyAlignment="1">
      <alignment horizontal="center" vertical="top"/>
    </xf>
    <xf numFmtId="187" fontId="6" fillId="0" borderId="19" xfId="42" applyNumberFormat="1" applyFont="1" applyBorder="1" applyAlignment="1">
      <alignment horizontal="left" vertical="top" wrapText="1"/>
    </xf>
    <xf numFmtId="187" fontId="6" fillId="0" borderId="19" xfId="42" applyNumberFormat="1" applyFont="1" applyBorder="1" applyAlignment="1">
      <alignment vertical="top"/>
    </xf>
    <xf numFmtId="187" fontId="6" fillId="0" borderId="30" xfId="42" applyNumberFormat="1" applyFont="1" applyFill="1" applyBorder="1" applyAlignment="1">
      <alignment horizontal="right" vertical="top" shrinkToFit="1"/>
    </xf>
    <xf numFmtId="187" fontId="53" fillId="0" borderId="19" xfId="63" applyNumberFormat="1" applyFont="1" applyBorder="1" applyAlignment="1">
      <alignment vertical="top"/>
    </xf>
    <xf numFmtId="187" fontId="53" fillId="0" borderId="19" xfId="175" applyNumberFormat="1" applyFont="1" applyBorder="1" applyAlignment="1">
      <alignment vertical="top"/>
    </xf>
    <xf numFmtId="187" fontId="53" fillId="0" borderId="19" xfId="179" applyNumberFormat="1" applyFont="1" applyBorder="1" applyAlignment="1">
      <alignment vertical="top"/>
    </xf>
    <xf numFmtId="187" fontId="6" fillId="0" borderId="19" xfId="181" applyNumberFormat="1" applyFont="1" applyFill="1" applyBorder="1" applyAlignment="1">
      <alignment vertical="top" wrapText="1" shrinkToFit="1"/>
    </xf>
    <xf numFmtId="187" fontId="53" fillId="0" borderId="19" xfId="184" applyNumberFormat="1" applyFont="1" applyBorder="1" applyAlignment="1">
      <alignment vertical="top"/>
    </xf>
    <xf numFmtId="187" fontId="53" fillId="0" borderId="19" xfId="187" applyNumberFormat="1" applyFont="1" applyBorder="1" applyAlignment="1">
      <alignment vertical="top"/>
    </xf>
    <xf numFmtId="187" fontId="53" fillId="0" borderId="19" xfId="188" applyNumberFormat="1" applyFont="1" applyBorder="1" applyAlignment="1">
      <alignment vertical="top"/>
    </xf>
    <xf numFmtId="187" fontId="53" fillId="0" borderId="19" xfId="191" applyNumberFormat="1" applyFont="1" applyBorder="1" applyAlignment="1">
      <alignment vertical="top"/>
    </xf>
    <xf numFmtId="187" fontId="53" fillId="0" borderId="19" xfId="193" applyNumberFormat="1" applyFont="1" applyBorder="1" applyAlignment="1">
      <alignment vertical="top"/>
    </xf>
    <xf numFmtId="187" fontId="53" fillId="0" borderId="19" xfId="194" applyNumberFormat="1" applyFont="1" applyBorder="1" applyAlignment="1">
      <alignment vertical="top"/>
    </xf>
    <xf numFmtId="187" fontId="53" fillId="0" borderId="19" xfId="201" applyNumberFormat="1" applyFont="1" applyBorder="1" applyAlignment="1">
      <alignment vertical="top"/>
    </xf>
    <xf numFmtId="187" fontId="53" fillId="0" borderId="19" xfId="203" applyNumberFormat="1" applyFont="1" applyBorder="1" applyAlignment="1">
      <alignment vertical="top"/>
    </xf>
    <xf numFmtId="0" fontId="6" fillId="0" borderId="25" xfId="0" applyFont="1" applyBorder="1" applyAlignment="1">
      <alignment vertical="top" wrapText="1"/>
    </xf>
    <xf numFmtId="187" fontId="55" fillId="40" borderId="19" xfId="42" applyNumberFormat="1" applyFont="1" applyFill="1" applyBorder="1"/>
    <xf numFmtId="187" fontId="55" fillId="34" borderId="19" xfId="42" applyNumberFormat="1" applyFont="1" applyFill="1" applyBorder="1"/>
    <xf numFmtId="187" fontId="6" fillId="30" borderId="19" xfId="42" applyNumberFormat="1" applyFont="1" applyFill="1" applyBorder="1" applyAlignment="1">
      <alignment vertical="top"/>
    </xf>
    <xf numFmtId="187" fontId="6" fillId="0" borderId="19" xfId="42" applyNumberFormat="1" applyFont="1" applyFill="1" applyBorder="1" applyAlignment="1">
      <alignment horizontal="right" shrinkToFit="1"/>
    </xf>
    <xf numFmtId="187" fontId="53" fillId="0" borderId="19" xfId="207" applyNumberFormat="1" applyFont="1" applyBorder="1" applyAlignment="1"/>
    <xf numFmtId="187" fontId="53" fillId="0" borderId="19" xfId="205" applyNumberFormat="1" applyFont="1" applyBorder="1" applyAlignment="1">
      <alignment horizontal="center"/>
    </xf>
    <xf numFmtId="187" fontId="53" fillId="0" borderId="19" xfId="42" applyNumberFormat="1" applyFont="1" applyBorder="1" applyAlignment="1"/>
    <xf numFmtId="187" fontId="53" fillId="0" borderId="19" xfId="211" applyNumberFormat="1" applyFont="1" applyBorder="1" applyAlignment="1"/>
    <xf numFmtId="187" fontId="6" fillId="0" borderId="19" xfId="213" applyNumberFormat="1" applyFont="1" applyFill="1" applyBorder="1" applyAlignment="1">
      <alignment horizontal="center" wrapText="1" shrinkToFit="1"/>
    </xf>
    <xf numFmtId="187" fontId="53" fillId="0" borderId="19" xfId="217" applyNumberFormat="1" applyFont="1" applyBorder="1" applyAlignment="1"/>
    <xf numFmtId="187" fontId="53" fillId="0" borderId="19" xfId="219" applyNumberFormat="1" applyFont="1" applyBorder="1" applyAlignment="1"/>
    <xf numFmtId="187" fontId="53" fillId="0" borderId="19" xfId="223" applyNumberFormat="1" applyFont="1" applyBorder="1" applyAlignment="1"/>
    <xf numFmtId="187" fontId="53" fillId="0" borderId="19" xfId="227" applyNumberFormat="1" applyFont="1" applyBorder="1" applyAlignment="1"/>
    <xf numFmtId="0" fontId="6" fillId="0" borderId="32" xfId="0" applyFont="1" applyBorder="1" applyAlignment="1">
      <alignment vertical="top" wrapText="1"/>
    </xf>
    <xf numFmtId="187" fontId="55" fillId="40" borderId="19" xfId="0" applyNumberFormat="1" applyFont="1" applyFill="1" applyBorder="1" applyAlignment="1">
      <alignment horizontal="center"/>
    </xf>
    <xf numFmtId="187" fontId="6" fillId="0" borderId="19" xfId="42" applyNumberFormat="1" applyFont="1" applyBorder="1" applyAlignment="1">
      <alignment vertical="top" wrapText="1"/>
    </xf>
    <xf numFmtId="49" fontId="53" fillId="0" borderId="19" xfId="0" applyNumberFormat="1" applyFont="1" applyBorder="1" applyAlignment="1">
      <alignment vertical="center" wrapText="1"/>
    </xf>
    <xf numFmtId="0" fontId="6" fillId="0" borderId="19" xfId="124" applyFont="1" applyFill="1" applyBorder="1" applyAlignment="1">
      <alignment vertical="top"/>
    </xf>
    <xf numFmtId="0" fontId="53" fillId="0" borderId="19" xfId="0" applyFont="1" applyFill="1" applyBorder="1" applyAlignment="1">
      <alignment vertical="top"/>
    </xf>
    <xf numFmtId="0" fontId="5" fillId="0" borderId="19" xfId="0" applyFont="1" applyFill="1" applyBorder="1" applyAlignment="1">
      <alignment horizontal="left" vertical="top"/>
    </xf>
    <xf numFmtId="187" fontId="55" fillId="32" borderId="19" xfId="42" applyNumberFormat="1" applyFont="1" applyFill="1" applyBorder="1"/>
    <xf numFmtId="187" fontId="53" fillId="0" borderId="19" xfId="42" applyNumberFormat="1" applyFont="1" applyBorder="1"/>
    <xf numFmtId="187" fontId="55" fillId="32" borderId="29" xfId="42" applyNumberFormat="1" applyFont="1" applyFill="1" applyBorder="1"/>
    <xf numFmtId="187" fontId="53" fillId="0" borderId="29" xfId="42" applyNumberFormat="1" applyFont="1" applyFill="1" applyBorder="1" applyAlignment="1">
      <alignment horizontal="left" vertical="top"/>
    </xf>
    <xf numFmtId="187" fontId="55" fillId="36" borderId="29" xfId="42" applyNumberFormat="1" applyFont="1" applyFill="1" applyBorder="1"/>
    <xf numFmtId="187" fontId="53" fillId="0" borderId="29" xfId="42" applyNumberFormat="1" applyFont="1" applyBorder="1"/>
    <xf numFmtId="187" fontId="55" fillId="31" borderId="19" xfId="42" applyNumberFormat="1" applyFont="1" applyFill="1" applyBorder="1"/>
    <xf numFmtId="187" fontId="53" fillId="30" borderId="19" xfId="42" applyNumberFormat="1" applyFont="1" applyFill="1" applyBorder="1" applyAlignment="1">
      <alignment horizontal="center" vertical="center"/>
    </xf>
    <xf numFmtId="0" fontId="53" fillId="33" borderId="20" xfId="0" applyFont="1" applyFill="1" applyBorder="1" applyAlignment="1">
      <alignment vertical="top"/>
    </xf>
    <xf numFmtId="0" fontId="55" fillId="40" borderId="20" xfId="0" applyFont="1" applyFill="1" applyBorder="1"/>
    <xf numFmtId="0" fontId="55" fillId="34" borderId="20" xfId="0" applyFont="1" applyFill="1" applyBorder="1" applyAlignment="1">
      <alignment vertical="top"/>
    </xf>
    <xf numFmtId="0" fontId="6" fillId="0" borderId="20" xfId="135" applyFont="1" applyFill="1" applyBorder="1" applyAlignment="1">
      <alignment vertical="top"/>
    </xf>
    <xf numFmtId="0" fontId="53" fillId="30" borderId="20" xfId="0" applyFont="1" applyFill="1" applyBorder="1" applyAlignment="1">
      <alignment vertical="top"/>
    </xf>
    <xf numFmtId="0" fontId="53" fillId="0" borderId="20" xfId="0" applyFont="1" applyFill="1" applyBorder="1" applyAlignment="1">
      <alignment vertical="top"/>
    </xf>
    <xf numFmtId="0" fontId="55" fillId="35" borderId="20" xfId="0" applyFont="1" applyFill="1" applyBorder="1"/>
    <xf numFmtId="0" fontId="5" fillId="37" borderId="20" xfId="135" applyFont="1" applyFill="1" applyBorder="1" applyAlignment="1">
      <alignment vertical="center"/>
    </xf>
    <xf numFmtId="0" fontId="53" fillId="35" borderId="20" xfId="0" applyFont="1" applyFill="1" applyBorder="1"/>
    <xf numFmtId="0" fontId="53" fillId="0" borderId="20" xfId="0" applyFont="1" applyFill="1" applyBorder="1"/>
    <xf numFmtId="0" fontId="5" fillId="0" borderId="20" xfId="135" applyFont="1" applyFill="1" applyBorder="1" applyAlignment="1">
      <alignment vertical="center"/>
    </xf>
    <xf numFmtId="0" fontId="3" fillId="0" borderId="20" xfId="135" applyFont="1" applyFill="1" applyBorder="1" applyAlignment="1">
      <alignment vertical="center"/>
    </xf>
    <xf numFmtId="0" fontId="0" fillId="0" borderId="20" xfId="0" applyBorder="1"/>
    <xf numFmtId="0" fontId="59" fillId="0" borderId="20" xfId="0" applyFont="1" applyBorder="1"/>
    <xf numFmtId="0" fontId="53" fillId="0" borderId="20" xfId="0" applyFont="1" applyFill="1" applyBorder="1" applyAlignment="1">
      <alignment horizontal="left" vertical="top"/>
    </xf>
    <xf numFmtId="0" fontId="53" fillId="0" borderId="20" xfId="0" applyFont="1" applyFill="1" applyBorder="1" applyAlignment="1">
      <alignment horizontal="center" vertical="top"/>
    </xf>
    <xf numFmtId="0" fontId="61" fillId="0" borderId="20" xfId="0" applyFont="1" applyBorder="1" applyAlignment="1">
      <alignment vertical="top"/>
    </xf>
    <xf numFmtId="0" fontId="55" fillId="34" borderId="20" xfId="0" applyFont="1" applyFill="1" applyBorder="1"/>
    <xf numFmtId="0" fontId="3" fillId="34" borderId="20" xfId="135" applyFont="1" applyFill="1" applyBorder="1" applyAlignment="1">
      <alignment vertical="center"/>
    </xf>
    <xf numFmtId="0" fontId="6" fillId="0" borderId="20" xfId="0" applyFont="1" applyBorder="1" applyAlignment="1">
      <alignment vertical="top"/>
    </xf>
    <xf numFmtId="0" fontId="53" fillId="28" borderId="20" xfId="0" applyFont="1" applyFill="1" applyBorder="1" applyAlignment="1">
      <alignment horizontal="left" vertical="top"/>
    </xf>
    <xf numFmtId="0" fontId="53" fillId="34" borderId="20" xfId="0" applyFont="1" applyFill="1" applyBorder="1"/>
    <xf numFmtId="0" fontId="6" fillId="30" borderId="20" xfId="0" applyFont="1" applyFill="1" applyBorder="1" applyAlignment="1">
      <alignment vertical="top"/>
    </xf>
    <xf numFmtId="0" fontId="5" fillId="0" borderId="20" xfId="135" applyFont="1" applyFill="1" applyBorder="1" applyAlignment="1">
      <alignment vertical="top"/>
    </xf>
    <xf numFmtId="0" fontId="64" fillId="34" borderId="20" xfId="0" applyFont="1" applyFill="1" applyBorder="1"/>
    <xf numFmtId="0" fontId="55" fillId="32" borderId="20" xfId="0" applyFont="1" applyFill="1" applyBorder="1"/>
    <xf numFmtId="0" fontId="55" fillId="31" borderId="20" xfId="0" applyFont="1" applyFill="1" applyBorder="1"/>
    <xf numFmtId="0" fontId="4" fillId="0" borderId="4" xfId="135" applyFont="1" applyBorder="1" applyAlignment="1">
      <alignment vertical="top"/>
    </xf>
    <xf numFmtId="0" fontId="3" fillId="0" borderId="4" xfId="135" applyFont="1" applyBorder="1" applyAlignment="1">
      <alignment vertical="center"/>
    </xf>
    <xf numFmtId="0" fontId="53" fillId="32" borderId="4" xfId="0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/>
    <xf numFmtId="0" fontId="67" fillId="31" borderId="24" xfId="0" applyFont="1" applyFill="1" applyBorder="1" applyAlignment="1">
      <alignment horizontal="left" vertical="center" wrapText="1"/>
    </xf>
    <xf numFmtId="0" fontId="53" fillId="41" borderId="4" xfId="0" applyFont="1" applyFill="1" applyBorder="1"/>
    <xf numFmtId="0" fontId="5" fillId="41" borderId="4" xfId="0" applyFont="1" applyFill="1" applyBorder="1" applyAlignment="1">
      <alignment horizontal="center" vertical="top"/>
    </xf>
    <xf numFmtId="0" fontId="5" fillId="41" borderId="4" xfId="0" applyFont="1" applyFill="1" applyBorder="1" applyAlignment="1">
      <alignment horizontal="left" vertical="top"/>
    </xf>
    <xf numFmtId="187" fontId="5" fillId="41" borderId="4" xfId="42" applyNumberFormat="1" applyFont="1" applyFill="1" applyBorder="1" applyAlignment="1">
      <alignment horizontal="left" vertical="top"/>
    </xf>
    <xf numFmtId="187" fontId="5" fillId="41" borderId="4" xfId="0" applyNumberFormat="1" applyFont="1" applyFill="1" applyBorder="1" applyAlignment="1">
      <alignment horizontal="left" vertical="top"/>
    </xf>
    <xf numFmtId="0" fontId="5" fillId="41" borderId="19" xfId="0" applyFont="1" applyFill="1" applyBorder="1" applyAlignment="1">
      <alignment horizontal="left" vertical="top"/>
    </xf>
    <xf numFmtId="0" fontId="53" fillId="41" borderId="20" xfId="0" applyFont="1" applyFill="1" applyBorder="1"/>
    <xf numFmtId="187" fontId="55" fillId="40" borderId="4" xfId="42" applyNumberFormat="1" applyFont="1" applyFill="1" applyBorder="1" applyAlignment="1">
      <alignment horizontal="center"/>
    </xf>
    <xf numFmtId="0" fontId="55" fillId="43" borderId="4" xfId="0" applyFont="1" applyFill="1" applyBorder="1"/>
    <xf numFmtId="0" fontId="55" fillId="43" borderId="4" xfId="0" applyFont="1" applyFill="1" applyBorder="1" applyAlignment="1">
      <alignment horizontal="center"/>
    </xf>
    <xf numFmtId="0" fontId="5" fillId="43" borderId="4" xfId="0" applyFont="1" applyFill="1" applyBorder="1" applyAlignment="1">
      <alignment vertical="top"/>
    </xf>
    <xf numFmtId="0" fontId="55" fillId="43" borderId="4" xfId="0" applyFont="1" applyFill="1" applyBorder="1" applyAlignment="1">
      <alignment wrapText="1"/>
    </xf>
    <xf numFmtId="187" fontId="55" fillId="43" borderId="4" xfId="42" applyNumberFormat="1" applyFont="1" applyFill="1" applyBorder="1"/>
    <xf numFmtId="187" fontId="55" fillId="43" borderId="4" xfId="0" applyNumberFormat="1" applyFont="1" applyFill="1" applyBorder="1" applyAlignment="1">
      <alignment horizontal="center"/>
    </xf>
    <xf numFmtId="187" fontId="55" fillId="43" borderId="19" xfId="0" applyNumberFormat="1" applyFont="1" applyFill="1" applyBorder="1" applyAlignment="1">
      <alignment horizontal="center"/>
    </xf>
    <xf numFmtId="0" fontId="55" fillId="43" borderId="20" xfId="0" applyFont="1" applyFill="1" applyBorder="1"/>
    <xf numFmtId="187" fontId="55" fillId="43" borderId="19" xfId="42" applyNumberFormat="1" applyFont="1" applyFill="1" applyBorder="1"/>
    <xf numFmtId="0" fontId="55" fillId="43" borderId="5" xfId="0" applyFont="1" applyFill="1" applyBorder="1"/>
    <xf numFmtId="0" fontId="55" fillId="43" borderId="5" xfId="0" applyFont="1" applyFill="1" applyBorder="1" applyAlignment="1">
      <alignment horizontal="center"/>
    </xf>
    <xf numFmtId="0" fontId="5" fillId="43" borderId="23" xfId="0" applyFont="1" applyFill="1" applyBorder="1" applyAlignment="1">
      <alignment vertical="top" wrapText="1"/>
    </xf>
    <xf numFmtId="0" fontId="55" fillId="43" borderId="5" xfId="0" applyFont="1" applyFill="1" applyBorder="1" applyAlignment="1">
      <alignment wrapText="1"/>
    </xf>
    <xf numFmtId="187" fontId="55" fillId="43" borderId="5" xfId="42" applyNumberFormat="1" applyFont="1" applyFill="1" applyBorder="1"/>
    <xf numFmtId="187" fontId="55" fillId="43" borderId="29" xfId="42" applyNumberFormat="1" applyFont="1" applyFill="1" applyBorder="1"/>
    <xf numFmtId="0" fontId="55" fillId="43" borderId="0" xfId="0" applyFont="1" applyFill="1"/>
    <xf numFmtId="0" fontId="5" fillId="43" borderId="4" xfId="0" applyFont="1" applyFill="1" applyBorder="1" applyAlignment="1">
      <alignment vertical="top" wrapText="1"/>
    </xf>
    <xf numFmtId="189" fontId="55" fillId="43" borderId="4" xfId="42" applyNumberFormat="1" applyFont="1" applyFill="1" applyBorder="1"/>
    <xf numFmtId="0" fontId="5" fillId="43" borderId="4" xfId="0" applyFont="1" applyFill="1" applyBorder="1" applyAlignment="1">
      <alignment horizontal="left" vertical="top" wrapText="1"/>
    </xf>
    <xf numFmtId="0" fontId="55" fillId="42" borderId="4" xfId="0" applyFont="1" applyFill="1" applyBorder="1" applyAlignment="1">
      <alignment vertical="top"/>
    </xf>
    <xf numFmtId="0" fontId="55" fillId="42" borderId="4" xfId="0" applyFont="1" applyFill="1" applyBorder="1" applyAlignment="1">
      <alignment horizontal="center" vertical="top"/>
    </xf>
    <xf numFmtId="0" fontId="5" fillId="42" borderId="4" xfId="0" applyFont="1" applyFill="1" applyBorder="1" applyAlignment="1">
      <alignment horizontal="left" vertical="top" wrapText="1"/>
    </xf>
    <xf numFmtId="0" fontId="55" fillId="42" borderId="4" xfId="0" applyFont="1" applyFill="1" applyBorder="1" applyAlignment="1">
      <alignment vertical="top" wrapText="1"/>
    </xf>
    <xf numFmtId="187" fontId="55" fillId="42" borderId="4" xfId="42" applyNumberFormat="1" applyFont="1" applyFill="1" applyBorder="1" applyAlignment="1">
      <alignment vertical="top"/>
    </xf>
    <xf numFmtId="187" fontId="55" fillId="42" borderId="4" xfId="42" applyNumberFormat="1" applyFont="1" applyFill="1" applyBorder="1" applyAlignment="1">
      <alignment horizontal="center" vertical="top"/>
    </xf>
    <xf numFmtId="0" fontId="55" fillId="42" borderId="20" xfId="0" applyFont="1" applyFill="1" applyBorder="1" applyAlignment="1">
      <alignment vertical="top"/>
    </xf>
    <xf numFmtId="0" fontId="55" fillId="29" borderId="4" xfId="0" applyFont="1" applyFill="1" applyBorder="1" applyAlignment="1">
      <alignment horizontal="center" vertical="top"/>
    </xf>
    <xf numFmtId="0" fontId="55" fillId="29" borderId="4" xfId="0" applyFont="1" applyFill="1" applyBorder="1" applyAlignment="1">
      <alignment vertical="top"/>
    </xf>
    <xf numFmtId="187" fontId="55" fillId="29" borderId="4" xfId="42" applyNumberFormat="1" applyFont="1" applyFill="1" applyBorder="1" applyAlignment="1">
      <alignment horizontal="center" vertical="top"/>
    </xf>
    <xf numFmtId="187" fontId="55" fillId="29" borderId="19" xfId="42" applyNumberFormat="1" applyFont="1" applyFill="1" applyBorder="1" applyAlignment="1">
      <alignment horizontal="center" vertical="top"/>
    </xf>
    <xf numFmtId="0" fontId="5" fillId="29" borderId="4" xfId="135" applyFont="1" applyFill="1" applyBorder="1" applyAlignment="1">
      <alignment vertical="top"/>
    </xf>
    <xf numFmtId="0" fontId="5" fillId="29" borderId="20" xfId="135" applyFont="1" applyFill="1" applyBorder="1" applyAlignment="1">
      <alignment vertical="top"/>
    </xf>
    <xf numFmtId="187" fontId="55" fillId="40" borderId="4" xfId="0" applyNumberFormat="1" applyFont="1" applyFill="1" applyBorder="1" applyAlignment="1">
      <alignment wrapText="1"/>
    </xf>
    <xf numFmtId="187" fontId="55" fillId="31" borderId="4" xfId="0" applyNumberFormat="1" applyFont="1" applyFill="1" applyBorder="1" applyAlignment="1">
      <alignment wrapText="1"/>
    </xf>
    <xf numFmtId="0" fontId="67" fillId="31" borderId="5" xfId="0" applyFont="1" applyFill="1" applyBorder="1" applyAlignment="1">
      <alignment horizontal="center" vertical="top"/>
    </xf>
    <xf numFmtId="187" fontId="67" fillId="31" borderId="5" xfId="0" applyNumberFormat="1" applyFont="1" applyFill="1" applyBorder="1" applyAlignment="1">
      <alignment vertical="top" wrapText="1"/>
    </xf>
    <xf numFmtId="0" fontId="67" fillId="31" borderId="5" xfId="0" applyFont="1" applyFill="1" applyBorder="1" applyAlignment="1">
      <alignment horizontal="center" vertical="top" shrinkToFit="1"/>
    </xf>
    <xf numFmtId="187" fontId="67" fillId="31" borderId="5" xfId="42" applyNumberFormat="1" applyFont="1" applyFill="1" applyBorder="1" applyAlignment="1">
      <alignment vertical="top"/>
    </xf>
    <xf numFmtId="189" fontId="67" fillId="31" borderId="5" xfId="42" applyNumberFormat="1" applyFont="1" applyFill="1" applyBorder="1" applyAlignment="1">
      <alignment vertical="top"/>
    </xf>
    <xf numFmtId="0" fontId="67" fillId="31" borderId="4" xfId="0" applyFont="1" applyFill="1" applyBorder="1" applyAlignment="1">
      <alignment vertical="top"/>
    </xf>
    <xf numFmtId="0" fontId="67" fillId="31" borderId="0" xfId="0" applyFont="1" applyFill="1" applyAlignment="1">
      <alignment vertical="top"/>
    </xf>
    <xf numFmtId="187" fontId="53" fillId="32" borderId="5" xfId="0" applyNumberFormat="1" applyFont="1" applyFill="1" applyBorder="1" applyAlignment="1">
      <alignment vertical="top" wrapText="1"/>
    </xf>
    <xf numFmtId="187" fontId="67" fillId="31" borderId="4" xfId="0" applyNumberFormat="1" applyFont="1" applyFill="1" applyBorder="1" applyAlignment="1">
      <alignment vertical="top"/>
    </xf>
    <xf numFmtId="0" fontId="55" fillId="40" borderId="4" xfId="0" applyFont="1" applyFill="1" applyBorder="1" applyAlignment="1">
      <alignment horizontal="center" vertical="top"/>
    </xf>
    <xf numFmtId="0" fontId="5" fillId="40" borderId="4" xfId="0" applyFont="1" applyFill="1" applyBorder="1" applyAlignment="1">
      <alignment vertical="center"/>
    </xf>
    <xf numFmtId="0" fontId="55" fillId="40" borderId="4" xfId="0" applyFont="1" applyFill="1" applyBorder="1" applyAlignment="1">
      <alignment vertical="top" wrapText="1"/>
    </xf>
    <xf numFmtId="0" fontId="55" fillId="40" borderId="4" xfId="0" applyFont="1" applyFill="1" applyBorder="1" applyAlignment="1">
      <alignment horizontal="center" vertical="top" shrinkToFit="1"/>
    </xf>
    <xf numFmtId="187" fontId="55" fillId="40" borderId="4" xfId="42" applyNumberFormat="1" applyFont="1" applyFill="1" applyBorder="1" applyAlignment="1">
      <alignment vertical="top"/>
    </xf>
    <xf numFmtId="43" fontId="55" fillId="40" borderId="4" xfId="42" applyFont="1" applyFill="1" applyBorder="1" applyAlignment="1">
      <alignment vertical="top"/>
    </xf>
    <xf numFmtId="187" fontId="55" fillId="40" borderId="19" xfId="42" applyNumberFormat="1" applyFont="1" applyFill="1" applyBorder="1" applyAlignment="1">
      <alignment vertical="top"/>
    </xf>
    <xf numFmtId="0" fontId="55" fillId="40" borderId="4" xfId="0" applyFont="1" applyFill="1" applyBorder="1" applyAlignment="1">
      <alignment vertical="top"/>
    </xf>
    <xf numFmtId="0" fontId="55" fillId="40" borderId="20" xfId="0" applyFont="1" applyFill="1" applyBorder="1" applyAlignment="1">
      <alignment vertical="top"/>
    </xf>
    <xf numFmtId="187" fontId="53" fillId="0" borderId="0" xfId="42" applyNumberFormat="1" applyFont="1" applyBorder="1" applyAlignment="1">
      <alignment horizontal="right"/>
    </xf>
    <xf numFmtId="187" fontId="4" fillId="0" borderId="0" xfId="42" applyNumberFormat="1" applyFont="1" applyBorder="1" applyAlignment="1">
      <alignment horizontal="right" vertical="top"/>
    </xf>
    <xf numFmtId="187" fontId="3" fillId="26" borderId="15" xfId="42" applyNumberFormat="1" applyFont="1" applyFill="1" applyBorder="1" applyAlignment="1">
      <alignment horizontal="right" vertical="center" wrapText="1"/>
    </xf>
    <xf numFmtId="187" fontId="67" fillId="31" borderId="5" xfId="42" applyNumberFormat="1" applyFont="1" applyFill="1" applyBorder="1" applyAlignment="1">
      <alignment horizontal="right" vertical="top"/>
    </xf>
    <xf numFmtId="187" fontId="53" fillId="32" borderId="5" xfId="42" applyNumberFormat="1" applyFont="1" applyFill="1" applyBorder="1" applyAlignment="1">
      <alignment horizontal="right" vertical="top"/>
    </xf>
    <xf numFmtId="187" fontId="53" fillId="33" borderId="4" xfId="42" applyNumberFormat="1" applyFont="1" applyFill="1" applyBorder="1" applyAlignment="1">
      <alignment horizontal="right" vertical="top"/>
    </xf>
    <xf numFmtId="187" fontId="6" fillId="0" borderId="4" xfId="42" applyNumberFormat="1" applyFont="1" applyBorder="1" applyAlignment="1">
      <alignment horizontal="right" vertical="top" wrapText="1"/>
    </xf>
    <xf numFmtId="187" fontId="5" fillId="40" borderId="4" xfId="42" applyNumberFormat="1" applyFont="1" applyFill="1" applyBorder="1" applyAlignment="1">
      <alignment horizontal="right" vertical="top" wrapText="1"/>
    </xf>
    <xf numFmtId="187" fontId="5" fillId="34" borderId="4" xfId="42" applyNumberFormat="1" applyFont="1" applyFill="1" applyBorder="1" applyAlignment="1">
      <alignment horizontal="right" vertical="top" shrinkToFit="1"/>
    </xf>
    <xf numFmtId="187" fontId="6" fillId="0" borderId="4" xfId="42" applyNumberFormat="1" applyFont="1" applyFill="1" applyBorder="1" applyAlignment="1">
      <alignment horizontal="right" vertical="top" wrapText="1"/>
    </xf>
    <xf numFmtId="187" fontId="53" fillId="0" borderId="5" xfId="42" applyNumberFormat="1" applyFont="1" applyBorder="1" applyAlignment="1">
      <alignment horizontal="right" vertical="top"/>
    </xf>
    <xf numFmtId="187" fontId="53" fillId="0" borderId="4" xfId="42" applyNumberFormat="1" applyFont="1" applyBorder="1" applyAlignment="1">
      <alignment horizontal="right" vertical="center"/>
    </xf>
    <xf numFmtId="187" fontId="55" fillId="34" borderId="5" xfId="42" applyNumberFormat="1" applyFont="1" applyFill="1" applyBorder="1" applyAlignment="1">
      <alignment horizontal="right"/>
    </xf>
    <xf numFmtId="187" fontId="53" fillId="30" borderId="4" xfId="42" applyNumberFormat="1" applyFont="1" applyFill="1" applyBorder="1" applyAlignment="1">
      <alignment horizontal="right"/>
    </xf>
    <xf numFmtId="187" fontId="53" fillId="35" borderId="4" xfId="42" applyNumberFormat="1" applyFont="1" applyFill="1" applyBorder="1" applyAlignment="1">
      <alignment horizontal="right"/>
    </xf>
    <xf numFmtId="187" fontId="61" fillId="0" borderId="4" xfId="42" applyNumberFormat="1" applyFont="1" applyBorder="1" applyAlignment="1">
      <alignment horizontal="right"/>
    </xf>
    <xf numFmtId="187" fontId="6" fillId="30" borderId="24" xfId="42" applyNumberFormat="1" applyFont="1" applyFill="1" applyBorder="1" applyAlignment="1">
      <alignment horizontal="right" vertical="top" wrapText="1"/>
    </xf>
    <xf numFmtId="187" fontId="6" fillId="0" borderId="4" xfId="42" applyNumberFormat="1" applyFont="1" applyFill="1" applyBorder="1" applyAlignment="1">
      <alignment horizontal="right" vertical="center" wrapText="1" shrinkToFit="1"/>
    </xf>
    <xf numFmtId="187" fontId="6" fillId="0" borderId="4" xfId="42" applyNumberFormat="1" applyFont="1" applyFill="1" applyBorder="1" applyAlignment="1">
      <alignment horizontal="right" wrapText="1" shrinkToFit="1"/>
    </xf>
    <xf numFmtId="187" fontId="6" fillId="0" borderId="5" xfId="42" applyNumberFormat="1" applyFont="1" applyBorder="1" applyAlignment="1">
      <alignment horizontal="right" vertical="top" wrapText="1"/>
    </xf>
    <xf numFmtId="187" fontId="53" fillId="0" borderId="4" xfId="42" applyNumberFormat="1" applyFont="1" applyFill="1" applyBorder="1" applyAlignment="1">
      <alignment horizontal="right" vertical="center"/>
    </xf>
    <xf numFmtId="187" fontId="61" fillId="0" borderId="4" xfId="42" applyNumberFormat="1" applyFont="1" applyBorder="1" applyAlignment="1">
      <alignment horizontal="right" vertical="top"/>
    </xf>
    <xf numFmtId="187" fontId="53" fillId="0" borderId="24" xfId="42" applyNumberFormat="1" applyFont="1" applyBorder="1" applyAlignment="1">
      <alignment horizontal="right" vertical="center"/>
    </xf>
    <xf numFmtId="187" fontId="55" fillId="34" borderId="4" xfId="42" applyNumberFormat="1" applyFont="1" applyFill="1" applyBorder="1" applyAlignment="1">
      <alignment horizontal="right"/>
    </xf>
    <xf numFmtId="187" fontId="55" fillId="40" borderId="4" xfId="42" applyNumberFormat="1" applyFont="1" applyFill="1" applyBorder="1" applyAlignment="1">
      <alignment horizontal="right" vertical="top"/>
    </xf>
    <xf numFmtId="187" fontId="53" fillId="0" borderId="5" xfId="42" applyNumberFormat="1" applyFont="1" applyBorder="1" applyAlignment="1">
      <alignment horizontal="right" vertical="center"/>
    </xf>
    <xf numFmtId="187" fontId="6" fillId="0" borderId="4" xfId="42" applyNumberFormat="1" applyFont="1" applyBorder="1" applyAlignment="1">
      <alignment horizontal="right" vertical="top"/>
    </xf>
    <xf numFmtId="187" fontId="6" fillId="0" borderId="24" xfId="42" applyNumberFormat="1" applyFont="1" applyBorder="1" applyAlignment="1">
      <alignment horizontal="right" vertical="top" wrapText="1"/>
    </xf>
    <xf numFmtId="187" fontId="5" fillId="0" borderId="4" xfId="42" applyNumberFormat="1" applyFont="1" applyFill="1" applyBorder="1" applyAlignment="1">
      <alignment horizontal="right" vertical="top" wrapText="1"/>
    </xf>
    <xf numFmtId="187" fontId="55" fillId="40" borderId="4" xfId="42" applyNumberFormat="1" applyFont="1" applyFill="1" applyBorder="1" applyAlignment="1">
      <alignment horizontal="right"/>
    </xf>
    <xf numFmtId="187" fontId="53" fillId="0" borderId="4" xfId="42" applyNumberFormat="1" applyFont="1" applyBorder="1" applyAlignment="1">
      <alignment horizontal="right"/>
    </xf>
    <xf numFmtId="187" fontId="6" fillId="0" borderId="31" xfId="42" applyNumberFormat="1" applyFont="1" applyBorder="1" applyAlignment="1">
      <alignment horizontal="right" vertical="top" wrapText="1"/>
    </xf>
    <xf numFmtId="187" fontId="6" fillId="0" borderId="4" xfId="42" applyNumberFormat="1" applyFont="1" applyFill="1" applyBorder="1" applyAlignment="1">
      <alignment horizontal="right" vertical="center" wrapText="1"/>
    </xf>
    <xf numFmtId="187" fontId="53" fillId="0" borderId="4" xfId="42" applyNumberFormat="1" applyFont="1" applyBorder="1" applyAlignment="1">
      <alignment horizontal="right" vertical="center" wrapText="1"/>
    </xf>
    <xf numFmtId="187" fontId="6" fillId="0" borderId="4" xfId="42" applyNumberFormat="1" applyFont="1" applyFill="1" applyBorder="1" applyAlignment="1">
      <alignment horizontal="right" vertical="top"/>
    </xf>
    <xf numFmtId="187" fontId="5" fillId="0" borderId="4" xfId="42" applyNumberFormat="1" applyFont="1" applyFill="1" applyBorder="1" applyAlignment="1">
      <alignment horizontal="right" vertical="top"/>
    </xf>
    <xf numFmtId="187" fontId="5" fillId="41" borderId="4" xfId="42" applyNumberFormat="1" applyFont="1" applyFill="1" applyBorder="1" applyAlignment="1">
      <alignment horizontal="right" vertical="top"/>
    </xf>
    <xf numFmtId="187" fontId="55" fillId="32" borderId="4" xfId="42" applyNumberFormat="1" applyFont="1" applyFill="1" applyBorder="1" applyAlignment="1">
      <alignment horizontal="right"/>
    </xf>
    <xf numFmtId="187" fontId="55" fillId="32" borderId="5" xfId="42" applyNumberFormat="1" applyFont="1" applyFill="1" applyBorder="1" applyAlignment="1">
      <alignment horizontal="right"/>
    </xf>
    <xf numFmtId="187" fontId="53" fillId="0" borderId="5" xfId="42" applyNumberFormat="1" applyFont="1" applyFill="1" applyBorder="1" applyAlignment="1">
      <alignment horizontal="right" vertical="top"/>
    </xf>
    <xf numFmtId="187" fontId="55" fillId="43" borderId="4" xfId="42" applyNumberFormat="1" applyFont="1" applyFill="1" applyBorder="1" applyAlignment="1">
      <alignment horizontal="right"/>
    </xf>
    <xf numFmtId="187" fontId="55" fillId="43" borderId="5" xfId="42" applyNumberFormat="1" applyFont="1" applyFill="1" applyBorder="1" applyAlignment="1">
      <alignment horizontal="right"/>
    </xf>
    <xf numFmtId="187" fontId="53" fillId="0" borderId="5" xfId="42" applyNumberFormat="1" applyFont="1" applyBorder="1" applyAlignment="1">
      <alignment horizontal="right"/>
    </xf>
    <xf numFmtId="187" fontId="55" fillId="31" borderId="4" xfId="42" applyNumberFormat="1" applyFont="1" applyFill="1" applyBorder="1" applyAlignment="1">
      <alignment horizontal="right"/>
    </xf>
    <xf numFmtId="187" fontId="6" fillId="0" borderId="5" xfId="42" applyNumberFormat="1" applyFont="1" applyFill="1" applyBorder="1" applyAlignment="1">
      <alignment horizontal="right" vertical="top" wrapText="1"/>
    </xf>
    <xf numFmtId="187" fontId="55" fillId="42" borderId="4" xfId="42" applyNumberFormat="1" applyFont="1" applyFill="1" applyBorder="1" applyAlignment="1">
      <alignment horizontal="right" vertical="top"/>
    </xf>
    <xf numFmtId="187" fontId="55" fillId="29" borderId="4" xfId="42" applyNumberFormat="1" applyFont="1" applyFill="1" applyBorder="1" applyAlignment="1">
      <alignment horizontal="right" vertical="top"/>
    </xf>
    <xf numFmtId="187" fontId="55" fillId="35" borderId="4" xfId="0" applyNumberFormat="1" applyFont="1" applyFill="1" applyBorder="1"/>
    <xf numFmtId="187" fontId="55" fillId="35" borderId="20" xfId="0" applyNumberFormat="1" applyFont="1" applyFill="1" applyBorder="1"/>
    <xf numFmtId="203" fontId="6" fillId="0" borderId="4" xfId="60" applyNumberFormat="1" applyFont="1" applyFill="1" applyBorder="1" applyAlignment="1">
      <alignment horizontal="center" vertical="top" shrinkToFit="1"/>
    </xf>
    <xf numFmtId="0" fontId="6" fillId="0" borderId="4" xfId="192" applyFont="1" applyBorder="1" applyAlignment="1">
      <alignment horizontal="center"/>
    </xf>
    <xf numFmtId="49" fontId="6" fillId="0" borderId="4" xfId="192" applyNumberFormat="1" applyFont="1" applyBorder="1" applyAlignment="1">
      <alignment horizontal="center"/>
    </xf>
    <xf numFmtId="0" fontId="6" fillId="0" borderId="4" xfId="190" applyFont="1" applyBorder="1" applyAlignment="1">
      <alignment horizontal="center"/>
    </xf>
    <xf numFmtId="49" fontId="6" fillId="0" borderId="4" xfId="190" applyNumberFormat="1" applyFont="1" applyBorder="1" applyAlignment="1">
      <alignment horizontal="center"/>
    </xf>
    <xf numFmtId="3" fontId="6" fillId="0" borderId="4" xfId="42" applyNumberFormat="1" applyFont="1" applyBorder="1" applyAlignment="1">
      <alignment horizontal="center" vertical="top"/>
    </xf>
    <xf numFmtId="3" fontId="53" fillId="0" borderId="4" xfId="42" applyNumberFormat="1" applyFont="1" applyBorder="1" applyAlignment="1">
      <alignment horizontal="center" vertical="top"/>
    </xf>
    <xf numFmtId="187" fontId="6" fillId="0" borderId="4" xfId="100" applyNumberFormat="1" applyFont="1" applyFill="1" applyBorder="1" applyAlignment="1">
      <alignment horizontal="center" vertical="top" wrapText="1"/>
    </xf>
    <xf numFmtId="187" fontId="5" fillId="0" borderId="4" xfId="42" applyNumberFormat="1" applyFont="1" applyFill="1" applyBorder="1" applyAlignment="1">
      <alignment horizontal="center" vertical="top" wrapText="1"/>
    </xf>
    <xf numFmtId="187" fontId="67" fillId="28" borderId="4" xfId="0" applyNumberFormat="1" applyFont="1" applyFill="1" applyBorder="1" applyAlignment="1">
      <alignment vertical="top"/>
    </xf>
    <xf numFmtId="187" fontId="67" fillId="0" borderId="4" xfId="0" applyNumberFormat="1" applyFont="1" applyFill="1" applyBorder="1" applyAlignment="1">
      <alignment vertical="top"/>
    </xf>
    <xf numFmtId="0" fontId="6" fillId="0" borderId="4" xfId="101" applyNumberFormat="1" applyFont="1" applyFill="1" applyBorder="1" applyAlignment="1">
      <alignment horizontal="center"/>
    </xf>
    <xf numFmtId="187" fontId="53" fillId="0" borderId="4" xfId="0" applyNumberFormat="1" applyFont="1" applyBorder="1" applyAlignment="1">
      <alignment horizontal="center" vertical="top"/>
    </xf>
    <xf numFmtId="0" fontId="55" fillId="35" borderId="4" xfId="0" applyFont="1" applyFill="1" applyBorder="1" applyAlignment="1">
      <alignment horizontal="center" vertical="top"/>
    </xf>
    <xf numFmtId="0" fontId="55" fillId="35" borderId="4" xfId="0" applyFont="1" applyFill="1" applyBorder="1" applyAlignment="1">
      <alignment vertical="top"/>
    </xf>
    <xf numFmtId="187" fontId="55" fillId="35" borderId="4" xfId="42" applyNumberFormat="1" applyFont="1" applyFill="1" applyBorder="1" applyAlignment="1">
      <alignment vertical="top"/>
    </xf>
    <xf numFmtId="187" fontId="55" fillId="35" borderId="4" xfId="0" applyNumberFormat="1" applyFont="1" applyFill="1" applyBorder="1" applyAlignment="1">
      <alignment horizontal="center" vertical="top"/>
    </xf>
    <xf numFmtId="187" fontId="55" fillId="35" borderId="4" xfId="42" applyNumberFormat="1" applyFont="1" applyFill="1" applyBorder="1" applyAlignment="1">
      <alignment horizontal="right" vertical="top"/>
    </xf>
    <xf numFmtId="187" fontId="55" fillId="35" borderId="19" xfId="42" applyNumberFormat="1" applyFont="1" applyFill="1" applyBorder="1" applyAlignment="1">
      <alignment vertical="top"/>
    </xf>
    <xf numFmtId="0" fontId="55" fillId="35" borderId="20" xfId="0" applyFont="1" applyFill="1" applyBorder="1" applyAlignment="1">
      <alignment vertical="top"/>
    </xf>
    <xf numFmtId="187" fontId="5" fillId="34" borderId="4" xfId="101" applyNumberFormat="1" applyFont="1" applyFill="1" applyBorder="1" applyAlignment="1">
      <alignment horizontal="center" vertical="top" wrapText="1"/>
    </xf>
    <xf numFmtId="189" fontId="5" fillId="34" borderId="4" xfId="42" applyNumberFormat="1" applyFont="1" applyFill="1" applyBorder="1" applyAlignment="1">
      <alignment vertical="top"/>
    </xf>
    <xf numFmtId="187" fontId="5" fillId="34" borderId="4" xfId="42" applyNumberFormat="1" applyFont="1" applyFill="1" applyBorder="1" applyAlignment="1">
      <alignment horizontal="right" vertical="top"/>
    </xf>
    <xf numFmtId="187" fontId="5" fillId="34" borderId="19" xfId="42" applyNumberFormat="1" applyFont="1" applyFill="1" applyBorder="1" applyAlignment="1">
      <alignment vertical="top"/>
    </xf>
    <xf numFmtId="197" fontId="55" fillId="35" borderId="4" xfId="42" applyNumberFormat="1" applyFont="1" applyFill="1" applyBorder="1"/>
    <xf numFmtId="0" fontId="5" fillId="34" borderId="4" xfId="42" applyNumberFormat="1" applyFont="1" applyFill="1" applyBorder="1" applyAlignment="1">
      <alignment horizontal="center" vertical="center"/>
    </xf>
    <xf numFmtId="0" fontId="55" fillId="40" borderId="4" xfId="42" applyNumberFormat="1" applyFont="1" applyFill="1" applyBorder="1" applyAlignment="1">
      <alignment horizontal="center" vertical="top"/>
    </xf>
    <xf numFmtId="0" fontId="55" fillId="34" borderId="4" xfId="0" applyNumberFormat="1" applyFont="1" applyFill="1" applyBorder="1" applyAlignment="1">
      <alignment horizontal="center" vertical="top"/>
    </xf>
    <xf numFmtId="0" fontId="55" fillId="35" borderId="4" xfId="0" applyNumberFormat="1" applyFont="1" applyFill="1" applyBorder="1" applyAlignment="1">
      <alignment horizontal="center" vertical="top"/>
    </xf>
    <xf numFmtId="0" fontId="55" fillId="34" borderId="4" xfId="42" applyNumberFormat="1" applyFont="1" applyFill="1" applyBorder="1" applyAlignment="1">
      <alignment horizontal="center" vertical="top"/>
    </xf>
    <xf numFmtId="0" fontId="55" fillId="32" borderId="4" xfId="42" applyNumberFormat="1" applyFont="1" applyFill="1" applyBorder="1" applyAlignment="1">
      <alignment horizontal="center" vertical="top"/>
    </xf>
    <xf numFmtId="0" fontId="54" fillId="0" borderId="0" xfId="0" applyNumberFormat="1" applyFont="1" applyBorder="1" applyAlignment="1">
      <alignment horizontal="center" vertical="top"/>
    </xf>
    <xf numFmtId="0" fontId="4" fillId="0" borderId="0" xfId="135" applyNumberFormat="1" applyFont="1" applyBorder="1" applyAlignment="1">
      <alignment horizontal="center" vertical="top"/>
    </xf>
    <xf numFmtId="0" fontId="4" fillId="0" borderId="22" xfId="135" applyNumberFormat="1" applyFont="1" applyBorder="1" applyAlignment="1">
      <alignment horizontal="center" vertical="top"/>
    </xf>
    <xf numFmtId="0" fontId="5" fillId="0" borderId="4" xfId="135" applyNumberFormat="1" applyFont="1" applyBorder="1" applyAlignment="1">
      <alignment horizontal="center" vertical="top"/>
    </xf>
    <xf numFmtId="0" fontId="67" fillId="31" borderId="5" xfId="0" applyNumberFormat="1" applyFont="1" applyFill="1" applyBorder="1" applyAlignment="1">
      <alignment horizontal="center" vertical="top"/>
    </xf>
    <xf numFmtId="0" fontId="53" fillId="32" borderId="5" xfId="0" applyNumberFormat="1" applyFont="1" applyFill="1" applyBorder="1" applyAlignment="1">
      <alignment horizontal="center" vertical="top"/>
    </xf>
    <xf numFmtId="0" fontId="53" fillId="33" borderId="4" xfId="0" applyNumberFormat="1" applyFont="1" applyFill="1" applyBorder="1" applyAlignment="1">
      <alignment horizontal="center" vertical="top"/>
    </xf>
    <xf numFmtId="0" fontId="6" fillId="0" borderId="4" xfId="0" applyNumberFormat="1" applyFont="1" applyBorder="1" applyAlignment="1">
      <alignment horizontal="center" vertical="top" wrapText="1"/>
    </xf>
    <xf numFmtId="0" fontId="5" fillId="40" borderId="4" xfId="0" applyNumberFormat="1" applyFont="1" applyFill="1" applyBorder="1" applyAlignment="1">
      <alignment horizontal="center" vertical="top" wrapText="1"/>
    </xf>
    <xf numFmtId="0" fontId="5" fillId="34" borderId="4" xfId="100" applyNumberFormat="1" applyFont="1" applyFill="1" applyBorder="1" applyAlignment="1">
      <alignment horizontal="center" vertical="top" shrinkToFit="1"/>
    </xf>
    <xf numFmtId="0" fontId="53" fillId="0" borderId="4" xfId="0" applyNumberFormat="1" applyFont="1" applyBorder="1" applyAlignment="1">
      <alignment horizontal="center" vertical="top"/>
    </xf>
    <xf numFmtId="0" fontId="53" fillId="0" borderId="5" xfId="0" applyNumberFormat="1" applyFont="1" applyBorder="1" applyAlignment="1">
      <alignment horizontal="center" vertical="top"/>
    </xf>
    <xf numFmtId="0" fontId="53" fillId="0" borderId="15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center" vertical="top" shrinkToFit="1"/>
    </xf>
    <xf numFmtId="0" fontId="6" fillId="0" borderId="4" xfId="135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shrinkToFit="1"/>
    </xf>
    <xf numFmtId="0" fontId="55" fillId="34" borderId="5" xfId="0" applyNumberFormat="1" applyFont="1" applyFill="1" applyBorder="1" applyAlignment="1">
      <alignment horizontal="center" vertical="top"/>
    </xf>
    <xf numFmtId="0" fontId="53" fillId="30" borderId="4" xfId="0" applyNumberFormat="1" applyFont="1" applyFill="1" applyBorder="1" applyAlignment="1">
      <alignment horizontal="center" vertical="top"/>
    </xf>
    <xf numFmtId="0" fontId="6" fillId="30" borderId="4" xfId="0" applyNumberFormat="1" applyFont="1" applyFill="1" applyBorder="1" applyAlignment="1">
      <alignment horizontal="center" vertical="top" shrinkToFit="1"/>
    </xf>
    <xf numFmtId="0" fontId="53" fillId="0" borderId="4" xfId="0" applyNumberFormat="1" applyFont="1" applyBorder="1" applyAlignment="1">
      <alignment horizontal="center" vertical="top" wrapText="1"/>
    </xf>
    <xf numFmtId="0" fontId="55" fillId="35" borderId="4" xfId="0" applyNumberFormat="1" applyFont="1" applyFill="1" applyBorder="1" applyAlignment="1">
      <alignment horizontal="center" vertical="top" wrapText="1"/>
    </xf>
    <xf numFmtId="0" fontId="53" fillId="0" borderId="4" xfId="0" applyNumberFormat="1" applyFont="1" applyFill="1" applyBorder="1" applyAlignment="1">
      <alignment horizontal="center" vertical="top"/>
    </xf>
    <xf numFmtId="0" fontId="6" fillId="27" borderId="4" xfId="0" applyNumberFormat="1" applyFont="1" applyFill="1" applyBorder="1" applyAlignment="1">
      <alignment horizontal="center" vertical="top"/>
    </xf>
    <xf numFmtId="0" fontId="6" fillId="0" borderId="5" xfId="0" applyNumberFormat="1" applyFont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horizontal="center" vertical="top" shrinkToFit="1"/>
    </xf>
    <xf numFmtId="0" fontId="55" fillId="34" borderId="4" xfId="0" applyNumberFormat="1" applyFont="1" applyFill="1" applyBorder="1" applyAlignment="1">
      <alignment horizontal="center" vertical="top" wrapText="1"/>
    </xf>
    <xf numFmtId="0" fontId="55" fillId="40" borderId="4" xfId="0" applyNumberFormat="1" applyFont="1" applyFill="1" applyBorder="1" applyAlignment="1">
      <alignment horizontal="center" vertical="top"/>
    </xf>
    <xf numFmtId="0" fontId="6" fillId="0" borderId="5" xfId="0" applyNumberFormat="1" applyFont="1" applyFill="1" applyBorder="1" applyAlignment="1">
      <alignment horizontal="center" vertical="top" shrinkToFit="1"/>
    </xf>
    <xf numFmtId="0" fontId="6" fillId="0" borderId="24" xfId="0" applyNumberFormat="1" applyFont="1" applyBorder="1" applyAlignment="1">
      <alignment horizontal="center" vertical="top" wrapText="1"/>
    </xf>
    <xf numFmtId="0" fontId="6" fillId="0" borderId="4" xfId="100" applyNumberFormat="1" applyFont="1" applyFill="1" applyBorder="1" applyAlignment="1">
      <alignment horizontal="center" vertical="top" shrinkToFit="1"/>
    </xf>
    <xf numFmtId="0" fontId="6" fillId="0" borderId="4" xfId="0" applyNumberFormat="1" applyFont="1" applyFill="1" applyBorder="1" applyAlignment="1">
      <alignment horizontal="center" vertical="top"/>
    </xf>
    <xf numFmtId="0" fontId="55" fillId="35" borderId="4" xfId="42" applyNumberFormat="1" applyFont="1" applyFill="1" applyBorder="1" applyAlignment="1">
      <alignment horizontal="center" vertical="top"/>
    </xf>
    <xf numFmtId="0" fontId="53" fillId="35" borderId="4" xfId="0" applyNumberFormat="1" applyFont="1" applyFill="1" applyBorder="1" applyAlignment="1">
      <alignment horizontal="center" vertical="top"/>
    </xf>
    <xf numFmtId="0" fontId="53" fillId="34" borderId="4" xfId="0" applyNumberFormat="1" applyFont="1" applyFill="1" applyBorder="1" applyAlignment="1">
      <alignment horizontal="center" vertical="top"/>
    </xf>
    <xf numFmtId="0" fontId="6" fillId="0" borderId="31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/>
    </xf>
    <xf numFmtId="0" fontId="6" fillId="0" borderId="4" xfId="124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center" vertical="top"/>
    </xf>
    <xf numFmtId="0" fontId="5" fillId="41" borderId="4" xfId="0" applyNumberFormat="1" applyFont="1" applyFill="1" applyBorder="1" applyAlignment="1">
      <alignment horizontal="center" vertical="top"/>
    </xf>
    <xf numFmtId="0" fontId="55" fillId="32" borderId="5" xfId="42" applyNumberFormat="1" applyFont="1" applyFill="1" applyBorder="1" applyAlignment="1">
      <alignment horizontal="center" vertical="top"/>
    </xf>
    <xf numFmtId="0" fontId="6" fillId="0" borderId="5" xfId="135" applyNumberFormat="1" applyFont="1" applyFill="1" applyBorder="1" applyAlignment="1">
      <alignment horizontal="center" vertical="top" wrapText="1"/>
    </xf>
    <xf numFmtId="0" fontId="55" fillId="32" borderId="5" xfId="0" applyNumberFormat="1" applyFont="1" applyFill="1" applyBorder="1" applyAlignment="1">
      <alignment horizontal="center" vertical="top"/>
    </xf>
    <xf numFmtId="0" fontId="55" fillId="43" borderId="4" xfId="0" applyNumberFormat="1" applyFont="1" applyFill="1" applyBorder="1" applyAlignment="1">
      <alignment horizontal="center" vertical="top"/>
    </xf>
    <xf numFmtId="0" fontId="55" fillId="43" borderId="4" xfId="42" applyNumberFormat="1" applyFont="1" applyFill="1" applyBorder="1" applyAlignment="1">
      <alignment horizontal="center" vertical="top"/>
    </xf>
    <xf numFmtId="0" fontId="55" fillId="43" borderId="5" xfId="42" applyNumberFormat="1" applyFont="1" applyFill="1" applyBorder="1" applyAlignment="1">
      <alignment horizontal="center" vertical="top"/>
    </xf>
    <xf numFmtId="0" fontId="55" fillId="31" borderId="4" xfId="0" applyNumberFormat="1" applyFont="1" applyFill="1" applyBorder="1" applyAlignment="1">
      <alignment horizontal="center" vertical="top"/>
    </xf>
    <xf numFmtId="0" fontId="6" fillId="27" borderId="5" xfId="0" applyNumberFormat="1" applyFont="1" applyFill="1" applyBorder="1" applyAlignment="1">
      <alignment horizontal="center" vertical="top"/>
    </xf>
    <xf numFmtId="0" fontId="55" fillId="36" borderId="5" xfId="42" applyNumberFormat="1" applyFont="1" applyFill="1" applyBorder="1" applyAlignment="1">
      <alignment horizontal="center" vertical="top"/>
    </xf>
    <xf numFmtId="0" fontId="55" fillId="42" borderId="4" xfId="42" applyNumberFormat="1" applyFont="1" applyFill="1" applyBorder="1" applyAlignment="1">
      <alignment horizontal="center" vertical="top"/>
    </xf>
    <xf numFmtId="0" fontId="55" fillId="29" borderId="4" xfId="42" applyNumberFormat="1" applyFont="1" applyFill="1" applyBorder="1" applyAlignment="1">
      <alignment horizontal="center" vertical="top"/>
    </xf>
    <xf numFmtId="0" fontId="53" fillId="0" borderId="4" xfId="42" applyNumberFormat="1" applyFont="1" applyFill="1" applyBorder="1" applyAlignment="1">
      <alignment horizontal="center" vertical="top"/>
    </xf>
    <xf numFmtId="0" fontId="63" fillId="30" borderId="4" xfId="0" applyFont="1" applyFill="1" applyBorder="1" applyAlignment="1">
      <alignment horizontal="center" vertical="top"/>
    </xf>
    <xf numFmtId="0" fontId="63" fillId="30" borderId="4" xfId="0" applyFont="1" applyFill="1" applyBorder="1" applyAlignment="1">
      <alignment horizontal="center" vertical="top" shrinkToFit="1"/>
    </xf>
    <xf numFmtId="187" fontId="6" fillId="30" borderId="4" xfId="42" quotePrefix="1" applyNumberFormat="1" applyFont="1" applyFill="1" applyBorder="1" applyAlignment="1">
      <alignment horizontal="center" vertical="top" wrapText="1"/>
    </xf>
    <xf numFmtId="0" fontId="53" fillId="30" borderId="4" xfId="0" quotePrefix="1" applyFont="1" applyFill="1" applyBorder="1" applyAlignment="1">
      <alignment horizontal="center" vertical="top"/>
    </xf>
    <xf numFmtId="1" fontId="53" fillId="30" borderId="4" xfId="0" applyNumberFormat="1" applyFont="1" applyFill="1" applyBorder="1" applyAlignment="1">
      <alignment horizontal="center" vertical="top"/>
    </xf>
    <xf numFmtId="43" fontId="53" fillId="30" borderId="4" xfId="42" applyNumberFormat="1" applyFont="1" applyFill="1" applyBorder="1" applyAlignment="1">
      <alignment horizontal="center" vertical="top"/>
    </xf>
    <xf numFmtId="43" fontId="53" fillId="30" borderId="4" xfId="0" applyNumberFormat="1" applyFont="1" applyFill="1" applyBorder="1" applyAlignment="1">
      <alignment horizontal="center" vertical="top"/>
    </xf>
    <xf numFmtId="43" fontId="53" fillId="30" borderId="20" xfId="0" applyNumberFormat="1" applyFont="1" applyFill="1" applyBorder="1" applyAlignment="1">
      <alignment horizontal="center" vertical="top"/>
    </xf>
    <xf numFmtId="0" fontId="3" fillId="30" borderId="4" xfId="135" applyFont="1" applyFill="1" applyBorder="1" applyAlignment="1">
      <alignment horizontal="center" vertical="top"/>
    </xf>
    <xf numFmtId="187" fontId="6" fillId="0" borderId="19" xfId="42" applyNumberFormat="1" applyFont="1" applyFill="1" applyBorder="1" applyAlignment="1">
      <alignment vertical="top" shrinkToFit="1"/>
    </xf>
    <xf numFmtId="43" fontId="55" fillId="35" borderId="4" xfId="42" applyFont="1" applyFill="1" applyBorder="1" applyAlignment="1">
      <alignment vertical="top"/>
    </xf>
    <xf numFmtId="0" fontId="63" fillId="30" borderId="4" xfId="81" applyFont="1" applyFill="1" applyBorder="1" applyAlignment="1">
      <alignment horizontal="center" vertical="top"/>
    </xf>
    <xf numFmtId="0" fontId="53" fillId="30" borderId="4" xfId="0" quotePrefix="1" applyFont="1" applyFill="1" applyBorder="1" applyAlignment="1">
      <alignment horizontal="center" vertical="top" shrinkToFit="1"/>
    </xf>
    <xf numFmtId="189" fontId="53" fillId="30" borderId="4" xfId="42" applyNumberFormat="1" applyFont="1" applyFill="1" applyBorder="1" applyAlignment="1">
      <alignment horizontal="center" vertical="top"/>
    </xf>
    <xf numFmtId="189" fontId="5" fillId="34" borderId="4" xfId="42" applyNumberFormat="1" applyFont="1" applyFill="1" applyBorder="1" applyAlignment="1">
      <alignment horizontal="center" vertical="top" shrinkToFit="1"/>
    </xf>
    <xf numFmtId="189" fontId="5" fillId="34" borderId="4" xfId="42" applyNumberFormat="1" applyFont="1" applyFill="1" applyBorder="1" applyAlignment="1">
      <alignment horizontal="center" vertical="center" wrapText="1"/>
    </xf>
    <xf numFmtId="189" fontId="6" fillId="0" borderId="4" xfId="42" applyNumberFormat="1" applyFont="1" applyBorder="1" applyAlignment="1">
      <alignment horizontal="center" vertical="top"/>
    </xf>
    <xf numFmtId="189" fontId="6" fillId="0" borderId="4" xfId="42" applyNumberFormat="1" applyFont="1" applyBorder="1" applyAlignment="1">
      <alignment vertical="top"/>
    </xf>
    <xf numFmtId="189" fontId="53" fillId="0" borderId="5" xfId="42" applyNumberFormat="1" applyFont="1" applyBorder="1" applyAlignment="1">
      <alignment horizontal="center" vertical="top"/>
    </xf>
    <xf numFmtId="189" fontId="53" fillId="0" borderId="15" xfId="42" applyNumberFormat="1" applyFont="1" applyFill="1" applyBorder="1" applyAlignment="1">
      <alignment horizontal="center" vertical="top" wrapText="1"/>
    </xf>
    <xf numFmtId="189" fontId="53" fillId="0" borderId="4" xfId="42" applyNumberFormat="1" applyFont="1" applyBorder="1" applyAlignment="1">
      <alignment vertical="top"/>
    </xf>
    <xf numFmtId="189" fontId="55" fillId="34" borderId="5" xfId="42" applyNumberFormat="1" applyFont="1" applyFill="1" applyBorder="1" applyAlignment="1">
      <alignment horizontal="center"/>
    </xf>
    <xf numFmtId="189" fontId="55" fillId="35" borderId="4" xfId="42" applyNumberFormat="1" applyFont="1" applyFill="1" applyBorder="1" applyAlignment="1">
      <alignment horizontal="center"/>
    </xf>
    <xf numFmtId="189" fontId="53" fillId="0" borderId="4" xfId="42" applyNumberFormat="1" applyFont="1" applyFill="1" applyBorder="1" applyAlignment="1">
      <alignment horizontal="center" vertical="top" wrapText="1"/>
    </xf>
    <xf numFmtId="189" fontId="6" fillId="30" borderId="4" xfId="42" applyNumberFormat="1" applyFont="1" applyFill="1" applyBorder="1" applyAlignment="1">
      <alignment horizontal="center" vertical="center" shrinkToFit="1"/>
    </xf>
    <xf numFmtId="189" fontId="55" fillId="34" borderId="4" xfId="42" applyNumberFormat="1" applyFont="1" applyFill="1" applyBorder="1" applyAlignment="1">
      <alignment horizontal="center" vertical="top"/>
    </xf>
    <xf numFmtId="189" fontId="55" fillId="35" borderId="4" xfId="42" applyNumberFormat="1" applyFont="1" applyFill="1" applyBorder="1" applyAlignment="1">
      <alignment horizontal="center" vertical="top"/>
    </xf>
    <xf numFmtId="189" fontId="53" fillId="0" borderId="4" xfId="42" applyNumberFormat="1" applyFont="1" applyFill="1" applyBorder="1" applyAlignment="1">
      <alignment horizontal="center"/>
    </xf>
    <xf numFmtId="189" fontId="53" fillId="0" borderId="4" xfId="42" applyNumberFormat="1" applyFont="1" applyBorder="1" applyAlignment="1">
      <alignment horizontal="right" vertical="top"/>
    </xf>
    <xf numFmtId="189" fontId="6" fillId="0" borderId="5" xfId="42" applyNumberFormat="1" applyFont="1" applyBorder="1" applyAlignment="1">
      <alignment vertical="top" wrapText="1"/>
    </xf>
    <xf numFmtId="189" fontId="6" fillId="30" borderId="4" xfId="42" applyNumberFormat="1" applyFont="1" applyFill="1" applyBorder="1" applyAlignment="1">
      <alignment horizontal="left" vertical="top" wrapText="1"/>
    </xf>
    <xf numFmtId="189" fontId="6" fillId="0" borderId="4" xfId="42" applyNumberFormat="1" applyFont="1" applyBorder="1" applyAlignment="1">
      <alignment horizontal="center"/>
    </xf>
    <xf numFmtId="189" fontId="55" fillId="34" borderId="4" xfId="42" applyNumberFormat="1" applyFont="1" applyFill="1" applyBorder="1" applyAlignment="1">
      <alignment horizontal="center"/>
    </xf>
    <xf numFmtId="189" fontId="55" fillId="40" borderId="4" xfId="42" applyNumberFormat="1" applyFont="1" applyFill="1" applyBorder="1" applyAlignment="1">
      <alignment horizontal="center" vertical="top"/>
    </xf>
    <xf numFmtId="189" fontId="6" fillId="0" borderId="5" xfId="42" applyNumberFormat="1" applyFont="1" applyFill="1" applyBorder="1" applyAlignment="1">
      <alignment horizontal="center" vertical="top"/>
    </xf>
    <xf numFmtId="189" fontId="5" fillId="34" borderId="4" xfId="42" applyNumberFormat="1" applyFont="1" applyFill="1" applyBorder="1" applyAlignment="1">
      <alignment horizontal="center" vertical="top"/>
    </xf>
    <xf numFmtId="189" fontId="6" fillId="30" borderId="4" xfId="42" applyNumberFormat="1" applyFont="1" applyFill="1" applyBorder="1" applyAlignment="1">
      <alignment horizontal="center" vertical="center"/>
    </xf>
    <xf numFmtId="189" fontId="6" fillId="30" borderId="4" xfId="42" applyNumberFormat="1" applyFont="1" applyFill="1" applyBorder="1" applyAlignment="1">
      <alignment horizontal="center" vertical="top" shrinkToFit="1"/>
    </xf>
    <xf numFmtId="189" fontId="6" fillId="0" borderId="4" xfId="42" applyNumberFormat="1" applyFont="1" applyFill="1" applyBorder="1" applyAlignment="1">
      <alignment horizontal="center" vertical="top" wrapText="1"/>
    </xf>
    <xf numFmtId="189" fontId="53" fillId="0" borderId="16" xfId="42" applyNumberFormat="1" applyFont="1" applyFill="1" applyBorder="1" applyAlignment="1">
      <alignment horizontal="center" vertical="top" wrapText="1"/>
    </xf>
    <xf numFmtId="189" fontId="9" fillId="0" borderId="4" xfId="42" applyNumberFormat="1" applyFont="1" applyBorder="1" applyAlignment="1">
      <alignment vertical="top"/>
    </xf>
    <xf numFmtId="189" fontId="6" fillId="0" borderId="4" xfId="42" applyNumberFormat="1" applyFont="1" applyFill="1" applyBorder="1" applyAlignment="1">
      <alignment vertical="top"/>
    </xf>
    <xf numFmtId="189" fontId="53" fillId="0" borderId="4" xfId="42" applyNumberFormat="1" applyFont="1" applyBorder="1" applyAlignment="1">
      <alignment horizontal="left" vertical="top" wrapText="1"/>
    </xf>
    <xf numFmtId="189" fontId="6" fillId="0" borderId="4" xfId="42" applyNumberFormat="1" applyFont="1" applyFill="1" applyBorder="1" applyAlignment="1">
      <alignment horizontal="right" vertical="top" wrapText="1"/>
    </xf>
    <xf numFmtId="189" fontId="53" fillId="0" borderId="4" xfId="42" applyNumberFormat="1" applyFont="1" applyFill="1" applyBorder="1" applyAlignment="1">
      <alignment horizontal="center" vertical="center"/>
    </xf>
    <xf numFmtId="189" fontId="62" fillId="0" borderId="4" xfId="42" applyNumberFormat="1" applyFont="1" applyFill="1" applyBorder="1" applyAlignment="1">
      <alignment horizontal="center" vertical="center"/>
    </xf>
    <xf numFmtId="189" fontId="53" fillId="0" borderId="4" xfId="42" applyNumberFormat="1" applyFont="1" applyFill="1" applyBorder="1" applyAlignment="1">
      <alignment vertical="top"/>
    </xf>
    <xf numFmtId="189" fontId="53" fillId="35" borderId="4" xfId="42" applyNumberFormat="1" applyFont="1" applyFill="1" applyBorder="1" applyAlignment="1">
      <alignment horizontal="center"/>
    </xf>
    <xf numFmtId="189" fontId="53" fillId="0" borderId="5" xfId="42" applyNumberFormat="1" applyFont="1" applyBorder="1" applyAlignment="1">
      <alignment horizontal="left" vertical="top" wrapText="1"/>
    </xf>
    <xf numFmtId="189" fontId="55" fillId="40" borderId="4" xfId="42" applyNumberFormat="1" applyFont="1" applyFill="1" applyBorder="1" applyAlignment="1">
      <alignment horizontal="center"/>
    </xf>
    <xf numFmtId="189" fontId="53" fillId="34" borderId="4" xfId="42" applyNumberFormat="1" applyFont="1" applyFill="1" applyBorder="1" applyAlignment="1">
      <alignment horizontal="center"/>
    </xf>
    <xf numFmtId="189" fontId="53" fillId="0" borderId="4" xfId="42" applyNumberFormat="1" applyFont="1" applyFill="1" applyBorder="1" applyAlignment="1">
      <alignment horizontal="center" wrapText="1"/>
    </xf>
    <xf numFmtId="189" fontId="53" fillId="0" borderId="4" xfId="42" applyNumberFormat="1" applyFont="1" applyBorder="1" applyAlignment="1">
      <alignment horizontal="center"/>
    </xf>
    <xf numFmtId="189" fontId="6" fillId="0" borderId="4" xfId="42" applyNumberFormat="1" applyFont="1" applyBorder="1" applyAlignment="1"/>
    <xf numFmtId="189" fontId="6" fillId="30" borderId="4" xfId="42" applyNumberFormat="1" applyFont="1" applyFill="1" applyBorder="1" applyAlignment="1">
      <alignment horizontal="center" wrapText="1"/>
    </xf>
    <xf numFmtId="189" fontId="6" fillId="0" borderId="4" xfId="42" applyNumberFormat="1" applyFont="1" applyFill="1" applyBorder="1" applyAlignment="1"/>
    <xf numFmtId="189" fontId="53" fillId="0" borderId="4" xfId="42" applyNumberFormat="1" applyFont="1" applyFill="1" applyBorder="1" applyAlignment="1"/>
    <xf numFmtId="189" fontId="6" fillId="0" borderId="31" xfId="42" applyNumberFormat="1" applyFont="1" applyBorder="1" applyAlignment="1">
      <alignment vertical="top" wrapText="1"/>
    </xf>
    <xf numFmtId="189" fontId="64" fillId="34" borderId="4" xfId="42" applyNumberFormat="1" applyFont="1" applyFill="1" applyBorder="1" applyAlignment="1">
      <alignment horizontal="center"/>
    </xf>
    <xf numFmtId="189" fontId="6" fillId="0" borderId="4" xfId="42" applyNumberFormat="1" applyFont="1" applyBorder="1" applyAlignment="1">
      <alignment horizontal="right" vertical="top"/>
    </xf>
    <xf numFmtId="189" fontId="6" fillId="0" borderId="4" xfId="42" applyNumberFormat="1" applyFont="1" applyFill="1" applyBorder="1" applyAlignment="1">
      <alignment horizontal="center" wrapText="1"/>
    </xf>
    <xf numFmtId="189" fontId="6" fillId="0" borderId="4" xfId="42" applyNumberFormat="1" applyFont="1" applyFill="1" applyBorder="1" applyAlignment="1">
      <alignment horizontal="center" vertical="center" wrapText="1"/>
    </xf>
    <xf numFmtId="189" fontId="53" fillId="30" borderId="4" xfId="42" applyNumberFormat="1" applyFont="1" applyFill="1" applyBorder="1" applyAlignment="1">
      <alignment horizontal="center"/>
    </xf>
    <xf numFmtId="189" fontId="5" fillId="0" borderId="4" xfId="42" applyNumberFormat="1" applyFont="1" applyFill="1" applyBorder="1" applyAlignment="1">
      <alignment horizontal="left" vertical="top"/>
    </xf>
    <xf numFmtId="189" fontId="5" fillId="41" borderId="4" xfId="42" applyNumberFormat="1" applyFont="1" applyFill="1" applyBorder="1" applyAlignment="1">
      <alignment horizontal="left" vertical="top"/>
    </xf>
    <xf numFmtId="189" fontId="55" fillId="32" borderId="4" xfId="42" applyNumberFormat="1" applyFont="1" applyFill="1" applyBorder="1" applyAlignment="1">
      <alignment horizontal="center"/>
    </xf>
    <xf numFmtId="189" fontId="55" fillId="32" borderId="5" xfId="42" applyNumberFormat="1" applyFont="1" applyFill="1" applyBorder="1" applyAlignment="1">
      <alignment horizontal="center"/>
    </xf>
    <xf numFmtId="189" fontId="53" fillId="0" borderId="5" xfId="42" applyNumberFormat="1" applyFont="1" applyFill="1" applyBorder="1" applyAlignment="1">
      <alignment horizontal="left" vertical="top" wrapText="1"/>
    </xf>
    <xf numFmtId="189" fontId="53" fillId="0" borderId="5" xfId="42" applyNumberFormat="1" applyFont="1" applyFill="1" applyBorder="1" applyAlignment="1">
      <alignment horizontal="left" vertical="top"/>
    </xf>
    <xf numFmtId="189" fontId="6" fillId="0" borderId="24" xfId="42" applyNumberFormat="1" applyFont="1" applyFill="1" applyBorder="1" applyAlignment="1">
      <alignment horizontal="center" vertical="top" shrinkToFit="1"/>
    </xf>
    <xf numFmtId="189" fontId="55" fillId="43" borderId="4" xfId="42" applyNumberFormat="1" applyFont="1" applyFill="1" applyBorder="1" applyAlignment="1">
      <alignment horizontal="center"/>
    </xf>
    <xf numFmtId="189" fontId="55" fillId="43" borderId="5" xfId="42" applyNumberFormat="1" applyFont="1" applyFill="1" applyBorder="1" applyAlignment="1">
      <alignment horizontal="center"/>
    </xf>
    <xf numFmtId="189" fontId="53" fillId="0" borderId="5" xfId="42" applyNumberFormat="1" applyFont="1" applyBorder="1" applyAlignment="1">
      <alignment horizontal="center"/>
    </xf>
    <xf numFmtId="189" fontId="55" fillId="31" borderId="4" xfId="42" applyNumberFormat="1" applyFont="1" applyFill="1" applyBorder="1" applyAlignment="1">
      <alignment horizontal="center"/>
    </xf>
    <xf numFmtId="189" fontId="6" fillId="0" borderId="5" xfId="42" applyNumberFormat="1" applyFont="1" applyBorder="1" applyAlignment="1">
      <alignment horizontal="center"/>
    </xf>
    <xf numFmtId="189" fontId="55" fillId="36" borderId="5" xfId="42" applyNumberFormat="1" applyFont="1" applyFill="1" applyBorder="1" applyAlignment="1">
      <alignment horizontal="center"/>
    </xf>
    <xf numFmtId="189" fontId="55" fillId="42" borderId="4" xfId="42" applyNumberFormat="1" applyFont="1" applyFill="1" applyBorder="1" applyAlignment="1">
      <alignment horizontal="center" vertical="top"/>
    </xf>
    <xf numFmtId="189" fontId="55" fillId="29" borderId="4" xfId="42" applyNumberFormat="1" applyFont="1" applyFill="1" applyBorder="1" applyAlignment="1">
      <alignment horizontal="center" vertical="top"/>
    </xf>
    <xf numFmtId="188" fontId="53" fillId="30" borderId="4" xfId="42" applyNumberFormat="1" applyFont="1" applyFill="1" applyBorder="1" applyAlignment="1">
      <alignment horizontal="center" vertical="top"/>
    </xf>
    <xf numFmtId="187" fontId="55" fillId="31" borderId="4" xfId="0" applyNumberFormat="1" applyFont="1" applyFill="1" applyBorder="1" applyAlignment="1">
      <alignment vertical="top"/>
    </xf>
    <xf numFmtId="0" fontId="68" fillId="0" borderId="4" xfId="0" applyFont="1" applyBorder="1" applyAlignment="1">
      <alignment vertical="top"/>
    </xf>
    <xf numFmtId="0" fontId="68" fillId="0" borderId="0" xfId="0" applyFont="1" applyAlignment="1">
      <alignment vertical="top"/>
    </xf>
    <xf numFmtId="0" fontId="61" fillId="0" borderId="0" xfId="0" applyFont="1" applyAlignment="1">
      <alignment vertical="top"/>
    </xf>
    <xf numFmtId="187" fontId="6" fillId="0" borderId="4" xfId="197" applyNumberFormat="1" applyFont="1" applyFill="1" applyBorder="1" applyAlignment="1">
      <alignment vertical="top" wrapText="1"/>
    </xf>
    <xf numFmtId="0" fontId="68" fillId="0" borderId="4" xfId="0" applyFont="1" applyFill="1" applyBorder="1" applyAlignment="1">
      <alignment vertical="top"/>
    </xf>
    <xf numFmtId="0" fontId="68" fillId="0" borderId="0" xfId="0" applyFont="1" applyFill="1" applyAlignment="1">
      <alignment vertical="top"/>
    </xf>
    <xf numFmtId="187" fontId="6" fillId="0" borderId="4" xfId="63" applyNumberFormat="1" applyFont="1" applyFill="1" applyBorder="1" applyAlignment="1">
      <alignment vertical="top" wrapText="1"/>
    </xf>
    <xf numFmtId="0" fontId="61" fillId="0" borderId="4" xfId="0" applyFont="1" applyFill="1" applyBorder="1" applyAlignment="1">
      <alignment vertical="top"/>
    </xf>
    <xf numFmtId="187" fontId="61" fillId="0" borderId="4" xfId="42" applyNumberFormat="1" applyFont="1" applyFill="1" applyBorder="1" applyAlignment="1">
      <alignment horizontal="right" vertical="top"/>
    </xf>
    <xf numFmtId="0" fontId="5" fillId="0" borderId="0" xfId="135" applyFont="1" applyFill="1" applyAlignment="1">
      <alignment vertical="top"/>
    </xf>
    <xf numFmtId="0" fontId="61" fillId="30" borderId="4" xfId="0" applyFont="1" applyFill="1" applyBorder="1" applyAlignment="1">
      <alignment vertical="top"/>
    </xf>
    <xf numFmtId="187" fontId="61" fillId="30" borderId="4" xfId="42" applyNumberFormat="1" applyFont="1" applyFill="1" applyBorder="1" applyAlignment="1">
      <alignment horizontal="right" vertical="top"/>
    </xf>
    <xf numFmtId="0" fontId="6" fillId="0" borderId="4" xfId="42" applyNumberFormat="1" applyFont="1" applyFill="1" applyBorder="1" applyAlignment="1">
      <alignment horizontal="center" vertical="top"/>
    </xf>
    <xf numFmtId="187" fontId="6" fillId="30" borderId="4" xfId="42" applyNumberFormat="1" applyFont="1" applyFill="1" applyBorder="1" applyAlignment="1">
      <alignment vertical="top" wrapText="1"/>
    </xf>
    <xf numFmtId="0" fontId="53" fillId="0" borderId="4" xfId="42" applyNumberFormat="1" applyFont="1" applyBorder="1" applyAlignment="1">
      <alignment horizontal="center" vertical="top"/>
    </xf>
    <xf numFmtId="0" fontId="6" fillId="0" borderId="4" xfId="42" applyNumberFormat="1" applyFont="1" applyBorder="1" applyAlignment="1">
      <alignment horizontal="center" vertical="top"/>
    </xf>
    <xf numFmtId="0" fontId="6" fillId="30" borderId="4" xfId="42" applyNumberFormat="1" applyFont="1" applyFill="1" applyBorder="1" applyAlignment="1">
      <alignment horizontal="center" vertical="top" wrapText="1"/>
    </xf>
    <xf numFmtId="0" fontId="6" fillId="0" borderId="4" xfId="42" applyNumberFormat="1" applyFont="1" applyFill="1" applyBorder="1" applyAlignment="1">
      <alignment horizontal="center" vertical="top" wrapText="1"/>
    </xf>
    <xf numFmtId="49" fontId="53" fillId="0" borderId="4" xfId="0" applyNumberFormat="1" applyFont="1" applyBorder="1" applyAlignment="1">
      <alignment horizontal="center" vertical="top" shrinkToFit="1"/>
    </xf>
    <xf numFmtId="49" fontId="53" fillId="0" borderId="4" xfId="0" applyNumberFormat="1" applyFont="1" applyBorder="1" applyAlignment="1">
      <alignment horizontal="center" vertical="top"/>
    </xf>
    <xf numFmtId="49" fontId="6" fillId="0" borderId="4" xfId="0" quotePrefix="1" applyNumberFormat="1" applyFont="1" applyBorder="1" applyAlignment="1">
      <alignment horizontal="center" vertical="top"/>
    </xf>
    <xf numFmtId="49" fontId="53" fillId="0" borderId="5" xfId="0" applyNumberFormat="1" applyFont="1" applyBorder="1" applyAlignment="1">
      <alignment horizontal="center" vertical="top" shrinkToFit="1"/>
    </xf>
    <xf numFmtId="49" fontId="53" fillId="0" borderId="4" xfId="0" quotePrefix="1" applyNumberFormat="1" applyFont="1" applyBorder="1" applyAlignment="1">
      <alignment horizontal="center" vertical="top"/>
    </xf>
    <xf numFmtId="49" fontId="6" fillId="0" borderId="4" xfId="143" applyNumberFormat="1" applyFont="1" applyFill="1" applyBorder="1" applyAlignment="1">
      <alignment horizontal="center" vertical="top" shrinkToFit="1"/>
    </xf>
    <xf numFmtId="0" fontId="6" fillId="0" borderId="4" xfId="142" applyFont="1" applyFill="1" applyBorder="1" applyAlignment="1">
      <alignment horizontal="center" vertical="top" wrapText="1"/>
    </xf>
    <xf numFmtId="0" fontId="6" fillId="0" borderId="4" xfId="141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/>
    </xf>
    <xf numFmtId="0" fontId="53" fillId="0" borderId="4" xfId="143" applyFont="1" applyFill="1" applyBorder="1" applyAlignment="1">
      <alignment horizontal="center" vertical="top" wrapText="1"/>
    </xf>
    <xf numFmtId="0" fontId="53" fillId="0" borderId="4" xfId="143" applyFont="1" applyFill="1" applyBorder="1" applyAlignment="1">
      <alignment horizontal="center" vertical="top"/>
    </xf>
    <xf numFmtId="3" fontId="6" fillId="0" borderId="4" xfId="141" applyNumberFormat="1" applyFont="1" applyFill="1" applyBorder="1" applyAlignment="1">
      <alignment horizontal="center" vertical="top" wrapText="1"/>
    </xf>
    <xf numFmtId="0" fontId="53" fillId="28" borderId="4" xfId="0" applyNumberFormat="1" applyFont="1" applyFill="1" applyBorder="1" applyAlignment="1">
      <alignment horizontal="center" vertical="top"/>
    </xf>
    <xf numFmtId="0" fontId="53" fillId="30" borderId="4" xfId="0" applyFont="1" applyFill="1" applyBorder="1" applyAlignment="1">
      <alignment horizontal="left" vertical="top"/>
    </xf>
    <xf numFmtId="189" fontId="6" fillId="30" borderId="4" xfId="42" applyNumberFormat="1" applyFont="1" applyFill="1" applyBorder="1" applyAlignment="1">
      <alignment vertical="top"/>
    </xf>
    <xf numFmtId="0" fontId="6" fillId="0" borderId="0" xfId="135" applyFont="1" applyBorder="1" applyAlignment="1">
      <alignment horizontal="center" vertical="top"/>
    </xf>
    <xf numFmtId="0" fontId="6" fillId="0" borderId="4" xfId="135" applyFont="1" applyBorder="1" applyAlignment="1">
      <alignment horizontal="center" vertical="top"/>
    </xf>
    <xf numFmtId="0" fontId="53" fillId="31" borderId="5" xfId="0" applyFont="1" applyFill="1" applyBorder="1" applyAlignment="1">
      <alignment horizontal="center" vertical="top"/>
    </xf>
    <xf numFmtId="0" fontId="6" fillId="40" borderId="4" xfId="0" applyFont="1" applyFill="1" applyBorder="1" applyAlignment="1">
      <alignment horizontal="center" vertical="top" wrapText="1"/>
    </xf>
    <xf numFmtId="1" fontId="6" fillId="34" borderId="4" xfId="100" applyNumberFormat="1" applyFont="1" applyFill="1" applyBorder="1" applyAlignment="1">
      <alignment horizontal="center" vertical="top" shrinkToFit="1"/>
    </xf>
    <xf numFmtId="0" fontId="53" fillId="40" borderId="4" xfId="0" applyFont="1" applyFill="1" applyBorder="1" applyAlignment="1">
      <alignment horizontal="center" vertical="top"/>
    </xf>
    <xf numFmtId="187" fontId="6" fillId="34" borderId="4" xfId="42" applyNumberFormat="1" applyFont="1" applyFill="1" applyBorder="1" applyAlignment="1">
      <alignment horizontal="center" vertical="top"/>
    </xf>
    <xf numFmtId="0" fontId="53" fillId="40" borderId="4" xfId="0" applyFont="1" applyFill="1" applyBorder="1" applyAlignment="1">
      <alignment horizontal="center"/>
    </xf>
    <xf numFmtId="187" fontId="53" fillId="40" borderId="4" xfId="42" applyNumberFormat="1" applyFont="1" applyFill="1" applyBorder="1" applyAlignment="1">
      <alignment horizontal="center"/>
    </xf>
    <xf numFmtId="187" fontId="53" fillId="34" borderId="4" xfId="42" applyNumberFormat="1" applyFont="1" applyFill="1" applyBorder="1" applyAlignment="1">
      <alignment horizontal="center"/>
    </xf>
    <xf numFmtId="0" fontId="6" fillId="41" borderId="4" xfId="0" applyFont="1" applyFill="1" applyBorder="1" applyAlignment="1">
      <alignment horizontal="center" vertical="top"/>
    </xf>
    <xf numFmtId="187" fontId="53" fillId="32" borderId="4" xfId="42" applyNumberFormat="1" applyFont="1" applyFill="1" applyBorder="1" applyAlignment="1">
      <alignment horizontal="center"/>
    </xf>
    <xf numFmtId="187" fontId="53" fillId="32" borderId="5" xfId="42" applyNumberFormat="1" applyFont="1" applyFill="1" applyBorder="1" applyAlignment="1">
      <alignment horizontal="center"/>
    </xf>
    <xf numFmtId="0" fontId="53" fillId="32" borderId="5" xfId="0" applyFont="1" applyFill="1" applyBorder="1" applyAlignment="1">
      <alignment horizontal="center"/>
    </xf>
    <xf numFmtId="0" fontId="53" fillId="43" borderId="4" xfId="0" applyFont="1" applyFill="1" applyBorder="1" applyAlignment="1">
      <alignment horizontal="center"/>
    </xf>
    <xf numFmtId="187" fontId="53" fillId="43" borderId="4" xfId="42" applyNumberFormat="1" applyFont="1" applyFill="1" applyBorder="1" applyAlignment="1">
      <alignment horizontal="center"/>
    </xf>
    <xf numFmtId="187" fontId="53" fillId="43" borderId="5" xfId="42" applyNumberFormat="1" applyFont="1" applyFill="1" applyBorder="1" applyAlignment="1">
      <alignment horizontal="center"/>
    </xf>
    <xf numFmtId="0" fontId="53" fillId="31" borderId="4" xfId="0" applyFont="1" applyFill="1" applyBorder="1" applyAlignment="1">
      <alignment horizontal="center"/>
    </xf>
    <xf numFmtId="187" fontId="53" fillId="36" borderId="5" xfId="42" applyNumberFormat="1" applyFont="1" applyFill="1" applyBorder="1" applyAlignment="1">
      <alignment horizontal="center"/>
    </xf>
    <xf numFmtId="1" fontId="53" fillId="0" borderId="4" xfId="181" applyNumberFormat="1" applyFont="1" applyBorder="1" applyAlignment="1">
      <alignment horizontal="center" vertical="top"/>
    </xf>
    <xf numFmtId="1" fontId="53" fillId="0" borderId="4" xfId="187" applyNumberFormat="1" applyFont="1" applyBorder="1" applyAlignment="1">
      <alignment horizontal="center" vertical="top"/>
    </xf>
    <xf numFmtId="49" fontId="53" fillId="0" borderId="15" xfId="42" applyNumberFormat="1" applyFont="1" applyBorder="1" applyAlignment="1">
      <alignment horizontal="center" vertical="top"/>
    </xf>
    <xf numFmtId="0" fontId="6" fillId="0" borderId="4" xfId="0" applyFont="1" applyFill="1" applyBorder="1" applyAlignment="1"/>
    <xf numFmtId="188" fontId="53" fillId="0" borderId="4" xfId="0" applyNumberFormat="1" applyFont="1" applyFill="1" applyBorder="1" applyAlignment="1">
      <alignment horizontal="center"/>
    </xf>
    <xf numFmtId="0" fontId="53" fillId="0" borderId="4" xfId="0" quotePrefix="1" applyFont="1" applyBorder="1" applyAlignment="1">
      <alignment vertical="top"/>
    </xf>
    <xf numFmtId="49" fontId="6" fillId="0" borderId="4" xfId="0" applyNumberFormat="1" applyFont="1" applyFill="1" applyBorder="1" applyAlignment="1">
      <alignment horizontal="left" vertical="center"/>
    </xf>
    <xf numFmtId="0" fontId="6" fillId="0" borderId="4" xfId="0" applyFont="1" applyBorder="1" applyAlignment="1"/>
    <xf numFmtId="189" fontId="6" fillId="0" borderId="4" xfId="42" applyNumberFormat="1" applyFont="1" applyFill="1" applyBorder="1" applyAlignment="1">
      <alignment horizontal="center" vertical="center" shrinkToFit="1"/>
    </xf>
    <xf numFmtId="0" fontId="6" fillId="30" borderId="19" xfId="0" applyFont="1" applyFill="1" applyBorder="1" applyAlignment="1">
      <alignment horizontal="center" vertical="top" shrinkToFit="1"/>
    </xf>
    <xf numFmtId="3" fontId="6" fillId="30" borderId="20" xfId="0" applyNumberFormat="1" applyFont="1" applyFill="1" applyBorder="1" applyAlignment="1">
      <alignment vertical="top"/>
    </xf>
    <xf numFmtId="49" fontId="6" fillId="0" borderId="4" xfId="140" applyNumberFormat="1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center" vertical="top" shrinkToFit="1"/>
    </xf>
    <xf numFmtId="3" fontId="6" fillId="0" borderId="20" xfId="0" applyNumberFormat="1" applyFont="1" applyFill="1" applyBorder="1" applyAlignment="1">
      <alignment vertical="top"/>
    </xf>
    <xf numFmtId="0" fontId="53" fillId="0" borderId="16" xfId="0" applyFont="1" applyFill="1" applyBorder="1" applyAlignment="1">
      <alignment horizontal="center" vertical="top"/>
    </xf>
    <xf numFmtId="0" fontId="6" fillId="0" borderId="5" xfId="140" applyFont="1" applyFill="1" applyBorder="1" applyAlignment="1">
      <alignment vertical="center" shrinkToFit="1"/>
    </xf>
    <xf numFmtId="0" fontId="53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88" fontId="6" fillId="0" borderId="4" xfId="140" applyNumberFormat="1" applyFont="1" applyFill="1" applyBorder="1" applyAlignment="1">
      <alignment horizontal="center" vertical="center" shrinkToFit="1"/>
    </xf>
    <xf numFmtId="3" fontId="6" fillId="0" borderId="5" xfId="0" applyNumberFormat="1" applyFont="1" applyFill="1" applyBorder="1" applyAlignment="1"/>
    <xf numFmtId="0" fontId="53" fillId="0" borderId="0" xfId="0" applyFont="1" applyFill="1" applyBorder="1" applyAlignment="1">
      <alignment horizontal="center" vertical="top" wrapText="1"/>
    </xf>
    <xf numFmtId="0" fontId="53" fillId="0" borderId="5" xfId="140" applyFont="1" applyFill="1" applyBorder="1" applyAlignment="1">
      <alignment horizontal="center" vertical="center" shrinkToFit="1"/>
    </xf>
    <xf numFmtId="1" fontId="53" fillId="0" borderId="0" xfId="140" applyNumberFormat="1" applyFont="1" applyFill="1" applyBorder="1" applyAlignment="1">
      <alignment horizontal="center" vertical="center" shrinkToFit="1"/>
    </xf>
    <xf numFmtId="1" fontId="53" fillId="0" borderId="5" xfId="14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/>
    </xf>
    <xf numFmtId="0" fontId="6" fillId="0" borderId="5" xfId="232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top" shrinkToFit="1"/>
    </xf>
    <xf numFmtId="3" fontId="6" fillId="0" borderId="0" xfId="0" applyNumberFormat="1" applyFont="1" applyFill="1" applyBorder="1" applyAlignment="1">
      <alignment vertical="top"/>
    </xf>
    <xf numFmtId="187" fontId="6" fillId="0" borderId="0" xfId="42" applyNumberFormat="1" applyFont="1" applyFill="1" applyBorder="1" applyAlignment="1">
      <alignment horizontal="left" vertical="top" wrapText="1"/>
    </xf>
    <xf numFmtId="187" fontId="53" fillId="0" borderId="5" xfId="42" applyNumberFormat="1" applyFont="1" applyFill="1" applyBorder="1" applyAlignment="1">
      <alignment vertical="top"/>
    </xf>
    <xf numFmtId="187" fontId="53" fillId="0" borderId="0" xfId="42" applyNumberFormat="1" applyFont="1" applyFill="1" applyBorder="1" applyAlignment="1">
      <alignment vertical="top"/>
    </xf>
    <xf numFmtId="187" fontId="6" fillId="0" borderId="29" xfId="42" applyNumberFormat="1" applyFont="1" applyFill="1" applyBorder="1" applyAlignment="1">
      <alignment horizontal="left" vertical="top" wrapText="1"/>
    </xf>
    <xf numFmtId="0" fontId="65" fillId="0" borderId="4" xfId="0" applyFont="1" applyFill="1" applyBorder="1"/>
    <xf numFmtId="0" fontId="66" fillId="0" borderId="4" xfId="0" applyFont="1" applyFill="1" applyBorder="1" applyAlignment="1">
      <alignment horizontal="center"/>
    </xf>
    <xf numFmtId="0" fontId="65" fillId="0" borderId="4" xfId="0" applyFont="1" applyFill="1" applyBorder="1" applyAlignment="1">
      <alignment horizontal="center"/>
    </xf>
    <xf numFmtId="187" fontId="65" fillId="0" borderId="4" xfId="42" applyNumberFormat="1" applyFont="1" applyFill="1" applyBorder="1" applyAlignment="1"/>
    <xf numFmtId="0" fontId="53" fillId="0" borderId="4" xfId="0" quotePrefix="1" applyFont="1" applyFill="1" applyBorder="1" applyAlignment="1">
      <alignment vertical="top"/>
    </xf>
    <xf numFmtId="43" fontId="6" fillId="0" borderId="4" xfId="42" applyFont="1" applyFill="1" applyBorder="1" applyAlignment="1">
      <alignment horizontal="center" vertical="top"/>
    </xf>
    <xf numFmtId="43" fontId="6" fillId="0" borderId="4" xfId="42" applyFont="1" applyFill="1" applyBorder="1" applyAlignment="1">
      <alignment horizontal="center"/>
    </xf>
    <xf numFmtId="0" fontId="66" fillId="0" borderId="24" xfId="0" applyFont="1" applyFill="1" applyBorder="1" applyAlignment="1">
      <alignment horizontal="center"/>
    </xf>
    <xf numFmtId="0" fontId="65" fillId="0" borderId="24" xfId="0" applyFont="1" applyFill="1" applyBorder="1" applyAlignment="1">
      <alignment horizontal="center"/>
    </xf>
    <xf numFmtId="188" fontId="53" fillId="0" borderId="34" xfId="0" applyNumberFormat="1" applyFont="1" applyFill="1" applyBorder="1" applyAlignment="1">
      <alignment horizontal="center"/>
    </xf>
    <xf numFmtId="188" fontId="53" fillId="0" borderId="24" xfId="0" applyNumberFormat="1" applyFont="1" applyFill="1" applyBorder="1" applyAlignment="1">
      <alignment horizontal="center"/>
    </xf>
    <xf numFmtId="0" fontId="53" fillId="0" borderId="0" xfId="0" applyFont="1" applyFill="1" applyAlignment="1">
      <alignment horizontal="center" vertical="top"/>
    </xf>
    <xf numFmtId="187" fontId="3" fillId="0" borderId="4" xfId="0" applyNumberFormat="1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187" fontId="6" fillId="0" borderId="24" xfId="42" applyNumberFormat="1" applyFont="1" applyFill="1" applyBorder="1" applyAlignment="1">
      <alignment horizontal="right" vertical="top" wrapText="1"/>
    </xf>
    <xf numFmtId="187" fontId="6" fillId="0" borderId="25" xfId="42" applyNumberFormat="1" applyFont="1" applyFill="1" applyBorder="1" applyAlignment="1">
      <alignment horizontal="left" vertical="top" wrapText="1"/>
    </xf>
    <xf numFmtId="0" fontId="6" fillId="0" borderId="24" xfId="0" applyFont="1" applyFill="1" applyBorder="1" applyAlignment="1"/>
    <xf numFmtId="0" fontId="6" fillId="0" borderId="24" xfId="0" applyFont="1" applyBorder="1" applyAlignment="1"/>
    <xf numFmtId="193" fontId="6" fillId="0" borderId="4" xfId="122" applyNumberFormat="1" applyFont="1" applyBorder="1" applyAlignment="1">
      <alignment horizontal="left"/>
    </xf>
    <xf numFmtId="1" fontId="6" fillId="0" borderId="4" xfId="100" quotePrefix="1" applyNumberFormat="1" applyFont="1" applyFill="1" applyBorder="1" applyAlignment="1">
      <alignment horizontal="center" vertical="top" shrinkToFit="1"/>
    </xf>
    <xf numFmtId="0" fontId="53" fillId="0" borderId="0" xfId="0" applyFont="1" applyAlignment="1">
      <alignment horizontal="center" vertical="top"/>
    </xf>
    <xf numFmtId="0" fontId="6" fillId="0" borderId="4" xfId="42" applyNumberFormat="1" applyFont="1" applyFill="1" applyBorder="1" applyAlignment="1">
      <alignment horizontal="left" vertical="top" wrapText="1"/>
    </xf>
    <xf numFmtId="1" fontId="53" fillId="0" borderId="4" xfId="60" applyNumberFormat="1" applyFont="1" applyFill="1" applyBorder="1" applyAlignment="1">
      <alignment horizontal="center" vertical="top" shrinkToFit="1"/>
    </xf>
    <xf numFmtId="187" fontId="55" fillId="0" borderId="4" xfId="42" applyNumberFormat="1" applyFont="1" applyFill="1" applyBorder="1" applyAlignment="1">
      <alignment horizontal="center" vertical="top"/>
    </xf>
    <xf numFmtId="0" fontId="54" fillId="0" borderId="0" xfId="0" applyFont="1" applyBorder="1" applyAlignment="1">
      <alignment horizontal="center"/>
    </xf>
    <xf numFmtId="49" fontId="6" fillId="0" borderId="4" xfId="78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49" fontId="6" fillId="0" borderId="24" xfId="78" applyNumberFormat="1" applyFont="1" applyFill="1" applyBorder="1" applyAlignment="1">
      <alignment horizontal="center"/>
    </xf>
    <xf numFmtId="49" fontId="6" fillId="0" borderId="5" xfId="78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49" fontId="6" fillId="30" borderId="4" xfId="78" applyNumberFormat="1" applyFont="1" applyFill="1" applyBorder="1" applyAlignment="1">
      <alignment horizontal="center"/>
    </xf>
    <xf numFmtId="49" fontId="53" fillId="0" borderId="4" xfId="0" applyNumberFormat="1" applyFont="1" applyBorder="1" applyAlignment="1">
      <alignment horizontal="center" vertical="center" wrapText="1"/>
    </xf>
    <xf numFmtId="0" fontId="6" fillId="0" borderId="4" xfId="124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3" fillId="0" borderId="5" xfId="0" applyFont="1" applyFill="1" applyBorder="1" applyAlignment="1">
      <alignment vertical="top" wrapText="1"/>
    </xf>
    <xf numFmtId="187" fontId="6" fillId="0" borderId="5" xfId="42" applyNumberFormat="1" applyFont="1" applyFill="1" applyBorder="1" applyAlignment="1">
      <alignment horizontal="center" vertical="top"/>
    </xf>
    <xf numFmtId="0" fontId="53" fillId="0" borderId="5" xfId="0" applyFont="1" applyFill="1" applyBorder="1" applyAlignment="1">
      <alignment horizontal="center" vertical="top" shrinkToFit="1"/>
    </xf>
    <xf numFmtId="189" fontId="53" fillId="0" borderId="5" xfId="42" applyNumberFormat="1" applyFont="1" applyFill="1" applyBorder="1" applyAlignment="1">
      <alignment horizontal="center" vertical="top"/>
    </xf>
    <xf numFmtId="189" fontId="6" fillId="0" borderId="5" xfId="42" applyNumberFormat="1" applyFont="1" applyFill="1" applyBorder="1" applyAlignment="1">
      <alignment horizontal="center" vertical="top" wrapText="1"/>
    </xf>
    <xf numFmtId="187" fontId="53" fillId="0" borderId="5" xfId="42" applyNumberFormat="1" applyFont="1" applyFill="1" applyBorder="1" applyAlignment="1">
      <alignment horizontal="center" vertical="top"/>
    </xf>
    <xf numFmtId="187" fontId="6" fillId="0" borderId="5" xfId="42" applyNumberFormat="1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top" wrapText="1"/>
    </xf>
    <xf numFmtId="0" fontId="53" fillId="0" borderId="5" xfId="0" applyNumberFormat="1" applyFont="1" applyFill="1" applyBorder="1" applyAlignment="1">
      <alignment horizontal="center" vertical="top"/>
    </xf>
    <xf numFmtId="187" fontId="53" fillId="0" borderId="29" xfId="42" applyNumberFormat="1" applyFont="1" applyFill="1" applyBorder="1" applyAlignment="1">
      <alignment vertical="top"/>
    </xf>
    <xf numFmtId="0" fontId="6" fillId="0" borderId="4" xfId="140" applyFont="1" applyFill="1" applyBorder="1" applyAlignment="1">
      <alignment vertical="top" wrapText="1"/>
    </xf>
    <xf numFmtId="1" fontId="6" fillId="0" borderId="4" xfId="60" applyNumberFormat="1" applyFont="1" applyFill="1" applyBorder="1" applyAlignment="1">
      <alignment horizontal="center" vertical="top"/>
    </xf>
    <xf numFmtId="0" fontId="6" fillId="0" borderId="4" xfId="140" applyFont="1" applyFill="1" applyBorder="1" applyAlignment="1">
      <alignment horizontal="center" vertical="top" shrinkToFit="1"/>
    </xf>
    <xf numFmtId="49" fontId="6" fillId="0" borderId="4" xfId="140" applyNumberFormat="1" applyFont="1" applyFill="1" applyBorder="1" applyAlignment="1">
      <alignment horizontal="center" vertical="top" shrinkToFit="1"/>
    </xf>
    <xf numFmtId="187" fontId="6" fillId="0" borderId="4" xfId="60" applyNumberFormat="1" applyFont="1" applyFill="1" applyBorder="1" applyAlignment="1">
      <alignment horizontal="right" vertical="top" wrapText="1" shrinkToFit="1"/>
    </xf>
    <xf numFmtId="191" fontId="6" fillId="0" borderId="4" xfId="60" applyNumberFormat="1" applyFont="1" applyFill="1" applyBorder="1" applyAlignment="1">
      <alignment horizontal="center" vertical="top"/>
    </xf>
    <xf numFmtId="189" fontId="6" fillId="0" borderId="4" xfId="60" applyNumberFormat="1" applyFont="1" applyFill="1" applyBorder="1" applyAlignment="1">
      <alignment horizontal="center" vertical="top" wrapText="1"/>
    </xf>
    <xf numFmtId="0" fontId="6" fillId="0" borderId="4" xfId="60" applyNumberFormat="1" applyFont="1" applyFill="1" applyBorder="1" applyAlignment="1">
      <alignment horizontal="right" vertical="top" shrinkToFit="1"/>
    </xf>
    <xf numFmtId="187" fontId="53" fillId="0" borderId="24" xfId="42" applyNumberFormat="1" applyFont="1" applyFill="1" applyBorder="1" applyAlignment="1">
      <alignment horizontal="center" vertical="top"/>
    </xf>
    <xf numFmtId="0" fontId="6" fillId="0" borderId="4" xfId="143" applyFont="1" applyFill="1" applyBorder="1" applyAlignment="1">
      <alignment horizontal="center" vertical="top" wrapText="1"/>
    </xf>
    <xf numFmtId="3" fontId="6" fillId="39" borderId="4" xfId="143" applyNumberFormat="1" applyFont="1" applyFill="1" applyBorder="1" applyAlignment="1">
      <alignment horizontal="center" vertical="top"/>
    </xf>
    <xf numFmtId="0" fontId="6" fillId="39" borderId="4" xfId="143" applyFont="1" applyFill="1" applyBorder="1" applyAlignment="1">
      <alignment horizontal="center" vertical="top" wrapText="1"/>
    </xf>
    <xf numFmtId="0" fontId="53" fillId="28" borderId="4" xfId="0" applyFont="1" applyFill="1" applyBorder="1" applyAlignment="1">
      <alignment vertical="top" wrapText="1"/>
    </xf>
    <xf numFmtId="187" fontId="55" fillId="34" borderId="4" xfId="0" applyNumberFormat="1" applyFont="1" applyFill="1" applyBorder="1" applyAlignment="1">
      <alignment horizontal="center" vertical="top"/>
    </xf>
    <xf numFmtId="1" fontId="53" fillId="0" borderId="4" xfId="0" applyNumberFormat="1" applyFont="1" applyBorder="1" applyAlignment="1">
      <alignment horizontal="center" vertical="top"/>
    </xf>
    <xf numFmtId="187" fontId="67" fillId="31" borderId="5" xfId="42" applyNumberFormat="1" applyFont="1" applyFill="1" applyBorder="1" applyAlignment="1">
      <alignment horizontal="center" vertical="top"/>
    </xf>
    <xf numFmtId="187" fontId="5" fillId="40" borderId="4" xfId="42" applyNumberFormat="1" applyFont="1" applyFill="1" applyBorder="1" applyAlignment="1">
      <alignment horizontal="center" vertical="top" wrapText="1"/>
    </xf>
    <xf numFmtId="187" fontId="55" fillId="34" borderId="5" xfId="42" applyNumberFormat="1" applyFont="1" applyFill="1" applyBorder="1" applyAlignment="1">
      <alignment horizontal="center"/>
    </xf>
    <xf numFmtId="187" fontId="55" fillId="40" borderId="4" xfId="42" applyNumberFormat="1" applyFont="1" applyFill="1" applyBorder="1" applyAlignment="1">
      <alignment horizontal="center" vertical="top"/>
    </xf>
    <xf numFmtId="187" fontId="5" fillId="34" borderId="4" xfId="42" applyNumberFormat="1" applyFont="1" applyFill="1" applyBorder="1" applyAlignment="1">
      <alignment horizontal="center" vertical="top"/>
    </xf>
    <xf numFmtId="187" fontId="53" fillId="35" borderId="4" xfId="42" applyNumberFormat="1" applyFont="1" applyFill="1" applyBorder="1" applyAlignment="1">
      <alignment horizontal="center"/>
    </xf>
    <xf numFmtId="187" fontId="55" fillId="34" borderId="4" xfId="42" applyNumberFormat="1" applyFont="1" applyFill="1" applyBorder="1" applyAlignment="1">
      <alignment horizontal="center"/>
    </xf>
    <xf numFmtId="187" fontId="5" fillId="41" borderId="4" xfId="42" applyNumberFormat="1" applyFont="1" applyFill="1" applyBorder="1" applyAlignment="1">
      <alignment horizontal="center" vertical="top"/>
    </xf>
    <xf numFmtId="187" fontId="55" fillId="32" borderId="4" xfId="42" applyNumberFormat="1" applyFont="1" applyFill="1" applyBorder="1" applyAlignment="1">
      <alignment horizontal="center"/>
    </xf>
    <xf numFmtId="187" fontId="55" fillId="32" borderId="5" xfId="42" applyNumberFormat="1" applyFont="1" applyFill="1" applyBorder="1" applyAlignment="1">
      <alignment horizontal="center"/>
    </xf>
    <xf numFmtId="187" fontId="55" fillId="43" borderId="4" xfId="42" applyNumberFormat="1" applyFont="1" applyFill="1" applyBorder="1" applyAlignment="1">
      <alignment horizontal="center"/>
    </xf>
    <xf numFmtId="187" fontId="55" fillId="43" borderId="5" xfId="42" applyNumberFormat="1" applyFont="1" applyFill="1" applyBorder="1" applyAlignment="1">
      <alignment horizontal="center"/>
    </xf>
    <xf numFmtId="187" fontId="55" fillId="31" borderId="4" xfId="42" applyNumberFormat="1" applyFont="1" applyFill="1" applyBorder="1" applyAlignment="1">
      <alignment horizontal="center"/>
    </xf>
    <xf numFmtId="187" fontId="55" fillId="35" borderId="4" xfId="42" applyNumberFormat="1" applyFont="1" applyFill="1" applyBorder="1" applyAlignment="1">
      <alignment horizontal="center" vertical="top"/>
    </xf>
    <xf numFmtId="187" fontId="55" fillId="36" borderId="5" xfId="42" applyNumberFormat="1" applyFont="1" applyFill="1" applyBorder="1" applyAlignment="1">
      <alignment horizontal="center"/>
    </xf>
    <xf numFmtId="43" fontId="4" fillId="0" borderId="0" xfId="42" applyFont="1" applyBorder="1" applyAlignment="1">
      <alignment horizontal="center" vertical="top"/>
    </xf>
    <xf numFmtId="43" fontId="4" fillId="0" borderId="22" xfId="42" applyFont="1" applyBorder="1" applyAlignment="1">
      <alignment horizontal="center" vertical="top"/>
    </xf>
    <xf numFmtId="43" fontId="3" fillId="26" borderId="3" xfId="42" applyFont="1" applyFill="1" applyBorder="1" applyAlignment="1">
      <alignment horizontal="center" vertical="center"/>
    </xf>
    <xf numFmtId="43" fontId="53" fillId="32" borderId="5" xfId="42" applyFont="1" applyFill="1" applyBorder="1" applyAlignment="1">
      <alignment horizontal="center" vertical="top"/>
    </xf>
    <xf numFmtId="43" fontId="53" fillId="33" borderId="4" xfId="42" applyFont="1" applyFill="1" applyBorder="1" applyAlignment="1">
      <alignment horizontal="center" vertical="top"/>
    </xf>
    <xf numFmtId="43" fontId="53" fillId="0" borderId="5" xfId="42" applyFont="1" applyBorder="1" applyAlignment="1">
      <alignment horizontal="center"/>
    </xf>
    <xf numFmtId="187" fontId="6" fillId="0" borderId="15" xfId="42" applyNumberFormat="1" applyFont="1" applyFill="1" applyBorder="1" applyAlignment="1">
      <alignment horizontal="center" vertical="top" shrinkToFit="1"/>
    </xf>
    <xf numFmtId="187" fontId="6" fillId="0" borderId="4" xfId="42" applyNumberFormat="1" applyFont="1" applyFill="1" applyBorder="1" applyAlignment="1">
      <alignment horizontal="center" shrinkToFit="1"/>
    </xf>
    <xf numFmtId="187" fontId="6" fillId="0" borderId="15" xfId="42" applyNumberFormat="1" applyFont="1" applyFill="1" applyBorder="1" applyAlignment="1">
      <alignment horizontal="center" vertical="center" shrinkToFit="1"/>
    </xf>
    <xf numFmtId="187" fontId="6" fillId="0" borderId="0" xfId="42" applyNumberFormat="1" applyFont="1" applyFill="1" applyBorder="1" applyAlignment="1">
      <alignment horizontal="center" vertical="center" shrinkToFit="1"/>
    </xf>
    <xf numFmtId="0" fontId="6" fillId="33" borderId="4" xfId="141" applyNumberFormat="1" applyFont="1" applyFill="1" applyBorder="1" applyAlignment="1">
      <alignment horizontal="center" vertical="top" wrapText="1"/>
    </xf>
    <xf numFmtId="0" fontId="6" fillId="33" borderId="4" xfId="0" applyFont="1" applyFill="1" applyBorder="1" applyAlignment="1">
      <alignment horizontal="center" vertical="top"/>
    </xf>
    <xf numFmtId="0" fontId="6" fillId="39" borderId="4" xfId="0" applyFont="1" applyFill="1" applyBorder="1" applyAlignment="1">
      <alignment horizontal="center"/>
    </xf>
    <xf numFmtId="1" fontId="53" fillId="39" borderId="4" xfId="140" applyNumberFormat="1" applyFont="1" applyFill="1" applyBorder="1" applyAlignment="1">
      <alignment horizontal="center" vertical="center" shrinkToFit="1"/>
    </xf>
    <xf numFmtId="1" fontId="6" fillId="33" borderId="4" xfId="140" applyNumberFormat="1" applyFont="1" applyFill="1" applyBorder="1" applyAlignment="1">
      <alignment horizontal="center" vertical="center" shrinkToFit="1"/>
    </xf>
    <xf numFmtId="1" fontId="53" fillId="33" borderId="4" xfId="140" applyNumberFormat="1" applyFont="1" applyFill="1" applyBorder="1" applyAlignment="1">
      <alignment horizontal="center" vertical="center" shrinkToFit="1"/>
    </xf>
    <xf numFmtId="0" fontId="6" fillId="0" borderId="4" xfId="140" applyFont="1" applyFill="1" applyBorder="1" applyAlignment="1">
      <alignment horizontal="center" vertical="center" shrinkToFit="1"/>
    </xf>
    <xf numFmtId="0" fontId="53" fillId="28" borderId="4" xfId="0" applyFont="1" applyFill="1" applyBorder="1"/>
    <xf numFmtId="0" fontId="53" fillId="28" borderId="4" xfId="0" applyFont="1" applyFill="1" applyBorder="1" applyAlignment="1">
      <alignment horizontal="center"/>
    </xf>
    <xf numFmtId="0" fontId="53" fillId="28" borderId="4" xfId="0" applyFont="1" applyFill="1" applyBorder="1" applyAlignment="1">
      <alignment wrapText="1"/>
    </xf>
    <xf numFmtId="189" fontId="53" fillId="28" borderId="4" xfId="42" applyNumberFormat="1" applyFont="1" applyFill="1" applyBorder="1" applyAlignment="1">
      <alignment horizontal="center"/>
    </xf>
    <xf numFmtId="187" fontId="53" fillId="28" borderId="4" xfId="42" applyNumberFormat="1" applyFont="1" applyFill="1" applyBorder="1"/>
    <xf numFmtId="187" fontId="53" fillId="28" borderId="4" xfId="42" applyNumberFormat="1" applyFont="1" applyFill="1" applyBorder="1" applyAlignment="1">
      <alignment horizontal="right"/>
    </xf>
    <xf numFmtId="187" fontId="53" fillId="28" borderId="19" xfId="42" applyNumberFormat="1" applyFont="1" applyFill="1" applyBorder="1"/>
    <xf numFmtId="0" fontId="53" fillId="28" borderId="20" xfId="0" applyFont="1" applyFill="1" applyBorder="1"/>
    <xf numFmtId="0" fontId="6" fillId="0" borderId="4" xfId="143" applyFont="1" applyFill="1" applyBorder="1" applyAlignment="1">
      <alignment horizontal="left" vertical="top" wrapText="1"/>
    </xf>
    <xf numFmtId="49" fontId="6" fillId="0" borderId="4" xfId="143" applyNumberFormat="1" applyFont="1" applyFill="1" applyBorder="1" applyAlignment="1">
      <alignment horizontal="center" vertical="top" wrapText="1"/>
    </xf>
    <xf numFmtId="41" fontId="6" fillId="0" borderId="4" xfId="143" applyNumberFormat="1" applyFont="1" applyFill="1" applyBorder="1" applyAlignment="1">
      <alignment horizontal="right" vertical="top" wrapText="1"/>
    </xf>
    <xf numFmtId="191" fontId="6" fillId="0" borderId="4" xfId="60" applyNumberFormat="1" applyFont="1" applyFill="1" applyBorder="1" applyAlignment="1">
      <alignment horizontal="right" vertical="top" wrapText="1"/>
    </xf>
    <xf numFmtId="189" fontId="6" fillId="0" borderId="4" xfId="60" applyNumberFormat="1" applyFont="1" applyFill="1" applyBorder="1" applyAlignment="1">
      <alignment horizontal="right" vertical="top" wrapText="1"/>
    </xf>
    <xf numFmtId="0" fontId="6" fillId="0" borderId="4" xfId="0" applyNumberFormat="1" applyFont="1" applyFill="1" applyBorder="1" applyAlignment="1">
      <alignment horizontal="right" vertical="top" wrapText="1"/>
    </xf>
    <xf numFmtId="187" fontId="53" fillId="0" borderId="4" xfId="42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Fill="1"/>
    <xf numFmtId="189" fontId="53" fillId="0" borderId="4" xfId="42" applyNumberFormat="1" applyFont="1" applyFill="1" applyBorder="1" applyAlignment="1">
      <alignment horizontal="right" vertical="top"/>
    </xf>
    <xf numFmtId="0" fontId="53" fillId="0" borderId="4" xfId="0" quotePrefix="1" applyFont="1" applyFill="1" applyBorder="1" applyAlignment="1">
      <alignment horizontal="center" vertical="top" shrinkToFit="1"/>
    </xf>
    <xf numFmtId="1" fontId="6" fillId="0" borderId="4" xfId="140" applyNumberFormat="1" applyFont="1" applyFill="1" applyBorder="1" applyAlignment="1">
      <alignment horizontal="center" vertical="top" shrinkToFit="1"/>
    </xf>
    <xf numFmtId="3" fontId="6" fillId="0" borderId="4" xfId="124" applyNumberFormat="1" applyFont="1" applyFill="1" applyBorder="1" applyAlignment="1">
      <alignment horizontal="center" vertical="top" shrinkToFit="1"/>
    </xf>
    <xf numFmtId="3" fontId="6" fillId="0" borderId="4" xfId="143" applyNumberFormat="1" applyFont="1" applyFill="1" applyBorder="1" applyAlignment="1">
      <alignment horizontal="center" vertical="top"/>
    </xf>
    <xf numFmtId="191" fontId="6" fillId="0" borderId="4" xfId="60" applyNumberFormat="1" applyFont="1" applyFill="1" applyBorder="1" applyAlignment="1">
      <alignment horizontal="right" vertical="top"/>
    </xf>
    <xf numFmtId="0" fontId="6" fillId="0" borderId="4" xfId="60" applyNumberFormat="1" applyFont="1" applyFill="1" applyBorder="1" applyAlignment="1">
      <alignment horizontal="right" vertical="top"/>
    </xf>
    <xf numFmtId="0" fontId="6" fillId="0" borderId="4" xfId="141" applyNumberFormat="1" applyFont="1" applyFill="1" applyBorder="1" applyAlignment="1">
      <alignment horizontal="left" vertical="top" wrapText="1"/>
    </xf>
    <xf numFmtId="49" fontId="6" fillId="0" borderId="4" xfId="141" quotePrefix="1" applyNumberFormat="1" applyFont="1" applyFill="1" applyBorder="1" applyAlignment="1">
      <alignment horizontal="center" vertical="top" wrapText="1"/>
    </xf>
    <xf numFmtId="49" fontId="6" fillId="0" borderId="4" xfId="230" applyNumberFormat="1" applyFont="1" applyFill="1" applyBorder="1" applyAlignment="1">
      <alignment horizontal="center" vertical="top" wrapText="1" shrinkToFit="1"/>
    </xf>
    <xf numFmtId="204" fontId="69" fillId="0" borderId="33" xfId="42" applyNumberFormat="1" applyFont="1" applyFill="1" applyBorder="1" applyAlignment="1">
      <alignment horizontal="center" vertical="center"/>
    </xf>
    <xf numFmtId="187" fontId="6" fillId="0" borderId="4" xfId="97" applyNumberFormat="1" applyFont="1" applyFill="1" applyBorder="1" applyAlignment="1">
      <alignment vertical="top"/>
    </xf>
    <xf numFmtId="187" fontId="6" fillId="0" borderId="19" xfId="97" applyNumberFormat="1" applyFont="1" applyFill="1" applyBorder="1" applyAlignment="1">
      <alignment vertical="top"/>
    </xf>
    <xf numFmtId="0" fontId="6" fillId="0" borderId="4" xfId="81" applyFont="1" applyFill="1" applyBorder="1" applyAlignment="1">
      <alignment vertical="top"/>
    </xf>
    <xf numFmtId="0" fontId="6" fillId="0" borderId="4" xfId="81" applyFont="1" applyFill="1" applyBorder="1" applyAlignment="1">
      <alignment horizontal="center" vertical="top" wrapText="1"/>
    </xf>
    <xf numFmtId="0" fontId="6" fillId="0" borderId="4" xfId="81" applyFont="1" applyFill="1" applyBorder="1" applyAlignment="1">
      <alignment horizontal="center" vertical="top"/>
    </xf>
    <xf numFmtId="49" fontId="6" fillId="0" borderId="4" xfId="81" applyNumberFormat="1" applyFont="1" applyFill="1" applyBorder="1" applyAlignment="1">
      <alignment horizontal="center" vertical="top"/>
    </xf>
    <xf numFmtId="187" fontId="6" fillId="0" borderId="4" xfId="60" applyNumberFormat="1" applyFont="1" applyFill="1" applyBorder="1" applyAlignment="1">
      <alignment horizontal="right" vertical="top" shrinkToFit="1"/>
    </xf>
    <xf numFmtId="198" fontId="53" fillId="0" borderId="4" xfId="0" applyNumberFormat="1" applyFont="1" applyFill="1" applyBorder="1" applyAlignment="1">
      <alignment horizontal="right" vertical="top"/>
    </xf>
    <xf numFmtId="0" fontId="59" fillId="0" borderId="4" xfId="0" applyFont="1" applyFill="1" applyBorder="1" applyAlignment="1">
      <alignment vertical="top"/>
    </xf>
    <xf numFmtId="0" fontId="59" fillId="0" borderId="20" xfId="0" applyFont="1" applyFill="1" applyBorder="1" applyAlignment="1">
      <alignment vertical="top"/>
    </xf>
    <xf numFmtId="3" fontId="6" fillId="0" borderId="4" xfId="141" applyNumberFormat="1" applyFont="1" applyFill="1" applyBorder="1" applyAlignment="1">
      <alignment horizontal="center" vertical="top"/>
    </xf>
    <xf numFmtId="187" fontId="6" fillId="0" borderId="4" xfId="60" applyNumberFormat="1" applyFont="1" applyFill="1" applyBorder="1" applyAlignment="1">
      <alignment horizontal="center" vertical="top" wrapText="1" shrinkToFit="1"/>
    </xf>
    <xf numFmtId="0" fontId="6" fillId="0" borderId="4" xfId="0" applyNumberFormat="1" applyFont="1" applyFill="1" applyBorder="1" applyAlignment="1">
      <alignment horizontal="right" vertical="top"/>
    </xf>
    <xf numFmtId="43" fontId="6" fillId="0" borderId="4" xfId="42" applyNumberFormat="1" applyFont="1" applyFill="1" applyBorder="1" applyAlignment="1">
      <alignment vertical="top" shrinkToFit="1"/>
    </xf>
    <xf numFmtId="43" fontId="6" fillId="0" borderId="4" xfId="42" applyFont="1" applyBorder="1" applyAlignment="1">
      <alignment horizontal="center" vertical="top" wrapText="1"/>
    </xf>
    <xf numFmtId="0" fontId="6" fillId="30" borderId="4" xfId="143" applyFont="1" applyFill="1" applyBorder="1" applyAlignment="1">
      <alignment vertical="top" wrapText="1"/>
    </xf>
    <xf numFmtId="0" fontId="6" fillId="30" borderId="4" xfId="143" applyFont="1" applyFill="1" applyBorder="1" applyAlignment="1">
      <alignment horizontal="left" vertical="top" wrapText="1" shrinkToFit="1"/>
    </xf>
    <xf numFmtId="0" fontId="6" fillId="30" borderId="4" xfId="143" applyNumberFormat="1" applyFont="1" applyFill="1" applyBorder="1" applyAlignment="1">
      <alignment vertical="top" wrapText="1"/>
    </xf>
    <xf numFmtId="0" fontId="70" fillId="0" borderId="5" xfId="0" applyFont="1" applyBorder="1" applyAlignment="1">
      <alignment vertical="top" wrapText="1"/>
    </xf>
    <xf numFmtId="0" fontId="53" fillId="44" borderId="4" xfId="0" applyFont="1" applyFill="1" applyBorder="1" applyAlignment="1">
      <alignment horizontal="center" vertical="top"/>
    </xf>
    <xf numFmtId="0" fontId="6" fillId="30" borderId="4" xfId="129" applyFont="1" applyFill="1" applyBorder="1" applyAlignment="1">
      <alignment vertical="top" wrapText="1"/>
    </xf>
    <xf numFmtId="3" fontId="6" fillId="30" borderId="4" xfId="0" applyNumberFormat="1" applyFont="1" applyFill="1" applyBorder="1" applyAlignment="1">
      <alignment horizontal="center"/>
    </xf>
    <xf numFmtId="187" fontId="67" fillId="30" borderId="4" xfId="0" applyNumberFormat="1" applyFont="1" applyFill="1" applyBorder="1" applyAlignment="1">
      <alignment vertical="top"/>
    </xf>
    <xf numFmtId="0" fontId="6" fillId="30" borderId="26" xfId="0" applyFont="1" applyFill="1" applyBorder="1" applyAlignment="1">
      <alignment horizontal="center" vertical="top" wrapText="1"/>
    </xf>
    <xf numFmtId="0" fontId="6" fillId="30" borderId="24" xfId="0" applyFont="1" applyFill="1" applyBorder="1" applyAlignment="1">
      <alignment horizontal="center" vertical="top" wrapText="1"/>
    </xf>
    <xf numFmtId="189" fontId="6" fillId="30" borderId="24" xfId="42" applyNumberFormat="1" applyFont="1" applyFill="1" applyBorder="1" applyAlignment="1">
      <alignment horizontal="center" vertical="top"/>
    </xf>
    <xf numFmtId="189" fontId="6" fillId="30" borderId="26" xfId="42" applyNumberFormat="1" applyFont="1" applyFill="1" applyBorder="1" applyAlignment="1">
      <alignment horizontal="center" vertical="top"/>
    </xf>
    <xf numFmtId="3" fontId="6" fillId="30" borderId="24" xfId="0" applyNumberFormat="1" applyFont="1" applyFill="1" applyBorder="1" applyAlignment="1"/>
    <xf numFmtId="0" fontId="6" fillId="30" borderId="24" xfId="0" applyNumberFormat="1" applyFont="1" applyFill="1" applyBorder="1" applyAlignment="1">
      <alignment horizontal="center" vertical="top" shrinkToFit="1"/>
    </xf>
    <xf numFmtId="0" fontId="53" fillId="30" borderId="4" xfId="0" quotePrefix="1" applyFont="1" applyFill="1" applyBorder="1" applyAlignment="1">
      <alignment vertical="top"/>
    </xf>
    <xf numFmtId="198" fontId="6" fillId="30" borderId="4" xfId="0" quotePrefix="1" applyNumberFormat="1" applyFont="1" applyFill="1" applyBorder="1" applyAlignment="1">
      <alignment horizontal="center" vertical="top"/>
    </xf>
    <xf numFmtId="198" fontId="6" fillId="0" borderId="4" xfId="0" quotePrefix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98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30" borderId="4" xfId="0" applyFont="1" applyFill="1" applyBorder="1" applyAlignment="1">
      <alignment horizontal="center" vertical="top"/>
    </xf>
    <xf numFmtId="0" fontId="5" fillId="30" borderId="4" xfId="232" applyNumberFormat="1" applyFont="1" applyFill="1" applyBorder="1" applyAlignment="1">
      <alignment horizontal="center" vertical="center" shrinkToFit="1"/>
    </xf>
    <xf numFmtId="0" fontId="5" fillId="30" borderId="4" xfId="232" applyNumberFormat="1" applyFont="1" applyFill="1" applyBorder="1" applyAlignment="1">
      <alignment horizontal="right" vertical="center" shrinkToFit="1"/>
    </xf>
    <xf numFmtId="187" fontId="55" fillId="29" borderId="4" xfId="42" applyNumberFormat="1" applyFont="1" applyFill="1" applyBorder="1" applyAlignment="1">
      <alignment vertical="top"/>
    </xf>
    <xf numFmtId="187" fontId="5" fillId="29" borderId="4" xfId="42" applyNumberFormat="1" applyFont="1" applyFill="1" applyBorder="1" applyAlignment="1">
      <alignment horizontal="center" vertical="top" shrinkToFit="1"/>
    </xf>
    <xf numFmtId="187" fontId="5" fillId="29" borderId="4" xfId="42" applyNumberFormat="1" applyFont="1" applyFill="1" applyBorder="1" applyAlignment="1">
      <alignment vertical="top" shrinkToFit="1"/>
    </xf>
    <xf numFmtId="187" fontId="55" fillId="29" borderId="19" xfId="42" applyNumberFormat="1" applyFont="1" applyFill="1" applyBorder="1" applyAlignment="1">
      <alignment vertical="top"/>
    </xf>
    <xf numFmtId="187" fontId="67" fillId="29" borderId="4" xfId="0" applyNumberFormat="1" applyFont="1" applyFill="1" applyBorder="1" applyAlignment="1">
      <alignment vertical="top"/>
    </xf>
    <xf numFmtId="0" fontId="55" fillId="29" borderId="20" xfId="0" applyFont="1" applyFill="1" applyBorder="1" applyAlignment="1">
      <alignment vertical="top"/>
    </xf>
    <xf numFmtId="187" fontId="53" fillId="33" borderId="4" xfId="42" applyNumberFormat="1" applyFont="1" applyFill="1" applyBorder="1" applyAlignment="1">
      <alignment horizontal="center" vertical="top"/>
    </xf>
    <xf numFmtId="0" fontId="53" fillId="0" borderId="4" xfId="0" applyFont="1" applyBorder="1" applyAlignment="1">
      <alignment horizontal="center" wrapText="1"/>
    </xf>
    <xf numFmtId="189" fontId="53" fillId="0" borderId="4" xfId="42" applyNumberFormat="1" applyFont="1" applyBorder="1" applyAlignment="1">
      <alignment horizontal="right"/>
    </xf>
    <xf numFmtId="0" fontId="71" fillId="0" borderId="4" xfId="0" applyFont="1" applyFill="1" applyBorder="1" applyAlignment="1">
      <alignment horizontal="center" vertical="top"/>
    </xf>
    <xf numFmtId="0" fontId="71" fillId="0" borderId="4" xfId="0" applyFont="1" applyFill="1" applyBorder="1" applyAlignment="1">
      <alignment vertical="top" wrapText="1"/>
    </xf>
    <xf numFmtId="187" fontId="71" fillId="0" borderId="4" xfId="42" applyNumberFormat="1" applyFont="1" applyFill="1" applyBorder="1" applyAlignment="1">
      <alignment horizontal="center" vertical="top"/>
    </xf>
    <xf numFmtId="187" fontId="71" fillId="0" borderId="4" xfId="42" applyNumberFormat="1" applyFont="1" applyFill="1" applyBorder="1" applyAlignment="1">
      <alignment horizontal="center" vertical="top" wrapText="1"/>
    </xf>
    <xf numFmtId="0" fontId="71" fillId="0" borderId="4" xfId="0" applyFont="1" applyFill="1" applyBorder="1" applyAlignment="1">
      <alignment horizontal="center" vertical="top" shrinkToFit="1"/>
    </xf>
    <xf numFmtId="189" fontId="71" fillId="0" borderId="4" xfId="42" applyNumberFormat="1" applyFont="1" applyFill="1" applyBorder="1" applyAlignment="1">
      <alignment horizontal="center" vertical="top" wrapText="1"/>
    </xf>
    <xf numFmtId="187" fontId="71" fillId="0" borderId="4" xfId="42" applyNumberFormat="1" applyFont="1" applyFill="1" applyBorder="1" applyAlignment="1">
      <alignment horizontal="left" vertical="top" shrinkToFit="1"/>
    </xf>
    <xf numFmtId="187" fontId="71" fillId="0" borderId="4" xfId="42" applyNumberFormat="1" applyFont="1" applyFill="1" applyBorder="1" applyAlignment="1">
      <alignment vertical="top"/>
    </xf>
    <xf numFmtId="1" fontId="71" fillId="0" borderId="4" xfId="100" applyNumberFormat="1" applyFont="1" applyFill="1" applyBorder="1" applyAlignment="1">
      <alignment horizontal="center" vertical="top" shrinkToFit="1"/>
    </xf>
    <xf numFmtId="187" fontId="71" fillId="0" borderId="4" xfId="42" applyNumberFormat="1" applyFont="1" applyFill="1" applyBorder="1" applyAlignment="1">
      <alignment horizontal="right" vertical="top" shrinkToFit="1"/>
    </xf>
    <xf numFmtId="187" fontId="71" fillId="0" borderId="19" xfId="42" applyNumberFormat="1" applyFont="1" applyFill="1" applyBorder="1" applyAlignment="1">
      <alignment horizontal="left" vertical="top" shrinkToFit="1"/>
    </xf>
    <xf numFmtId="0" fontId="71" fillId="0" borderId="4" xfId="0" applyFont="1" applyFill="1" applyBorder="1" applyAlignment="1">
      <alignment vertical="top"/>
    </xf>
    <xf numFmtId="0" fontId="71" fillId="0" borderId="20" xfId="0" applyFont="1" applyFill="1" applyBorder="1" applyAlignment="1">
      <alignment vertical="top"/>
    </xf>
    <xf numFmtId="197" fontId="71" fillId="0" borderId="4" xfId="42" applyNumberFormat="1" applyFont="1" applyFill="1" applyBorder="1" applyAlignment="1">
      <alignment horizontal="center" vertical="top"/>
    </xf>
    <xf numFmtId="0" fontId="71" fillId="0" borderId="4" xfId="0" applyFont="1" applyBorder="1" applyAlignment="1">
      <alignment horizontal="center" vertical="top"/>
    </xf>
    <xf numFmtId="0" fontId="71" fillId="0" borderId="4" xfId="0" applyNumberFormat="1" applyFont="1" applyBorder="1" applyAlignment="1">
      <alignment horizontal="center" vertical="top"/>
    </xf>
    <xf numFmtId="0" fontId="71" fillId="0" borderId="4" xfId="0" applyFont="1" applyBorder="1" applyAlignment="1">
      <alignment vertical="top" wrapText="1"/>
    </xf>
    <xf numFmtId="0" fontId="71" fillId="0" borderId="4" xfId="0" applyFont="1" applyBorder="1" applyAlignment="1">
      <alignment horizontal="center" vertical="top" shrinkToFit="1"/>
    </xf>
    <xf numFmtId="189" fontId="71" fillId="0" borderId="4" xfId="42" applyNumberFormat="1" applyFont="1" applyBorder="1" applyAlignment="1">
      <alignment horizontal="center" vertical="top"/>
    </xf>
    <xf numFmtId="187" fontId="71" fillId="0" borderId="4" xfId="42" applyNumberFormat="1" applyFont="1" applyBorder="1" applyAlignment="1">
      <alignment vertical="top"/>
    </xf>
    <xf numFmtId="0" fontId="71" fillId="0" borderId="4" xfId="0" applyFont="1" applyBorder="1" applyAlignment="1">
      <alignment horizontal="right" vertical="top"/>
    </xf>
    <xf numFmtId="3" fontId="71" fillId="0" borderId="4" xfId="100" applyNumberFormat="1" applyFont="1" applyFill="1" applyBorder="1" applyAlignment="1">
      <alignment horizontal="right" vertical="top" wrapText="1"/>
    </xf>
    <xf numFmtId="187" fontId="71" fillId="0" borderId="4" xfId="42" applyNumberFormat="1" applyFont="1" applyBorder="1" applyAlignment="1">
      <alignment horizontal="right" vertical="top"/>
    </xf>
    <xf numFmtId="187" fontId="71" fillId="0" borderId="19" xfId="42" applyNumberFormat="1" applyFont="1" applyBorder="1" applyAlignment="1">
      <alignment vertical="top"/>
    </xf>
    <xf numFmtId="187" fontId="72" fillId="31" borderId="4" xfId="0" applyNumberFormat="1" applyFont="1" applyFill="1" applyBorder="1" applyAlignment="1">
      <alignment vertical="top"/>
    </xf>
    <xf numFmtId="0" fontId="71" fillId="0" borderId="4" xfId="0" applyFont="1" applyBorder="1" applyAlignment="1">
      <alignment vertical="top"/>
    </xf>
    <xf numFmtId="0" fontId="71" fillId="0" borderId="20" xfId="0" applyFont="1" applyBorder="1" applyAlignment="1">
      <alignment vertical="top"/>
    </xf>
    <xf numFmtId="0" fontId="73" fillId="0" borderId="0" xfId="0" applyFont="1" applyAlignment="1">
      <alignment horizontal="center"/>
    </xf>
    <xf numFmtId="0" fontId="71" fillId="30" borderId="4" xfId="0" applyFont="1" applyFill="1" applyBorder="1" applyAlignment="1">
      <alignment horizontal="center" vertical="top"/>
    </xf>
    <xf numFmtId="0" fontId="71" fillId="30" borderId="4" xfId="0" quotePrefix="1" applyFont="1" applyFill="1" applyBorder="1" applyAlignment="1">
      <alignment horizontal="left" vertical="top" wrapText="1"/>
    </xf>
    <xf numFmtId="0" fontId="71" fillId="30" borderId="4" xfId="78" applyFont="1" applyFill="1" applyBorder="1" applyAlignment="1">
      <alignment horizontal="center" vertical="top" shrinkToFit="1"/>
    </xf>
    <xf numFmtId="0" fontId="71" fillId="30" borderId="4" xfId="0" quotePrefix="1" applyFont="1" applyFill="1" applyBorder="1" applyAlignment="1">
      <alignment horizontal="center" vertical="top"/>
    </xf>
    <xf numFmtId="189" fontId="71" fillId="30" borderId="4" xfId="42" applyNumberFormat="1" applyFont="1" applyFill="1" applyBorder="1" applyAlignment="1">
      <alignment horizontal="center" vertical="top"/>
    </xf>
    <xf numFmtId="187" fontId="71" fillId="30" borderId="4" xfId="42" applyNumberFormat="1" applyFont="1" applyFill="1" applyBorder="1" applyAlignment="1">
      <alignment horizontal="center" vertical="top"/>
    </xf>
    <xf numFmtId="0" fontId="71" fillId="39" borderId="4" xfId="0" applyFont="1" applyFill="1" applyBorder="1" applyAlignment="1">
      <alignment horizontal="center" vertical="top"/>
    </xf>
    <xf numFmtId="1" fontId="71" fillId="30" borderId="4" xfId="0" applyNumberFormat="1" applyFont="1" applyFill="1" applyBorder="1" applyAlignment="1">
      <alignment horizontal="center" vertical="top"/>
    </xf>
    <xf numFmtId="187" fontId="71" fillId="30" borderId="4" xfId="42" applyNumberFormat="1" applyFont="1" applyFill="1" applyBorder="1" applyAlignment="1">
      <alignment horizontal="right" vertical="top"/>
    </xf>
    <xf numFmtId="0" fontId="71" fillId="30" borderId="4" xfId="0" applyFont="1" applyFill="1" applyBorder="1" applyAlignment="1">
      <alignment horizontal="right" vertical="top"/>
    </xf>
    <xf numFmtId="0" fontId="71" fillId="0" borderId="4" xfId="0" applyNumberFormat="1" applyFont="1" applyBorder="1" applyAlignment="1">
      <alignment horizontal="center" vertical="top" wrapText="1"/>
    </xf>
    <xf numFmtId="1" fontId="71" fillId="30" borderId="4" xfId="42" applyNumberFormat="1" applyFont="1" applyFill="1" applyBorder="1" applyAlignment="1">
      <alignment horizontal="center" vertical="top"/>
    </xf>
    <xf numFmtId="43" fontId="71" fillId="30" borderId="4" xfId="42" applyNumberFormat="1" applyFont="1" applyFill="1" applyBorder="1" applyAlignment="1">
      <alignment horizontal="center" vertical="top"/>
    </xf>
    <xf numFmtId="187" fontId="71" fillId="30" borderId="19" xfId="42" applyNumberFormat="1" applyFont="1" applyFill="1" applyBorder="1" applyAlignment="1">
      <alignment horizontal="center" vertical="top"/>
    </xf>
    <xf numFmtId="43" fontId="71" fillId="30" borderId="4" xfId="0" applyNumberFormat="1" applyFont="1" applyFill="1" applyBorder="1" applyAlignment="1">
      <alignment horizontal="center" vertical="top"/>
    </xf>
    <xf numFmtId="43" fontId="71" fillId="30" borderId="20" xfId="0" applyNumberFormat="1" applyFont="1" applyFill="1" applyBorder="1" applyAlignment="1">
      <alignment horizontal="center" vertical="top"/>
    </xf>
    <xf numFmtId="0" fontId="71" fillId="30" borderId="4" xfId="0" applyFont="1" applyFill="1" applyBorder="1" applyAlignment="1">
      <alignment horizontal="left" vertical="top" wrapText="1"/>
    </xf>
    <xf numFmtId="0" fontId="71" fillId="33" borderId="4" xfId="0" applyFont="1" applyFill="1" applyBorder="1" applyAlignment="1">
      <alignment horizontal="center" vertical="top"/>
    </xf>
    <xf numFmtId="0" fontId="71" fillId="0" borderId="4" xfId="78" applyFont="1" applyFill="1" applyBorder="1" applyAlignment="1">
      <alignment horizontal="center" vertical="top" shrinkToFit="1"/>
    </xf>
    <xf numFmtId="0" fontId="71" fillId="0" borderId="4" xfId="78" applyFont="1" applyFill="1" applyBorder="1" applyAlignment="1">
      <alignment vertical="top" wrapText="1"/>
    </xf>
    <xf numFmtId="0" fontId="71" fillId="0" borderId="4" xfId="78" quotePrefix="1" applyFont="1" applyFill="1" applyBorder="1" applyAlignment="1">
      <alignment horizontal="center" vertical="top" shrinkToFit="1"/>
    </xf>
    <xf numFmtId="189" fontId="71" fillId="0" borderId="4" xfId="42" applyNumberFormat="1" applyFont="1" applyFill="1" applyBorder="1" applyAlignment="1">
      <alignment horizontal="center" vertical="top"/>
    </xf>
    <xf numFmtId="187" fontId="71" fillId="0" borderId="4" xfId="42" applyNumberFormat="1" applyFont="1" applyFill="1" applyBorder="1" applyAlignment="1">
      <alignment horizontal="center" vertical="top" shrinkToFit="1"/>
    </xf>
    <xf numFmtId="187" fontId="71" fillId="0" borderId="4" xfId="42" applyNumberFormat="1" applyFont="1" applyFill="1" applyBorder="1" applyAlignment="1">
      <alignment vertical="top" shrinkToFit="1"/>
    </xf>
    <xf numFmtId="191" fontId="71" fillId="0" borderId="4" xfId="60" applyNumberFormat="1" applyFont="1" applyFill="1" applyBorder="1" applyAlignment="1">
      <alignment vertical="top" shrinkToFit="1"/>
    </xf>
    <xf numFmtId="0" fontId="71" fillId="0" borderId="4" xfId="78" applyFont="1" applyFill="1" applyBorder="1" applyAlignment="1">
      <alignment vertical="top" shrinkToFit="1"/>
    </xf>
    <xf numFmtId="1" fontId="71" fillId="0" borderId="4" xfId="60" applyNumberFormat="1" applyFont="1" applyFill="1" applyBorder="1" applyAlignment="1">
      <alignment horizontal="center" vertical="top" shrinkToFit="1"/>
    </xf>
    <xf numFmtId="187" fontId="71" fillId="0" borderId="19" xfId="42" applyNumberFormat="1" applyFont="1" applyFill="1" applyBorder="1" applyAlignment="1">
      <alignment vertical="top" shrinkToFit="1"/>
    </xf>
    <xf numFmtId="43" fontId="71" fillId="30" borderId="4" xfId="42" applyFont="1" applyFill="1" applyBorder="1" applyAlignment="1">
      <alignment horizontal="center" vertical="top"/>
    </xf>
    <xf numFmtId="188" fontId="71" fillId="30" borderId="4" xfId="42" applyNumberFormat="1" applyFont="1" applyFill="1" applyBorder="1" applyAlignment="1">
      <alignment horizontal="center" vertical="top"/>
    </xf>
    <xf numFmtId="0" fontId="55" fillId="0" borderId="0" xfId="0" applyFont="1" applyAlignment="1">
      <alignment horizontal="center"/>
    </xf>
    <xf numFmtId="0" fontId="55" fillId="28" borderId="19" xfId="0" applyFont="1" applyFill="1" applyBorder="1" applyAlignment="1">
      <alignment horizontal="center" vertical="center" wrapText="1"/>
    </xf>
    <xf numFmtId="0" fontId="55" fillId="28" borderId="20" xfId="0" applyFont="1" applyFill="1" applyBorder="1" applyAlignment="1">
      <alignment horizontal="center" vertical="center" wrapText="1"/>
    </xf>
    <xf numFmtId="0" fontId="55" fillId="28" borderId="4" xfId="0" applyFont="1" applyFill="1" applyBorder="1" applyAlignment="1">
      <alignment horizontal="center" vertical="center"/>
    </xf>
    <xf numFmtId="187" fontId="55" fillId="28" borderId="19" xfId="42" applyNumberFormat="1" applyFont="1" applyFill="1" applyBorder="1" applyAlignment="1">
      <alignment horizontal="center" vertical="center" wrapText="1"/>
    </xf>
    <xf numFmtId="187" fontId="55" fillId="28" borderId="20" xfId="42" applyNumberFormat="1" applyFont="1" applyFill="1" applyBorder="1" applyAlignment="1">
      <alignment horizontal="center" vertical="center" wrapText="1"/>
    </xf>
    <xf numFmtId="0" fontId="55" fillId="0" borderId="19" xfId="0" applyFont="1" applyBorder="1" applyAlignment="1">
      <alignment horizontal="left" vertical="top" wrapText="1"/>
    </xf>
    <xf numFmtId="0" fontId="55" fillId="0" borderId="3" xfId="0" applyFont="1" applyBorder="1" applyAlignment="1">
      <alignment horizontal="left" vertical="top" wrapText="1"/>
    </xf>
    <xf numFmtId="0" fontId="55" fillId="0" borderId="20" xfId="0" applyFont="1" applyBorder="1" applyAlignment="1">
      <alignment horizontal="left" vertical="top" wrapText="1"/>
    </xf>
    <xf numFmtId="0" fontId="55" fillId="0" borderId="4" xfId="0" applyFont="1" applyBorder="1" applyAlignment="1">
      <alignment horizontal="left" vertical="top" wrapText="1"/>
    </xf>
    <xf numFmtId="0" fontId="55" fillId="0" borderId="4" xfId="0" applyFont="1" applyBorder="1" applyAlignment="1">
      <alignment horizontal="left"/>
    </xf>
    <xf numFmtId="0" fontId="55" fillId="0" borderId="19" xfId="0" applyFont="1" applyBorder="1" applyAlignment="1">
      <alignment horizontal="left"/>
    </xf>
    <xf numFmtId="0" fontId="55" fillId="28" borderId="19" xfId="0" applyFont="1" applyFill="1" applyBorder="1" applyAlignment="1">
      <alignment horizontal="left" vertical="top" wrapText="1"/>
    </xf>
    <xf numFmtId="0" fontId="55" fillId="28" borderId="20" xfId="0" applyFont="1" applyFill="1" applyBorder="1" applyAlignment="1">
      <alignment horizontal="left" vertical="top" wrapText="1"/>
    </xf>
    <xf numFmtId="187" fontId="55" fillId="28" borderId="4" xfId="42" applyNumberFormat="1" applyFont="1" applyFill="1" applyBorder="1" applyAlignment="1">
      <alignment horizontal="center" vertical="center"/>
    </xf>
    <xf numFmtId="0" fontId="5" fillId="0" borderId="19" xfId="135" applyFont="1" applyBorder="1" applyAlignment="1">
      <alignment horizontal="center" vertical="top"/>
    </xf>
    <xf numFmtId="0" fontId="5" fillId="0" borderId="20" xfId="135" applyFont="1" applyBorder="1" applyAlignment="1">
      <alignment horizontal="center" vertical="top"/>
    </xf>
    <xf numFmtId="0" fontId="3" fillId="26" borderId="27" xfId="135" applyFont="1" applyFill="1" applyBorder="1" applyAlignment="1">
      <alignment horizontal="center" vertical="center"/>
    </xf>
    <xf numFmtId="0" fontId="3" fillId="26" borderId="28" xfId="135" applyFont="1" applyFill="1" applyBorder="1" applyAlignment="1">
      <alignment horizontal="center" vertical="center"/>
    </xf>
    <xf numFmtId="43" fontId="3" fillId="26" borderId="15" xfId="110" applyFont="1" applyFill="1" applyBorder="1" applyAlignment="1">
      <alignment horizontal="center" vertical="center" wrapText="1"/>
    </xf>
    <xf numFmtId="43" fontId="3" fillId="26" borderId="16" xfId="110" applyFont="1" applyFill="1" applyBorder="1" applyAlignment="1">
      <alignment horizontal="center" vertical="center" wrapText="1"/>
    </xf>
    <xf numFmtId="187" fontId="3" fillId="26" borderId="15" xfId="42" applyNumberFormat="1" applyFont="1" applyFill="1" applyBorder="1" applyAlignment="1">
      <alignment horizontal="center" vertical="center" wrapText="1"/>
    </xf>
    <xf numFmtId="187" fontId="3" fillId="26" borderId="5" xfId="42" applyNumberFormat="1" applyFont="1" applyFill="1" applyBorder="1" applyAlignment="1">
      <alignment horizontal="center" vertical="center" wrapText="1"/>
    </xf>
    <xf numFmtId="187" fontId="3" fillId="26" borderId="16" xfId="42" applyNumberFormat="1" applyFont="1" applyFill="1" applyBorder="1" applyAlignment="1">
      <alignment horizontal="center" vertical="center" wrapText="1"/>
    </xf>
    <xf numFmtId="0" fontId="3" fillId="26" borderId="3" xfId="135" applyFont="1" applyFill="1" applyBorder="1" applyAlignment="1">
      <alignment horizontal="center" vertical="center"/>
    </xf>
    <xf numFmtId="0" fontId="3" fillId="26" borderId="20" xfId="135" applyFont="1" applyFill="1" applyBorder="1" applyAlignment="1">
      <alignment horizontal="center" vertical="center"/>
    </xf>
    <xf numFmtId="187" fontId="3" fillId="26" borderId="15" xfId="110" applyNumberFormat="1" applyFont="1" applyFill="1" applyBorder="1" applyAlignment="1">
      <alignment horizontal="center" vertical="center" wrapText="1"/>
    </xf>
    <xf numFmtId="187" fontId="3" fillId="26" borderId="16" xfId="110" applyNumberFormat="1" applyFont="1" applyFill="1" applyBorder="1" applyAlignment="1">
      <alignment horizontal="center" vertical="center" wrapText="1"/>
    </xf>
    <xf numFmtId="0" fontId="3" fillId="26" borderId="19" xfId="135" applyNumberFormat="1" applyFont="1" applyFill="1" applyBorder="1" applyAlignment="1">
      <alignment horizontal="center" vertical="center"/>
    </xf>
    <xf numFmtId="0" fontId="3" fillId="26" borderId="20" xfId="135" applyNumberFormat="1" applyFont="1" applyFill="1" applyBorder="1" applyAlignment="1">
      <alignment horizontal="center" vertical="center"/>
    </xf>
    <xf numFmtId="0" fontId="3" fillId="26" borderId="19" xfId="135" applyFont="1" applyFill="1" applyBorder="1" applyAlignment="1">
      <alignment horizontal="center" vertical="center"/>
    </xf>
    <xf numFmtId="0" fontId="3" fillId="26" borderId="15" xfId="135" applyFont="1" applyFill="1" applyBorder="1" applyAlignment="1">
      <alignment horizontal="center" vertical="center"/>
    </xf>
    <xf numFmtId="0" fontId="3" fillId="26" borderId="5" xfId="135" applyFont="1" applyFill="1" applyBorder="1" applyAlignment="1">
      <alignment horizontal="center" vertical="center"/>
    </xf>
    <xf numFmtId="0" fontId="3" fillId="26" borderId="16" xfId="135" applyFont="1" applyFill="1" applyBorder="1" applyAlignment="1">
      <alignment horizontal="center" vertical="center"/>
    </xf>
    <xf numFmtId="0" fontId="3" fillId="26" borderId="15" xfId="135" applyFont="1" applyFill="1" applyBorder="1" applyAlignment="1">
      <alignment horizontal="center" vertical="center" wrapText="1"/>
    </xf>
    <xf numFmtId="0" fontId="3" fillId="26" borderId="5" xfId="135" applyFont="1" applyFill="1" applyBorder="1" applyAlignment="1">
      <alignment horizontal="center" vertical="center" wrapText="1"/>
    </xf>
    <xf numFmtId="0" fontId="3" fillId="26" borderId="16" xfId="135" applyFont="1" applyFill="1" applyBorder="1" applyAlignment="1">
      <alignment horizontal="center" vertical="center" wrapText="1"/>
    </xf>
    <xf numFmtId="43" fontId="12" fillId="26" borderId="19" xfId="110" applyFont="1" applyFill="1" applyBorder="1" applyAlignment="1">
      <alignment horizontal="center" vertical="center" wrapText="1"/>
    </xf>
    <xf numFmtId="43" fontId="12" fillId="26" borderId="20" xfId="110" applyFont="1" applyFill="1" applyBorder="1" applyAlignment="1">
      <alignment horizontal="center" vertical="center" wrapText="1"/>
    </xf>
    <xf numFmtId="0" fontId="5" fillId="0" borderId="3" xfId="135" applyFont="1" applyBorder="1" applyAlignment="1">
      <alignment horizontal="center" vertical="top"/>
    </xf>
    <xf numFmtId="43" fontId="3" fillId="26" borderId="15" xfId="42" applyFont="1" applyFill="1" applyBorder="1" applyAlignment="1">
      <alignment horizontal="center" vertical="center" wrapText="1"/>
    </xf>
    <xf numFmtId="43" fontId="3" fillId="26" borderId="16" xfId="42" applyFont="1" applyFill="1" applyBorder="1" applyAlignment="1">
      <alignment horizontal="center" vertical="center" wrapText="1"/>
    </xf>
    <xf numFmtId="0" fontId="3" fillId="26" borderId="15" xfId="135" applyNumberFormat="1" applyFont="1" applyFill="1" applyBorder="1" applyAlignment="1">
      <alignment horizontal="center" vertical="top" wrapText="1"/>
    </xf>
    <xf numFmtId="0" fontId="3" fillId="26" borderId="5" xfId="135" applyNumberFormat="1" applyFont="1" applyFill="1" applyBorder="1" applyAlignment="1">
      <alignment horizontal="center" vertical="top" wrapText="1"/>
    </xf>
    <xf numFmtId="0" fontId="3" fillId="26" borderId="16" xfId="135" applyNumberFormat="1" applyFont="1" applyFill="1" applyBorder="1" applyAlignment="1">
      <alignment horizontal="center" vertical="top" wrapText="1"/>
    </xf>
    <xf numFmtId="0" fontId="5" fillId="26" borderId="15" xfId="135" applyFont="1" applyFill="1" applyBorder="1" applyAlignment="1">
      <alignment horizontal="center" vertical="center" wrapText="1"/>
    </xf>
    <xf numFmtId="0" fontId="5" fillId="26" borderId="5" xfId="135" applyFont="1" applyFill="1" applyBorder="1" applyAlignment="1">
      <alignment horizontal="center" vertical="center" wrapText="1"/>
    </xf>
    <xf numFmtId="0" fontId="5" fillId="26" borderId="16" xfId="135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top" wrapText="1"/>
    </xf>
  </cellXfs>
  <cellStyles count="233">
    <cellStyle name="_Sheet2 (2)" xfId="1"/>
    <cellStyle name="_Sheet2 (2)_0   ผลผลิตการจัดหาแหล่งน้ำและเพิ่ม พ.ท.ชลประทานทั้ง 2 กิจกรรม" xfId="2"/>
    <cellStyle name="_Sheet2 (2)_mtef_rid9 ชลบุรีสายปฏิบัติการเพิ่มเติม(ใหม่)" xfId="3"/>
    <cellStyle name="_Sheet2 (2)_ผลผลิต2+4(ขอตั้ง55)" xfId="4"/>
    <cellStyle name="_พระยาบรรลือ" xfId="5"/>
    <cellStyle name="_ราคาดิน" xfId="6"/>
    <cellStyle name="100" xfId="7"/>
    <cellStyle name="20% - ส่วนที่ถูกเน้น1 2" xfId="8"/>
    <cellStyle name="20% - ส่วนที่ถูกเน้น2 2" xfId="9"/>
    <cellStyle name="20% - ส่วนที่ถูกเน้น3 2" xfId="10"/>
    <cellStyle name="20% - ส่วนที่ถูกเน้น4 2" xfId="11"/>
    <cellStyle name="20% - ส่วนที่ถูกเน้น5 2" xfId="12"/>
    <cellStyle name="20% - ส่วนที่ถูกเน้น6 2" xfId="13"/>
    <cellStyle name="40% - ส่วนที่ถูกเน้น1 2" xfId="14"/>
    <cellStyle name="40% - ส่วนที่ถูกเน้น2 2" xfId="15"/>
    <cellStyle name="40% - ส่วนที่ถูกเน้น3 2" xfId="16"/>
    <cellStyle name="40% - ส่วนที่ถูกเน้น4 2" xfId="17"/>
    <cellStyle name="40% - ส่วนที่ถูกเน้น5 2" xfId="18"/>
    <cellStyle name="40% - ส่วนที่ถูกเน้น6 2" xfId="19"/>
    <cellStyle name="5" xfId="20"/>
    <cellStyle name="5_MTEF (170951)" xfId="21"/>
    <cellStyle name="5_MTEF 40652 ฉะเชิงเทรา" xfId="22"/>
    <cellStyle name="5_MTEF 50-59 สชป.9 (171151)ปรับปรุง" xfId="23"/>
    <cellStyle name="5_MTEF ส่งน้ำนครนายก 53-55" xfId="24"/>
    <cellStyle name="5_MTEF สชป" xfId="25"/>
    <cellStyle name="5_MTEF สระแก้ว(ล่าสุด)2" xfId="26"/>
    <cellStyle name="5_mtef_rid จันทบุรี(ผปก)29พค52" xfId="27"/>
    <cellStyle name="5_mtef_rid9 (200552) กรม" xfId="28"/>
    <cellStyle name="5_mtef_rid9 ชลบุรีสายปฏิบัติการเพิ่มเติม(ใหม่)" xfId="29"/>
    <cellStyle name="5_คบ.บางพลวงบรรเทาภัยจากน้ำ 29 พ.ค.52" xfId="30"/>
    <cellStyle name="5_คป.จันทบุรี(7พย51)" xfId="31"/>
    <cellStyle name="60% - ส่วนที่ถูกเน้น1 2" xfId="32"/>
    <cellStyle name="60% - ส่วนที่ถูกเน้น2 2" xfId="33"/>
    <cellStyle name="60% - ส่วนที่ถูกเน้น3 2" xfId="34"/>
    <cellStyle name="60% - ส่วนที่ถูกเน้น4 2" xfId="35"/>
    <cellStyle name="60% - ส่วนที่ถูกเน้น5 2" xfId="36"/>
    <cellStyle name="60% - ส่วนที่ถูกเน้น6 2" xfId="37"/>
    <cellStyle name="75" xfId="38"/>
    <cellStyle name="al_Sheet2" xfId="39"/>
    <cellStyle name="b_xdcd8_Đಒb_xdcfc_Ø_x0015_Currency_ปะหน้าขุดลอก" xfId="40"/>
    <cellStyle name="b헤Đలb혤Đూb홐Đ౒b홼Đౢb_xdc7c_Đ౲b_xdcac_Đಂb_xdcd8_Đಒb_xdcfc_Ø_x0015_Cu" xfId="41"/>
    <cellStyle name="Comma" xfId="42" builtinId="3"/>
    <cellStyle name="Comma  - Style1" xfId="43"/>
    <cellStyle name="Comma  - Style2" xfId="44"/>
    <cellStyle name="Comma  - Style3" xfId="45"/>
    <cellStyle name="Comma  - Style4" xfId="46"/>
    <cellStyle name="Comma  - Style5" xfId="47"/>
    <cellStyle name="Comma  - Style6" xfId="48"/>
    <cellStyle name="Comma  - Style7" xfId="49"/>
    <cellStyle name="Comma  - Style8" xfId="50"/>
    <cellStyle name="Comma 10" xfId="51"/>
    <cellStyle name="Comma 11" xfId="52"/>
    <cellStyle name="Comma 12" xfId="53"/>
    <cellStyle name="Comma 13" xfId="54"/>
    <cellStyle name="Comma 14" xfId="55"/>
    <cellStyle name="Comma 15" xfId="56"/>
    <cellStyle name="Comma 16" xfId="57"/>
    <cellStyle name="Comma 17" xfId="58"/>
    <cellStyle name="Comma 18" xfId="59"/>
    <cellStyle name="Comma 19" xfId="175"/>
    <cellStyle name="Comma 2" xfId="60"/>
    <cellStyle name="Comma 2 2" xfId="61"/>
    <cellStyle name="Comma 2 3" xfId="62"/>
    <cellStyle name="Comma 20" xfId="177"/>
    <cellStyle name="Comma 21" xfId="179"/>
    <cellStyle name="Comma 22" xfId="181"/>
    <cellStyle name="Comma 23" xfId="183"/>
    <cellStyle name="Comma 24" xfId="184"/>
    <cellStyle name="Comma 25" xfId="187"/>
    <cellStyle name="Comma 26" xfId="188"/>
    <cellStyle name="Comma 27" xfId="191"/>
    <cellStyle name="Comma 28" xfId="193"/>
    <cellStyle name="Comma 29" xfId="194"/>
    <cellStyle name="Comma 3" xfId="63"/>
    <cellStyle name="Comma 30" xfId="197"/>
    <cellStyle name="Comma 31" xfId="199"/>
    <cellStyle name="Comma 32" xfId="201"/>
    <cellStyle name="Comma 33" xfId="203"/>
    <cellStyle name="Comma 34" xfId="207"/>
    <cellStyle name="Comma 35" xfId="205"/>
    <cellStyle name="Comma 36" xfId="209"/>
    <cellStyle name="Comma 37" xfId="211"/>
    <cellStyle name="Comma 38" xfId="213"/>
    <cellStyle name="Comma 39" xfId="215"/>
    <cellStyle name="Comma 4" xfId="64"/>
    <cellStyle name="Comma 40" xfId="217"/>
    <cellStyle name="Comma 41" xfId="219"/>
    <cellStyle name="Comma 42" xfId="221"/>
    <cellStyle name="Comma 43" xfId="223"/>
    <cellStyle name="Comma 44" xfId="225"/>
    <cellStyle name="Comma 45" xfId="227"/>
    <cellStyle name="Comma 46" xfId="229"/>
    <cellStyle name="Comma 5" xfId="65"/>
    <cellStyle name="Comma 6" xfId="66"/>
    <cellStyle name="Comma 7" xfId="67"/>
    <cellStyle name="Comma 8" xfId="68"/>
    <cellStyle name="Comma 9" xfId="69"/>
    <cellStyle name="Grey" xfId="70"/>
    <cellStyle name="Header1" xfId="71"/>
    <cellStyle name="Header2" xfId="72"/>
    <cellStyle name="heet1_1" xfId="73"/>
    <cellStyle name="Hyperlink 2" xfId="74"/>
    <cellStyle name="Input [yellow]" xfId="75"/>
    <cellStyle name="no dec" xfId="76"/>
    <cellStyle name="Normal" xfId="0" builtinId="0"/>
    <cellStyle name="Normal - Style1" xfId="77"/>
    <cellStyle name="Normal 10" xfId="180"/>
    <cellStyle name="Normal 11" xfId="182"/>
    <cellStyle name="Normal 12" xfId="185"/>
    <cellStyle name="Normal 13" xfId="186"/>
    <cellStyle name="Normal 14" xfId="189"/>
    <cellStyle name="Normal 15" xfId="190"/>
    <cellStyle name="Normal 16" xfId="192"/>
    <cellStyle name="Normal 17" xfId="195"/>
    <cellStyle name="Normal 18" xfId="196"/>
    <cellStyle name="Normal 19" xfId="198"/>
    <cellStyle name="Normal 2" xfId="78"/>
    <cellStyle name="Normal 2 2" xfId="79"/>
    <cellStyle name="Normal 2 3" xfId="80"/>
    <cellStyle name="Normal 20" xfId="200"/>
    <cellStyle name="Normal 21" xfId="202"/>
    <cellStyle name="Normal 22" xfId="206"/>
    <cellStyle name="Normal 23" xfId="204"/>
    <cellStyle name="Normal 24" xfId="208"/>
    <cellStyle name="Normal 25" xfId="210"/>
    <cellStyle name="Normal 26" xfId="212"/>
    <cellStyle name="Normal 27" xfId="214"/>
    <cellStyle name="Normal 28" xfId="216"/>
    <cellStyle name="Normal 29" xfId="218"/>
    <cellStyle name="Normal 3" xfId="81"/>
    <cellStyle name="Normal 3 2" xfId="82"/>
    <cellStyle name="Normal 3 2 3" xfId="83"/>
    <cellStyle name="Normal 3 3" xfId="84"/>
    <cellStyle name="Normal 30" xfId="220"/>
    <cellStyle name="Normal 31" xfId="222"/>
    <cellStyle name="Normal 32" xfId="224"/>
    <cellStyle name="Normal 33" xfId="226"/>
    <cellStyle name="Normal 34" xfId="228"/>
    <cellStyle name="Normal 4" xfId="85"/>
    <cellStyle name="Normal 5" xfId="86"/>
    <cellStyle name="Normal 6" xfId="87"/>
    <cellStyle name="Normal 7" xfId="174"/>
    <cellStyle name="Normal 8" xfId="176"/>
    <cellStyle name="Normal 9" xfId="178"/>
    <cellStyle name="Normal_DETAIL-SAMPLE" xfId="173"/>
    <cellStyle name="Percent [2]" xfId="88"/>
    <cellStyle name="Quantity" xfId="89"/>
    <cellStyle name="rmal_Sheet1_1_ค่าจ้างชั่วคราว" xfId="90"/>
    <cellStyle name="Style 1" xfId="91"/>
    <cellStyle name="Style 2" xfId="92"/>
    <cellStyle name="การคำนวณ 2" xfId="93"/>
    <cellStyle name="ข้อความเตือน 2" xfId="94"/>
    <cellStyle name="ข้อความอธิบาย 2" xfId="95"/>
    <cellStyle name="เครื่องหมายจุลภาค 2" xfId="96"/>
    <cellStyle name="เครื่องหมายจุลภาค 2 2" xfId="97"/>
    <cellStyle name="เครื่องหมายจุลภาค 2 2 2" xfId="98"/>
    <cellStyle name="เครื่องหมายจุลภาค 2 3" xfId="99"/>
    <cellStyle name="เครื่องหมายจุลภาค 3" xfId="100"/>
    <cellStyle name="เครื่องหมายจุลภาค 3 2" xfId="101"/>
    <cellStyle name="เครื่องหมายจุลภาค 3 2 2" xfId="102"/>
    <cellStyle name="เครื่องหมายจุลภาค 3 2 3" xfId="103"/>
    <cellStyle name="เครื่องหมายจุลภาค 3 3" xfId="104"/>
    <cellStyle name="เครื่องหมายจุลภาค 3 4" xfId="105"/>
    <cellStyle name="เครื่องหมายจุลภาค 4" xfId="106"/>
    <cellStyle name="เครื่องหมายจุลภาค 4 2" xfId="107"/>
    <cellStyle name="เครื่องหมายจุลภาค 4 3" xfId="108"/>
    <cellStyle name="เครื่องหมายจุลภาค 5" xfId="109"/>
    <cellStyle name="เครื่องหมายจุลภาค 6" xfId="110"/>
    <cellStyle name="เครื่องหมายจุลภาค 7" xfId="111"/>
    <cellStyle name="เครื่องหมายจุลภาค 8" xfId="112"/>
    <cellStyle name="เครื่องหมายจุลภาค 9" xfId="113"/>
    <cellStyle name="เครื่องหมายจุลภาค_MTEF51-56 สชป.1 (ส่งกรมครั้งที่4 ยังไม่ได้ส่ง)N141929" xfId="232"/>
    <cellStyle name="ชื่อเรื่อง 2" xfId="114"/>
    <cellStyle name="เชื่อมโยงหลายมิติ_MTEF_ที่ตั้ง(M)" xfId="115"/>
    <cellStyle name="เซลล์ตรวจสอบ 2" xfId="116"/>
    <cellStyle name="เซลล์ที่มีการเชื่อมโยง 2" xfId="117"/>
    <cellStyle name="ดี 2" xfId="118"/>
    <cellStyle name="ตามการเชื่อมโยงหลายมิติ_MTEF_ที่ตั้ง(M)" xfId="119"/>
    <cellStyle name="น้บะภฒ_95" xfId="120"/>
    <cellStyle name="นใหญ่" xfId="121"/>
    <cellStyle name="ปกติ 116" xfId="122"/>
    <cellStyle name="ปกติ 2" xfId="123"/>
    <cellStyle name="ปกติ 2 2" xfId="124"/>
    <cellStyle name="ปกติ 2 2 2" xfId="125"/>
    <cellStyle name="ปกติ 2 2 2 2" xfId="126"/>
    <cellStyle name="ปกติ 2 2 3" xfId="127"/>
    <cellStyle name="ปกติ 2 3" xfId="128"/>
    <cellStyle name="ปกติ 3" xfId="129"/>
    <cellStyle name="ปกติ 3 2" xfId="130"/>
    <cellStyle name="ปกติ 3 3" xfId="131"/>
    <cellStyle name="ปกติ 3_MIEF งานขนาดเล็ก" xfId="132"/>
    <cellStyle name="ปกติ 4" xfId="133"/>
    <cellStyle name="ปกติ 5" xfId="134"/>
    <cellStyle name="ปกติ 6" xfId="135"/>
    <cellStyle name="ปกติ 6 2" xfId="136"/>
    <cellStyle name="ปกติ 6 2 2" xfId="137"/>
    <cellStyle name="ปกติ 7" xfId="138"/>
    <cellStyle name="ปกติ 8" xfId="139"/>
    <cellStyle name="ปกติ_MTEF 54-59 จัดการน้ำจ.พะเยา(ใหม่)" xfId="231"/>
    <cellStyle name="ปกติ_MTEF51-56 สชป.1 (ส่งกรมครั้งที่4 ยังไม่ได้ส่ง)N141929" xfId="140"/>
    <cellStyle name="ปกติ_MTEF55-59 เชียงราย_7_10_53" xfId="141"/>
    <cellStyle name="ปกติ_MTEF-FORM" xfId="142"/>
    <cellStyle name="ปกติ_Plan_2550_พะเยา" xfId="172"/>
    <cellStyle name="ปกติ_Planningโครงการที่สามารถก่อสร้างได้ปี2549-2552(แก้ไข-เพิ่มเติม)" xfId="230"/>
    <cellStyle name="ปกติ_Sheet1" xfId="143"/>
    <cellStyle name="ป้อนค่า 2" xfId="144"/>
    <cellStyle name="ปานกลาง 2" xfId="145"/>
    <cellStyle name="ผลรวม 2" xfId="146"/>
    <cellStyle name="แย่ 2" xfId="147"/>
    <cellStyle name="ราว" xfId="148"/>
    <cellStyle name="ฤธถ [0]_95" xfId="149"/>
    <cellStyle name="ฤธถ_95" xfId="150"/>
    <cellStyle name="ล๋ศญ [0]_95" xfId="151"/>
    <cellStyle name="ล๋ศญ_95" xfId="152"/>
    <cellStyle name="ลักษณะ 1" xfId="153"/>
    <cellStyle name="ลักษณะ 2" xfId="154"/>
    <cellStyle name="วฅมุ_4ฟ๙ฝวภ๛" xfId="155"/>
    <cellStyle name="ส่วนที่ถูกเน้น1 2" xfId="156"/>
    <cellStyle name="ส่วนที่ถูกเน้น2 2" xfId="157"/>
    <cellStyle name="ส่วนที่ถูกเน้น3 2" xfId="158"/>
    <cellStyle name="ส่วนที่ถูกเน้น4 2" xfId="159"/>
    <cellStyle name="ส่วนที่ถูกเน้น5 2" xfId="160"/>
    <cellStyle name="ส่วนที่ถูกเน้น6 2" xfId="161"/>
    <cellStyle name="แสดงผล 2" xfId="162"/>
    <cellStyle name="หมายเหตุ 2" xfId="163"/>
    <cellStyle name="หัวเรื่อง 1 2" xfId="164"/>
    <cellStyle name="หัวเรื่อง 2 2" xfId="165"/>
    <cellStyle name="หัวเรื่อง 3 2" xfId="166"/>
    <cellStyle name="หัวเรื่อง 4 2" xfId="167"/>
    <cellStyle name="าขุดลอก" xfId="168"/>
    <cellStyle name="ำนวณ" xfId="169"/>
    <cellStyle name="้ำประชาศรัย" xfId="170"/>
    <cellStyle name="ีสูบน้ำปตร.ประชาศรัย(จ้าง" xfId="17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&#3626;&#3656;&#3623;&#3609;&#3611;&#3598;&#3636;&#3610;&#3633;&#3605;&#3636;&#3585;&#3634;&#3619;&#3611;&#3637;2549\&#3586;&#3629;&#3605;&#3633;&#3657;&#3591;&#3611;&#3637;2550\19&#3617;&#3585;&#3619;&#3634;&#3588;&#3617;2550\500109_%20MTE50-53_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pg527\&#3651;&#3594;&#3657;&#3619;&#3656;&#3623;&#3617;&#3585;&#3633;&#3609;\%23%23%20MTEF_NEW%2020%20&#3617;&#3637;&#3588;%2050\zzx\&#3585;&#3619;&#3632;&#3605;&#3640;&#3657;&#3609;&#3648;&#3624;&#3619;&#3625;&#3600;&#3585;&#3636;&#3592;45\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ปลูกหญ้า"/>
      <sheetName val="SECTIO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หัส_โครงการ"/>
      <sheetName val="รหัส_ลุ่มน้ำย่อย"/>
      <sheetName val="คำอธิบาย"/>
      <sheetName val="แผนงาน"/>
      <sheetName val="500109_ MTE50-53_14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S1"/>
      <sheetName val="โครงการ"/>
      <sheetName val="Province"/>
      <sheetName val="กระตุ้นเศรษฐกิจ_ปรับปรุงชปเล็ก_"/>
      <sheetName val="แผนงาน"/>
      <sheetName val="ป้าย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22" zoomScale="85" zoomScaleNormal="100" zoomScaleSheetLayoutView="85" workbookViewId="0">
      <selection activeCell="B50" sqref="B50"/>
    </sheetView>
  </sheetViews>
  <sheetFormatPr defaultColWidth="9" defaultRowHeight="21"/>
  <cols>
    <col min="1" max="1" width="5.125" style="3" customWidth="1"/>
    <col min="2" max="2" width="53.375" style="3" customWidth="1"/>
    <col min="3" max="3" width="8.375" style="29" customWidth="1"/>
    <col min="4" max="4" width="15" style="29" bestFit="1" customWidth="1"/>
    <col min="5" max="5" width="10.125" style="29" customWidth="1"/>
    <col min="6" max="6" width="14" style="29" bestFit="1" customWidth="1"/>
    <col min="7" max="7" width="9.375" style="29" customWidth="1"/>
    <col min="8" max="8" width="14" style="29" bestFit="1" customWidth="1"/>
    <col min="9" max="9" width="10.375" style="29" customWidth="1"/>
    <col min="10" max="10" width="14.875" style="29" customWidth="1"/>
    <col min="11" max="16384" width="9" style="3"/>
  </cols>
  <sheetData>
    <row r="1" spans="1:10">
      <c r="A1" s="1673" t="s">
        <v>277</v>
      </c>
      <c r="B1" s="1673"/>
      <c r="C1" s="1673"/>
      <c r="D1" s="1673"/>
      <c r="E1" s="1673"/>
      <c r="F1" s="1673"/>
      <c r="G1" s="1673"/>
      <c r="H1" s="1673"/>
      <c r="I1" s="1673"/>
      <c r="J1" s="1673"/>
    </row>
    <row r="2" spans="1:10">
      <c r="A2" s="176" t="s">
        <v>417</v>
      </c>
      <c r="B2" s="176"/>
      <c r="C2" s="176"/>
      <c r="D2" s="176"/>
      <c r="E2" s="176"/>
      <c r="F2" s="176"/>
      <c r="G2" s="176"/>
      <c r="H2" s="176"/>
      <c r="I2" s="177"/>
      <c r="J2" s="177"/>
    </row>
    <row r="3" spans="1:10" ht="42.75" customHeight="1">
      <c r="A3" s="1676" t="s">
        <v>174</v>
      </c>
      <c r="B3" s="1676"/>
      <c r="C3" s="1676" t="s">
        <v>278</v>
      </c>
      <c r="D3" s="1676"/>
      <c r="E3" s="1674" t="s">
        <v>276</v>
      </c>
      <c r="F3" s="1675"/>
      <c r="G3" s="1674" t="s">
        <v>355</v>
      </c>
      <c r="H3" s="1675"/>
      <c r="I3" s="1674" t="s">
        <v>441</v>
      </c>
      <c r="J3" s="1675"/>
    </row>
    <row r="4" spans="1:10" s="93" customFormat="1" ht="42">
      <c r="A4" s="1676"/>
      <c r="B4" s="1676"/>
      <c r="C4" s="175" t="s">
        <v>175</v>
      </c>
      <c r="D4" s="175" t="s">
        <v>176</v>
      </c>
      <c r="E4" s="175" t="s">
        <v>175</v>
      </c>
      <c r="F4" s="175" t="s">
        <v>176</v>
      </c>
      <c r="G4" s="175" t="s">
        <v>175</v>
      </c>
      <c r="H4" s="175" t="s">
        <v>176</v>
      </c>
      <c r="I4" s="175" t="s">
        <v>175</v>
      </c>
      <c r="J4" s="175" t="s">
        <v>176</v>
      </c>
    </row>
    <row r="5" spans="1:10" s="93" customFormat="1">
      <c r="A5" s="141" t="s">
        <v>308</v>
      </c>
      <c r="B5" s="140"/>
      <c r="C5" s="167">
        <f>SUM(C6:C32)</f>
        <v>380</v>
      </c>
      <c r="D5" s="167">
        <f>SUM(D6:D32)</f>
        <v>1455210700</v>
      </c>
      <c r="E5" s="164">
        <f>SUBTOTAL(9,E6:E32)</f>
        <v>643</v>
      </c>
      <c r="F5" s="164">
        <f>SUBTOTAL(9,F6:F32)</f>
        <v>3462000000</v>
      </c>
      <c r="G5" s="167">
        <f>SUBTOTAL(9,G6:G32)</f>
        <v>377</v>
      </c>
      <c r="H5" s="167">
        <f>SUBTOTAL(9,H6:H32)</f>
        <v>1448156500</v>
      </c>
      <c r="I5" s="167">
        <f>E5-G5</f>
        <v>266</v>
      </c>
      <c r="J5" s="167">
        <f>F5-H5</f>
        <v>2013843500</v>
      </c>
    </row>
    <row r="6" spans="1:10" ht="24" customHeight="1">
      <c r="A6" s="1679" t="s">
        <v>184</v>
      </c>
      <c r="B6" s="1680"/>
      <c r="C6" s="167"/>
      <c r="D6" s="164"/>
      <c r="E6" s="164">
        <f>SUBTOTAL(9,E7)</f>
        <v>64</v>
      </c>
      <c r="F6" s="164">
        <f>SUBTOTAL(9,F7)</f>
        <v>60000000</v>
      </c>
      <c r="G6" s="167">
        <f>SUBTOTAL(9,G7)</f>
        <v>41</v>
      </c>
      <c r="H6" s="167">
        <f>SUBTOTAL(9,H7)</f>
        <v>45000000</v>
      </c>
      <c r="I6" s="167">
        <f t="shared" ref="I6:I32" si="0">E6-G6</f>
        <v>23</v>
      </c>
      <c r="J6" s="167">
        <f t="shared" ref="J6:J32" si="1">F6-H6</f>
        <v>15000000</v>
      </c>
    </row>
    <row r="7" spans="1:10" ht="63">
      <c r="A7" s="99">
        <v>1</v>
      </c>
      <c r="B7" s="131" t="s">
        <v>203</v>
      </c>
      <c r="C7" s="167">
        <v>42</v>
      </c>
      <c r="D7" s="164">
        <v>45060700</v>
      </c>
      <c r="E7" s="164">
        <v>64</v>
      </c>
      <c r="F7" s="164">
        <v>60000000</v>
      </c>
      <c r="G7" s="167">
        <v>41</v>
      </c>
      <c r="H7" s="167">
        <v>45000000</v>
      </c>
      <c r="I7" s="167">
        <f t="shared" si="0"/>
        <v>23</v>
      </c>
      <c r="J7" s="167">
        <f t="shared" si="1"/>
        <v>15000000</v>
      </c>
    </row>
    <row r="8" spans="1:10" ht="24" customHeight="1">
      <c r="A8" s="1679" t="s">
        <v>289</v>
      </c>
      <c r="B8" s="1680"/>
      <c r="C8" s="167">
        <v>17</v>
      </c>
      <c r="D8" s="164">
        <v>133654700</v>
      </c>
      <c r="E8" s="164">
        <f>SUBTOTAL(9,E9)</f>
        <v>20</v>
      </c>
      <c r="F8" s="164">
        <f>SUBTOTAL(9,F9)</f>
        <v>200000000</v>
      </c>
      <c r="G8" s="167">
        <f>SUBTOTAL(9,G9)</f>
        <v>15</v>
      </c>
      <c r="H8" s="167">
        <f>SUBTOTAL(9,H9)</f>
        <v>133500000</v>
      </c>
      <c r="I8" s="167">
        <f t="shared" si="0"/>
        <v>5</v>
      </c>
      <c r="J8" s="167">
        <f t="shared" si="1"/>
        <v>66500000</v>
      </c>
    </row>
    <row r="9" spans="1:10">
      <c r="A9" s="99">
        <v>2</v>
      </c>
      <c r="B9" s="131" t="s">
        <v>290</v>
      </c>
      <c r="C9" s="167"/>
      <c r="D9" s="164"/>
      <c r="E9" s="164">
        <v>20</v>
      </c>
      <c r="F9" s="164">
        <v>200000000</v>
      </c>
      <c r="G9" s="167">
        <v>15</v>
      </c>
      <c r="H9" s="167">
        <v>133500000</v>
      </c>
      <c r="I9" s="167">
        <f t="shared" si="0"/>
        <v>5</v>
      </c>
      <c r="J9" s="167">
        <f t="shared" si="1"/>
        <v>66500000</v>
      </c>
    </row>
    <row r="10" spans="1:10" ht="24" customHeight="1">
      <c r="A10" s="1679" t="s">
        <v>185</v>
      </c>
      <c r="B10" s="1680"/>
      <c r="C10" s="167">
        <v>125</v>
      </c>
      <c r="D10" s="164">
        <v>305147800</v>
      </c>
      <c r="E10" s="164">
        <f>SUBTOTAL(9,E11:E12)</f>
        <v>240</v>
      </c>
      <c r="F10" s="164">
        <f>SUBTOTAL(9,F11:F12)</f>
        <v>612000000</v>
      </c>
      <c r="G10" s="167">
        <f>SUBTOTAL(9,G11:G12)</f>
        <v>125</v>
      </c>
      <c r="H10" s="167">
        <f>SUBTOTAL(9,H11:H12)</f>
        <v>304309000</v>
      </c>
      <c r="I10" s="167">
        <f t="shared" si="0"/>
        <v>115</v>
      </c>
      <c r="J10" s="167">
        <f t="shared" si="1"/>
        <v>307691000</v>
      </c>
    </row>
    <row r="11" spans="1:10" ht="42">
      <c r="A11" s="99">
        <v>3</v>
      </c>
      <c r="B11" s="131" t="s">
        <v>111</v>
      </c>
      <c r="C11" s="167"/>
      <c r="D11" s="164"/>
      <c r="E11" s="164">
        <v>200</v>
      </c>
      <c r="F11" s="164">
        <v>200000000</v>
      </c>
      <c r="G11" s="167">
        <v>100</v>
      </c>
      <c r="H11" s="167">
        <v>92309000</v>
      </c>
      <c r="I11" s="167">
        <f t="shared" si="0"/>
        <v>100</v>
      </c>
      <c r="J11" s="167">
        <f t="shared" si="1"/>
        <v>107691000</v>
      </c>
    </row>
    <row r="12" spans="1:10">
      <c r="A12" s="98">
        <v>4</v>
      </c>
      <c r="B12" s="142" t="s">
        <v>56</v>
      </c>
      <c r="C12" s="167"/>
      <c r="D12" s="164"/>
      <c r="E12" s="164">
        <v>40</v>
      </c>
      <c r="F12" s="164">
        <v>412000000</v>
      </c>
      <c r="G12" s="167">
        <v>25</v>
      </c>
      <c r="H12" s="167">
        <v>212000000</v>
      </c>
      <c r="I12" s="167">
        <f t="shared" si="0"/>
        <v>15</v>
      </c>
      <c r="J12" s="167">
        <f t="shared" si="1"/>
        <v>200000000</v>
      </c>
    </row>
    <row r="13" spans="1:10">
      <c r="A13" s="1683" t="s">
        <v>55</v>
      </c>
      <c r="B13" s="1684"/>
      <c r="C13" s="167">
        <v>181</v>
      </c>
      <c r="D13" s="164">
        <v>503658500</v>
      </c>
      <c r="E13" s="164">
        <f>SUBTOTAL(9,E14:E16)</f>
        <v>252</v>
      </c>
      <c r="F13" s="164">
        <f>SUBTOTAL(9,F14:F16)</f>
        <v>800000000</v>
      </c>
      <c r="G13" s="167">
        <f>SUBTOTAL(9,G14:G16)</f>
        <v>180</v>
      </c>
      <c r="H13" s="167">
        <f>SUBTOTAL(9,H14:H16)</f>
        <v>502658500</v>
      </c>
      <c r="I13" s="167">
        <f t="shared" si="0"/>
        <v>72</v>
      </c>
      <c r="J13" s="167">
        <f t="shared" si="1"/>
        <v>297341500</v>
      </c>
    </row>
    <row r="14" spans="1:10">
      <c r="A14" s="98">
        <v>5</v>
      </c>
      <c r="B14" s="143" t="s">
        <v>177</v>
      </c>
      <c r="C14" s="167"/>
      <c r="D14" s="164"/>
      <c r="E14" s="164">
        <v>22</v>
      </c>
      <c r="F14" s="164">
        <v>250000000</v>
      </c>
      <c r="G14" s="167">
        <v>17</v>
      </c>
      <c r="H14" s="167">
        <v>172950000</v>
      </c>
      <c r="I14" s="167">
        <f t="shared" si="0"/>
        <v>5</v>
      </c>
      <c r="J14" s="167">
        <f t="shared" si="1"/>
        <v>77050000</v>
      </c>
    </row>
    <row r="15" spans="1:10">
      <c r="A15" s="99">
        <v>6</v>
      </c>
      <c r="B15" s="143" t="s">
        <v>10</v>
      </c>
      <c r="C15" s="167"/>
      <c r="D15" s="164"/>
      <c r="E15" s="164">
        <v>15</v>
      </c>
      <c r="F15" s="164">
        <v>200000000</v>
      </c>
      <c r="G15" s="167">
        <v>11</v>
      </c>
      <c r="H15" s="167">
        <v>94000000</v>
      </c>
      <c r="I15" s="167">
        <f t="shared" si="0"/>
        <v>4</v>
      </c>
      <c r="J15" s="167">
        <f t="shared" si="1"/>
        <v>106000000</v>
      </c>
    </row>
    <row r="16" spans="1:10" ht="42">
      <c r="A16" s="99">
        <v>7</v>
      </c>
      <c r="B16" s="131" t="s">
        <v>204</v>
      </c>
      <c r="C16" s="167"/>
      <c r="D16" s="164"/>
      <c r="E16" s="164">
        <v>215</v>
      </c>
      <c r="F16" s="164">
        <v>350000000</v>
      </c>
      <c r="G16" s="167">
        <v>152</v>
      </c>
      <c r="H16" s="167">
        <v>235708500</v>
      </c>
      <c r="I16" s="167">
        <f t="shared" si="0"/>
        <v>63</v>
      </c>
      <c r="J16" s="167">
        <f t="shared" si="1"/>
        <v>114291500</v>
      </c>
    </row>
    <row r="17" spans="1:10" ht="24" customHeight="1">
      <c r="A17" s="1682" t="s">
        <v>54</v>
      </c>
      <c r="B17" s="1679"/>
      <c r="C17" s="167">
        <v>10</v>
      </c>
      <c r="D17" s="164">
        <v>320689000</v>
      </c>
      <c r="E17" s="164">
        <f>SUBTOTAL(9,E18:E22)</f>
        <v>37</v>
      </c>
      <c r="F17" s="164">
        <f>SUBTOTAL(9,F18:F22)</f>
        <v>1040000000</v>
      </c>
      <c r="G17" s="167">
        <f>SUBTOTAL(9,G18:G22)</f>
        <v>11</v>
      </c>
      <c r="H17" s="167">
        <f>SUBTOTAL(9,H18:H22)</f>
        <v>317689000</v>
      </c>
      <c r="I17" s="167">
        <f t="shared" si="0"/>
        <v>26</v>
      </c>
      <c r="J17" s="167">
        <f t="shared" si="1"/>
        <v>722311000</v>
      </c>
    </row>
    <row r="18" spans="1:10" ht="42">
      <c r="A18" s="96">
        <v>8</v>
      </c>
      <c r="B18" s="142" t="s">
        <v>116</v>
      </c>
      <c r="C18" s="167"/>
      <c r="D18" s="164"/>
      <c r="E18" s="164">
        <v>2</v>
      </c>
      <c r="F18" s="164">
        <v>100000000</v>
      </c>
      <c r="G18" s="167"/>
      <c r="H18" s="167"/>
      <c r="I18" s="167">
        <f t="shared" si="0"/>
        <v>2</v>
      </c>
      <c r="J18" s="167">
        <f t="shared" si="1"/>
        <v>100000000</v>
      </c>
    </row>
    <row r="19" spans="1:10">
      <c r="A19" s="96">
        <v>9</v>
      </c>
      <c r="B19" s="97" t="s">
        <v>178</v>
      </c>
      <c r="C19" s="164"/>
      <c r="D19" s="164"/>
      <c r="E19" s="164">
        <v>10</v>
      </c>
      <c r="F19" s="164">
        <v>300000000</v>
      </c>
      <c r="G19" s="167">
        <v>4</v>
      </c>
      <c r="H19" s="167">
        <v>105500000</v>
      </c>
      <c r="I19" s="167">
        <f t="shared" si="0"/>
        <v>6</v>
      </c>
      <c r="J19" s="167">
        <f t="shared" si="1"/>
        <v>194500000</v>
      </c>
    </row>
    <row r="20" spans="1:10">
      <c r="A20" s="96">
        <v>10</v>
      </c>
      <c r="B20" s="97" t="s">
        <v>179</v>
      </c>
      <c r="C20" s="164"/>
      <c r="D20" s="164"/>
      <c r="E20" s="164">
        <v>8</v>
      </c>
      <c r="F20" s="164">
        <v>180000000</v>
      </c>
      <c r="G20" s="167">
        <v>1</v>
      </c>
      <c r="H20" s="167">
        <v>27139000</v>
      </c>
      <c r="I20" s="167">
        <f t="shared" si="0"/>
        <v>7</v>
      </c>
      <c r="J20" s="167">
        <f t="shared" si="1"/>
        <v>152861000</v>
      </c>
    </row>
    <row r="21" spans="1:10">
      <c r="A21" s="96">
        <v>11</v>
      </c>
      <c r="B21" s="97" t="s">
        <v>180</v>
      </c>
      <c r="C21" s="164"/>
      <c r="D21" s="164"/>
      <c r="E21" s="164">
        <v>12</v>
      </c>
      <c r="F21" s="164">
        <v>360000000</v>
      </c>
      <c r="G21" s="167">
        <v>4</v>
      </c>
      <c r="H21" s="167">
        <v>75500000</v>
      </c>
      <c r="I21" s="167">
        <f t="shared" si="0"/>
        <v>8</v>
      </c>
      <c r="J21" s="167">
        <f t="shared" si="1"/>
        <v>284500000</v>
      </c>
    </row>
    <row r="22" spans="1:10">
      <c r="A22" s="96">
        <v>12</v>
      </c>
      <c r="B22" s="97" t="s">
        <v>57</v>
      </c>
      <c r="C22" s="164"/>
      <c r="D22" s="164"/>
      <c r="E22" s="164">
        <v>5</v>
      </c>
      <c r="F22" s="164">
        <v>100000000</v>
      </c>
      <c r="G22" s="167">
        <v>2</v>
      </c>
      <c r="H22" s="167">
        <v>109550000</v>
      </c>
      <c r="I22" s="167">
        <f t="shared" si="0"/>
        <v>3</v>
      </c>
      <c r="J22" s="167">
        <f t="shared" si="1"/>
        <v>-9550000</v>
      </c>
    </row>
    <row r="23" spans="1:10" ht="24" customHeight="1">
      <c r="A23" s="1682" t="s">
        <v>58</v>
      </c>
      <c r="B23" s="1682"/>
      <c r="C23" s="164">
        <v>3</v>
      </c>
      <c r="D23" s="164">
        <v>65000000</v>
      </c>
      <c r="E23" s="164">
        <f>SUBTOTAL(9,E24:E25)</f>
        <v>22</v>
      </c>
      <c r="F23" s="164">
        <f>SUBTOTAL(9,F24:F25)</f>
        <v>450000000</v>
      </c>
      <c r="G23" s="167">
        <f>SUBTOTAL(9,G24:G25)</f>
        <v>3</v>
      </c>
      <c r="H23" s="167">
        <f>SUBTOTAL(9,H24:H25)</f>
        <v>65000000</v>
      </c>
      <c r="I23" s="167">
        <f t="shared" si="0"/>
        <v>19</v>
      </c>
      <c r="J23" s="167">
        <f t="shared" si="1"/>
        <v>385000000</v>
      </c>
    </row>
    <row r="24" spans="1:10">
      <c r="A24" s="96">
        <v>13</v>
      </c>
      <c r="B24" s="97" t="s">
        <v>14</v>
      </c>
      <c r="C24" s="164"/>
      <c r="D24" s="164"/>
      <c r="E24" s="164">
        <v>12</v>
      </c>
      <c r="F24" s="164">
        <v>300000000</v>
      </c>
      <c r="G24" s="167">
        <v>2</v>
      </c>
      <c r="H24" s="167">
        <v>30000000</v>
      </c>
      <c r="I24" s="167">
        <f t="shared" si="0"/>
        <v>10</v>
      </c>
      <c r="J24" s="167">
        <f t="shared" si="1"/>
        <v>270000000</v>
      </c>
    </row>
    <row r="25" spans="1:10">
      <c r="A25" s="96">
        <v>14</v>
      </c>
      <c r="B25" s="97" t="s">
        <v>95</v>
      </c>
      <c r="C25" s="164"/>
      <c r="D25" s="164"/>
      <c r="E25" s="164">
        <v>10</v>
      </c>
      <c r="F25" s="164">
        <v>150000000</v>
      </c>
      <c r="G25" s="167">
        <v>1</v>
      </c>
      <c r="H25" s="167">
        <v>35000000</v>
      </c>
      <c r="I25" s="167">
        <f t="shared" si="0"/>
        <v>9</v>
      </c>
      <c r="J25" s="167">
        <f t="shared" si="1"/>
        <v>115000000</v>
      </c>
    </row>
    <row r="26" spans="1:10" ht="24" customHeight="1">
      <c r="A26" s="1682" t="s">
        <v>60</v>
      </c>
      <c r="B26" s="1682"/>
      <c r="C26" s="168"/>
      <c r="D26" s="168"/>
      <c r="E26" s="164">
        <f>SUBTOTAL(9,E27:E28)</f>
        <v>0</v>
      </c>
      <c r="F26" s="168">
        <f>SUBTOTAL(9,F27:F28)</f>
        <v>0</v>
      </c>
      <c r="G26" s="168">
        <f>SUBTOTAL(9,G27:G28)</f>
        <v>0</v>
      </c>
      <c r="H26" s="167">
        <f>SUBTOTAL(9,H27:H28)</f>
        <v>0</v>
      </c>
      <c r="I26" s="168">
        <f t="shared" si="0"/>
        <v>0</v>
      </c>
      <c r="J26" s="167">
        <f t="shared" si="1"/>
        <v>0</v>
      </c>
    </row>
    <row r="27" spans="1:10" ht="42">
      <c r="A27" s="96">
        <v>15</v>
      </c>
      <c r="B27" s="97" t="s">
        <v>283</v>
      </c>
      <c r="C27" s="164"/>
      <c r="D27" s="164"/>
      <c r="E27" s="164"/>
      <c r="F27" s="164"/>
      <c r="G27" s="167"/>
      <c r="H27" s="167"/>
      <c r="I27" s="167">
        <f t="shared" si="0"/>
        <v>0</v>
      </c>
      <c r="J27" s="167">
        <f t="shared" si="1"/>
        <v>0</v>
      </c>
    </row>
    <row r="28" spans="1:10">
      <c r="A28" s="96">
        <v>16</v>
      </c>
      <c r="B28" s="97" t="s">
        <v>119</v>
      </c>
      <c r="C28" s="164"/>
      <c r="D28" s="164"/>
      <c r="E28" s="164"/>
      <c r="F28" s="164"/>
      <c r="G28" s="167"/>
      <c r="H28" s="167"/>
      <c r="I28" s="167">
        <f t="shared" si="0"/>
        <v>0</v>
      </c>
      <c r="J28" s="167">
        <f t="shared" si="1"/>
        <v>0</v>
      </c>
    </row>
    <row r="29" spans="1:10" ht="24" customHeight="1">
      <c r="A29" s="1679" t="s">
        <v>24</v>
      </c>
      <c r="B29" s="1681"/>
      <c r="C29" s="169"/>
      <c r="D29" s="169"/>
      <c r="E29" s="164">
        <f>SUBTOTAL(9,E30:E31)</f>
        <v>0</v>
      </c>
      <c r="F29" s="169">
        <f>SUBTOTAL(9,F30:F31)</f>
        <v>0</v>
      </c>
      <c r="G29" s="168">
        <f>SUBTOTAL(9,G30:G31)</f>
        <v>0</v>
      </c>
      <c r="H29" s="168">
        <f>SUBTOTAL(9,H30:H31)</f>
        <v>0</v>
      </c>
      <c r="I29" s="168">
        <f t="shared" si="0"/>
        <v>0</v>
      </c>
      <c r="J29" s="168">
        <f t="shared" si="1"/>
        <v>0</v>
      </c>
    </row>
    <row r="30" spans="1:10">
      <c r="A30" s="94">
        <v>1</v>
      </c>
      <c r="B30" s="95" t="s">
        <v>206</v>
      </c>
      <c r="C30" s="170"/>
      <c r="D30" s="170"/>
      <c r="E30" s="170"/>
      <c r="F30" s="170"/>
      <c r="G30" s="171"/>
      <c r="H30" s="171"/>
      <c r="I30" s="171">
        <f t="shared" si="0"/>
        <v>0</v>
      </c>
      <c r="J30" s="171">
        <f t="shared" si="1"/>
        <v>0</v>
      </c>
    </row>
    <row r="31" spans="1:10">
      <c r="A31" s="94">
        <v>2</v>
      </c>
      <c r="B31" s="95" t="s">
        <v>206</v>
      </c>
      <c r="C31" s="170"/>
      <c r="D31" s="170"/>
      <c r="E31" s="170"/>
      <c r="F31" s="170"/>
      <c r="G31" s="171"/>
      <c r="H31" s="171"/>
      <c r="I31" s="171">
        <f t="shared" si="0"/>
        <v>0</v>
      </c>
      <c r="J31" s="171">
        <f t="shared" si="1"/>
        <v>0</v>
      </c>
    </row>
    <row r="32" spans="1:10" ht="24" customHeight="1">
      <c r="A32" s="1679" t="s">
        <v>414</v>
      </c>
      <c r="B32" s="1681"/>
      <c r="C32" s="169">
        <v>2</v>
      </c>
      <c r="D32" s="169">
        <v>82000000</v>
      </c>
      <c r="E32" s="169">
        <v>8</v>
      </c>
      <c r="F32" s="169">
        <v>300000000</v>
      </c>
      <c r="G32" s="168">
        <v>2</v>
      </c>
      <c r="H32" s="168">
        <v>80000000</v>
      </c>
      <c r="I32" s="168">
        <f t="shared" si="0"/>
        <v>6</v>
      </c>
      <c r="J32" s="168">
        <f t="shared" si="1"/>
        <v>220000000</v>
      </c>
    </row>
    <row r="33" spans="1:10" ht="43.5" customHeight="1">
      <c r="A33" s="1685" t="s">
        <v>402</v>
      </c>
      <c r="B33" s="1686"/>
      <c r="C33" s="1687" t="s">
        <v>278</v>
      </c>
      <c r="D33" s="1687"/>
      <c r="E33" s="1677" t="s">
        <v>276</v>
      </c>
      <c r="F33" s="1678"/>
      <c r="G33" s="1677" t="s">
        <v>355</v>
      </c>
      <c r="H33" s="1678"/>
      <c r="I33" s="1677" t="s">
        <v>440</v>
      </c>
      <c r="J33" s="1678"/>
    </row>
    <row r="34" spans="1:10">
      <c r="A34" s="161"/>
      <c r="B34" s="162"/>
      <c r="C34" s="172"/>
      <c r="D34" s="174" t="s">
        <v>286</v>
      </c>
      <c r="E34" s="173"/>
      <c r="F34" s="174" t="s">
        <v>286</v>
      </c>
      <c r="G34" s="173"/>
      <c r="H34" s="174" t="s">
        <v>286</v>
      </c>
      <c r="I34" s="174"/>
      <c r="J34" s="174" t="s">
        <v>286</v>
      </c>
    </row>
    <row r="35" spans="1:10">
      <c r="A35" s="94">
        <v>1</v>
      </c>
      <c r="B35" s="95" t="s">
        <v>416</v>
      </c>
      <c r="C35" s="171"/>
      <c r="D35" s="166">
        <v>0.64</v>
      </c>
      <c r="E35" s="171"/>
      <c r="F35" s="166">
        <v>0.65</v>
      </c>
      <c r="G35" s="171"/>
      <c r="H35" s="166">
        <v>0.65</v>
      </c>
      <c r="I35" s="171"/>
      <c r="J35" s="171">
        <f t="shared" ref="J35:J44" si="2">F35-H35</f>
        <v>0</v>
      </c>
    </row>
    <row r="36" spans="1:10">
      <c r="A36" s="94">
        <v>2</v>
      </c>
      <c r="B36" s="95" t="s">
        <v>409</v>
      </c>
      <c r="C36" s="171"/>
      <c r="D36" s="171">
        <v>25620</v>
      </c>
      <c r="E36" s="171"/>
      <c r="F36" s="171">
        <v>49520</v>
      </c>
      <c r="G36" s="171"/>
      <c r="H36" s="171">
        <v>22315</v>
      </c>
      <c r="I36" s="171"/>
      <c r="J36" s="171">
        <f t="shared" si="2"/>
        <v>27205</v>
      </c>
    </row>
    <row r="37" spans="1:10">
      <c r="A37" s="94">
        <v>3</v>
      </c>
      <c r="B37" s="95" t="s">
        <v>408</v>
      </c>
      <c r="C37" s="171"/>
      <c r="D37" s="171">
        <v>13500</v>
      </c>
      <c r="E37" s="171"/>
      <c r="F37" s="171">
        <v>24560</v>
      </c>
      <c r="G37" s="171"/>
      <c r="H37" s="171">
        <v>14100</v>
      </c>
      <c r="I37" s="171"/>
      <c r="J37" s="171">
        <f t="shared" si="2"/>
        <v>10460</v>
      </c>
    </row>
    <row r="38" spans="1:10">
      <c r="A38" s="94">
        <v>4</v>
      </c>
      <c r="B38" s="95" t="s">
        <v>403</v>
      </c>
      <c r="C38" s="171"/>
      <c r="D38" s="166">
        <v>2.5</v>
      </c>
      <c r="E38" s="171"/>
      <c r="F38" s="166">
        <v>26.52</v>
      </c>
      <c r="G38" s="171"/>
      <c r="H38" s="166">
        <v>18.41</v>
      </c>
      <c r="I38" s="171"/>
      <c r="J38" s="171">
        <f t="shared" si="2"/>
        <v>8.11</v>
      </c>
    </row>
    <row r="39" spans="1:10">
      <c r="A39" s="94">
        <v>5</v>
      </c>
      <c r="B39" s="95" t="s">
        <v>415</v>
      </c>
      <c r="C39" s="171"/>
      <c r="D39" s="171">
        <v>2100</v>
      </c>
      <c r="E39" s="171"/>
      <c r="F39" s="171">
        <v>5100</v>
      </c>
      <c r="G39" s="171"/>
      <c r="H39" s="171">
        <v>1500</v>
      </c>
      <c r="I39" s="171"/>
      <c r="J39" s="171">
        <f t="shared" si="2"/>
        <v>3600</v>
      </c>
    </row>
    <row r="40" spans="1:10">
      <c r="A40" s="94">
        <v>6</v>
      </c>
      <c r="B40" s="95" t="s">
        <v>404</v>
      </c>
      <c r="C40" s="171"/>
      <c r="D40" s="171">
        <v>30556</v>
      </c>
      <c r="E40" s="171"/>
      <c r="F40" s="171">
        <v>30556</v>
      </c>
      <c r="G40" s="171"/>
      <c r="H40" s="171">
        <v>30556</v>
      </c>
      <c r="I40" s="171"/>
      <c r="J40" s="171">
        <f t="shared" si="2"/>
        <v>0</v>
      </c>
    </row>
    <row r="41" spans="1:10">
      <c r="A41" s="94">
        <v>7</v>
      </c>
      <c r="B41" s="95" t="s">
        <v>405</v>
      </c>
      <c r="C41" s="171"/>
      <c r="D41" s="171">
        <v>9000</v>
      </c>
      <c r="E41" s="171"/>
      <c r="F41" s="171">
        <v>32451</v>
      </c>
      <c r="G41" s="171"/>
      <c r="H41" s="171">
        <v>11856</v>
      </c>
      <c r="I41" s="171"/>
      <c r="J41" s="171">
        <f t="shared" si="2"/>
        <v>20595</v>
      </c>
    </row>
    <row r="42" spans="1:10">
      <c r="A42" s="94">
        <v>8</v>
      </c>
      <c r="B42" s="95" t="s">
        <v>407</v>
      </c>
      <c r="C42" s="171"/>
      <c r="D42" s="171"/>
      <c r="E42" s="171"/>
      <c r="F42" s="171"/>
      <c r="G42" s="171"/>
      <c r="H42" s="171"/>
      <c r="I42" s="171"/>
      <c r="J42" s="171">
        <f t="shared" si="2"/>
        <v>0</v>
      </c>
    </row>
    <row r="43" spans="1:10">
      <c r="A43" s="94">
        <v>9</v>
      </c>
      <c r="B43" s="95" t="s">
        <v>410</v>
      </c>
      <c r="C43" s="171"/>
      <c r="D43" s="166">
        <v>167.82</v>
      </c>
      <c r="E43" s="171"/>
      <c r="F43" s="166">
        <v>345.1</v>
      </c>
      <c r="G43" s="171"/>
      <c r="H43" s="166">
        <v>152.52000000000001</v>
      </c>
      <c r="I43" s="171"/>
      <c r="J43" s="171">
        <f t="shared" si="2"/>
        <v>192.58</v>
      </c>
    </row>
    <row r="44" spans="1:10">
      <c r="A44" s="94">
        <v>10</v>
      </c>
      <c r="B44" s="95" t="s">
        <v>411</v>
      </c>
      <c r="C44" s="171"/>
      <c r="D44" s="171"/>
      <c r="E44" s="171"/>
      <c r="F44" s="171"/>
      <c r="G44" s="171"/>
      <c r="H44" s="171"/>
      <c r="I44" s="171"/>
      <c r="J44" s="171">
        <f t="shared" si="2"/>
        <v>0</v>
      </c>
    </row>
    <row r="45" spans="1:10">
      <c r="A45" s="94">
        <v>11</v>
      </c>
      <c r="B45" s="95" t="s">
        <v>273</v>
      </c>
      <c r="C45" s="171"/>
      <c r="D45" s="171"/>
      <c r="E45" s="171"/>
      <c r="F45" s="171"/>
      <c r="G45" s="171"/>
      <c r="H45" s="171"/>
      <c r="I45" s="171"/>
      <c r="J45" s="171"/>
    </row>
    <row r="46" spans="1:10">
      <c r="A46" s="94"/>
      <c r="B46" s="95"/>
      <c r="C46" s="165"/>
      <c r="D46" s="165"/>
      <c r="E46" s="165"/>
      <c r="F46" s="165"/>
      <c r="G46" s="165"/>
      <c r="H46" s="165"/>
      <c r="I46" s="165"/>
      <c r="J46" s="165"/>
    </row>
    <row r="47" spans="1:10">
      <c r="A47" s="3" t="s">
        <v>205</v>
      </c>
    </row>
    <row r="48" spans="1:10">
      <c r="A48" s="3" t="s">
        <v>418</v>
      </c>
    </row>
  </sheetData>
  <mergeCells count="20">
    <mergeCell ref="A33:B33"/>
    <mergeCell ref="C33:D33"/>
    <mergeCell ref="E33:F33"/>
    <mergeCell ref="G33:H33"/>
    <mergeCell ref="A1:J1"/>
    <mergeCell ref="G3:H3"/>
    <mergeCell ref="E3:F3"/>
    <mergeCell ref="C3:D3"/>
    <mergeCell ref="I33:J33"/>
    <mergeCell ref="A10:B10"/>
    <mergeCell ref="A3:B4"/>
    <mergeCell ref="A29:B29"/>
    <mergeCell ref="A17:B17"/>
    <mergeCell ref="A13:B13"/>
    <mergeCell ref="A6:B6"/>
    <mergeCell ref="A26:B26"/>
    <mergeCell ref="A23:B23"/>
    <mergeCell ref="A8:B8"/>
    <mergeCell ref="I3:J3"/>
    <mergeCell ref="A32:B32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view="pageBreakPreview" zoomScale="80" zoomScaleNormal="80" zoomScaleSheetLayoutView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M29" sqref="M29"/>
    </sheetView>
  </sheetViews>
  <sheetFormatPr defaultColWidth="9" defaultRowHeight="21"/>
  <cols>
    <col min="1" max="1" width="5.75" style="2" bestFit="1" customWidth="1"/>
    <col min="2" max="2" width="3.875" style="4" bestFit="1" customWidth="1"/>
    <col min="3" max="3" width="53.875" style="14" customWidth="1"/>
    <col min="4" max="4" width="10.875" style="4" customWidth="1"/>
    <col min="5" max="5" width="7.625" style="4" customWidth="1"/>
    <col min="6" max="6" width="9.375" style="4" bestFit="1" customWidth="1"/>
    <col min="7" max="7" width="8.25" style="4" bestFit="1" customWidth="1"/>
    <col min="8" max="8" width="9.375" style="4" bestFit="1" customWidth="1"/>
    <col min="9" max="9" width="4.375" style="4" bestFit="1" customWidth="1"/>
    <col min="10" max="10" width="5.375" style="4" customWidth="1"/>
    <col min="11" max="11" width="9" style="4" customWidth="1"/>
    <col min="12" max="12" width="9" style="2" customWidth="1"/>
    <col min="13" max="13" width="13.625" style="5" bestFit="1" customWidth="1"/>
    <col min="14" max="14" width="14.375" style="4" bestFit="1" customWidth="1"/>
    <col min="15" max="15" width="15.125" style="4" customWidth="1"/>
    <col min="16" max="20" width="5.625" style="2" bestFit="1" customWidth="1"/>
    <col min="21" max="21" width="11.375" style="2" bestFit="1" customWidth="1"/>
    <col min="22" max="23" width="9" style="2" customWidth="1"/>
    <col min="24" max="24" width="8.25" style="2" customWidth="1"/>
    <col min="25" max="25" width="6.375" style="2" bestFit="1" customWidth="1"/>
    <col min="26" max="26" width="7.625" style="2" customWidth="1"/>
    <col min="27" max="27" width="8.625" style="2" customWidth="1"/>
    <col min="28" max="28" width="9.25" style="2" customWidth="1"/>
    <col min="29" max="29" width="7.625" style="2" customWidth="1"/>
    <col min="30" max="30" width="9.25" style="2" customWidth="1"/>
    <col min="31" max="31" width="10.75" style="2" bestFit="1" customWidth="1"/>
    <col min="32" max="32" width="11.375" style="2" customWidth="1"/>
    <col min="33" max="33" width="12.375" style="4" customWidth="1"/>
    <col min="34" max="34" width="8.75" style="4" bestFit="1" customWidth="1"/>
    <col min="35" max="35" width="14.125" style="4" customWidth="1"/>
    <col min="36" max="37" width="13.625" style="5" bestFit="1" customWidth="1"/>
    <col min="38" max="38" width="12.875" style="5" bestFit="1" customWidth="1"/>
    <col min="39" max="39" width="8.375" style="5" bestFit="1" customWidth="1"/>
    <col min="40" max="42" width="12.375" style="5" bestFit="1" customWidth="1"/>
    <col min="43" max="46" width="13.625" style="5" bestFit="1" customWidth="1"/>
    <col min="47" max="50" width="12.375" style="5" bestFit="1" customWidth="1"/>
    <col min="51" max="16384" width="9" style="3"/>
  </cols>
  <sheetData>
    <row r="1" spans="1:50" s="1" customFormat="1" ht="36">
      <c r="B1" s="7"/>
      <c r="C1" s="13"/>
      <c r="D1" s="7"/>
      <c r="E1" s="7"/>
      <c r="F1" s="7"/>
      <c r="G1" s="7"/>
      <c r="H1" s="7"/>
      <c r="I1" s="7"/>
      <c r="J1" s="7"/>
      <c r="K1" s="7"/>
      <c r="M1" s="6"/>
      <c r="N1" s="22"/>
      <c r="O1" s="22"/>
      <c r="AG1" s="22"/>
      <c r="AH1" s="22"/>
      <c r="AI1" s="22" t="s">
        <v>280</v>
      </c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s="21" customFormat="1" ht="28.5">
      <c r="A2" s="23"/>
      <c r="B2" s="21" t="s">
        <v>279</v>
      </c>
      <c r="AH2" s="122"/>
    </row>
    <row r="3" spans="1:50" s="21" customFormat="1" ht="28.5">
      <c r="A3" s="23"/>
      <c r="B3" s="163" t="s">
        <v>34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22"/>
    </row>
    <row r="4" spans="1:50" s="21" customFormat="1" ht="26.25" customHeight="1">
      <c r="A4" s="25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1688">
        <v>9</v>
      </c>
      <c r="J4" s="1689"/>
      <c r="K4" s="26">
        <v>10</v>
      </c>
      <c r="L4" s="26">
        <v>11</v>
      </c>
      <c r="M4" s="26">
        <v>12</v>
      </c>
      <c r="N4" s="26">
        <v>13</v>
      </c>
      <c r="O4" s="26">
        <v>14</v>
      </c>
      <c r="P4" s="26">
        <v>15</v>
      </c>
      <c r="Q4" s="26">
        <v>16</v>
      </c>
      <c r="R4" s="26">
        <v>17</v>
      </c>
      <c r="S4" s="26">
        <v>18</v>
      </c>
      <c r="T4" s="26">
        <v>19</v>
      </c>
      <c r="U4" s="26">
        <v>20</v>
      </c>
      <c r="V4" s="26">
        <v>21</v>
      </c>
      <c r="W4" s="26">
        <v>22</v>
      </c>
      <c r="X4" s="26">
        <v>24</v>
      </c>
      <c r="Y4" s="26">
        <v>23</v>
      </c>
      <c r="Z4" s="26">
        <v>25</v>
      </c>
      <c r="AA4" s="26">
        <v>26</v>
      </c>
      <c r="AB4" s="26">
        <v>27</v>
      </c>
      <c r="AC4" s="26">
        <v>28</v>
      </c>
      <c r="AD4" s="26">
        <v>29</v>
      </c>
      <c r="AE4" s="26">
        <v>30</v>
      </c>
      <c r="AF4" s="26">
        <v>31</v>
      </c>
      <c r="AG4" s="26">
        <v>32</v>
      </c>
      <c r="AH4" s="26">
        <v>33</v>
      </c>
      <c r="AI4" s="26">
        <v>34</v>
      </c>
      <c r="AJ4" s="25">
        <v>35</v>
      </c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0" s="9" customFormat="1" ht="23.25" customHeight="1">
      <c r="A5" s="1704" t="s">
        <v>31</v>
      </c>
      <c r="B5" s="1704" t="s">
        <v>0</v>
      </c>
      <c r="C5" s="1707" t="s">
        <v>450</v>
      </c>
      <c r="D5" s="1707" t="s">
        <v>64</v>
      </c>
      <c r="E5" s="1707" t="s">
        <v>65</v>
      </c>
      <c r="F5" s="1703" t="s">
        <v>1</v>
      </c>
      <c r="G5" s="1697"/>
      <c r="H5" s="1697"/>
      <c r="I5" s="1697"/>
      <c r="J5" s="1697"/>
      <c r="K5" s="1697"/>
      <c r="L5" s="1698"/>
      <c r="M5" s="1694" t="s">
        <v>291</v>
      </c>
      <c r="N5" s="1694" t="s">
        <v>325</v>
      </c>
      <c r="O5" s="1694" t="s">
        <v>377</v>
      </c>
      <c r="P5" s="1697"/>
      <c r="Q5" s="1697"/>
      <c r="R5" s="1697"/>
      <c r="S5" s="1697"/>
      <c r="T5" s="1698"/>
      <c r="U5" s="129" t="s">
        <v>2</v>
      </c>
      <c r="V5" s="130"/>
      <c r="W5" s="130"/>
      <c r="X5" s="130"/>
      <c r="Y5" s="130"/>
      <c r="Z5" s="130"/>
      <c r="AA5" s="130"/>
      <c r="AB5" s="130"/>
      <c r="AC5" s="1707" t="s">
        <v>79</v>
      </c>
      <c r="AD5" s="1707" t="s">
        <v>74</v>
      </c>
      <c r="AE5" s="1707" t="s">
        <v>73</v>
      </c>
      <c r="AF5" s="1707" t="s">
        <v>382</v>
      </c>
      <c r="AG5" s="1707" t="s">
        <v>3</v>
      </c>
      <c r="AH5" s="1707" t="s">
        <v>205</v>
      </c>
      <c r="AI5" s="1707" t="s">
        <v>301</v>
      </c>
      <c r="AJ5" s="155" t="s">
        <v>351</v>
      </c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</row>
    <row r="6" spans="1:50" s="9" customFormat="1" ht="45" customHeight="1">
      <c r="A6" s="1705"/>
      <c r="B6" s="1705"/>
      <c r="C6" s="1708"/>
      <c r="D6" s="1708"/>
      <c r="E6" s="1708"/>
      <c r="F6" s="8" t="s">
        <v>4</v>
      </c>
      <c r="G6" s="8" t="s">
        <v>5</v>
      </c>
      <c r="H6" s="8" t="s">
        <v>6</v>
      </c>
      <c r="I6" s="1690" t="s">
        <v>8</v>
      </c>
      <c r="J6" s="1691"/>
      <c r="K6" s="1701" t="s">
        <v>27</v>
      </c>
      <c r="L6" s="1702"/>
      <c r="M6" s="1695"/>
      <c r="N6" s="1695"/>
      <c r="O6" s="1695"/>
      <c r="P6" s="1703" t="s">
        <v>104</v>
      </c>
      <c r="Q6" s="1697"/>
      <c r="R6" s="1697"/>
      <c r="S6" s="1697"/>
      <c r="T6" s="1698"/>
      <c r="U6" s="1699" t="s">
        <v>72</v>
      </c>
      <c r="V6" s="1699" t="s">
        <v>71</v>
      </c>
      <c r="W6" s="1699" t="s">
        <v>367</v>
      </c>
      <c r="X6" s="1692" t="s">
        <v>101</v>
      </c>
      <c r="Y6" s="1699" t="s">
        <v>41</v>
      </c>
      <c r="Z6" s="1692" t="s">
        <v>39</v>
      </c>
      <c r="AA6" s="1710" t="s">
        <v>309</v>
      </c>
      <c r="AB6" s="1711"/>
      <c r="AC6" s="1708"/>
      <c r="AD6" s="1708"/>
      <c r="AE6" s="1708"/>
      <c r="AF6" s="1708"/>
      <c r="AG6" s="1708"/>
      <c r="AH6" s="1708"/>
      <c r="AI6" s="1708"/>
      <c r="AJ6" s="1694" t="s">
        <v>336</v>
      </c>
      <c r="AK6" s="1694" t="s">
        <v>337</v>
      </c>
      <c r="AL6" s="1694" t="s">
        <v>338</v>
      </c>
      <c r="AM6" s="156">
        <v>2562</v>
      </c>
      <c r="AN6" s="156"/>
      <c r="AO6" s="156"/>
      <c r="AP6" s="156">
        <v>2563</v>
      </c>
      <c r="AQ6" s="155"/>
      <c r="AR6" s="155"/>
      <c r="AS6" s="155"/>
      <c r="AT6" s="155"/>
      <c r="AU6" s="155"/>
      <c r="AV6" s="155"/>
      <c r="AW6" s="155"/>
      <c r="AX6" s="155"/>
    </row>
    <row r="7" spans="1:50" s="9" customFormat="1" ht="102" customHeight="1">
      <c r="A7" s="1706"/>
      <c r="B7" s="1706"/>
      <c r="C7" s="1709"/>
      <c r="D7" s="1709"/>
      <c r="E7" s="1709"/>
      <c r="F7" s="10"/>
      <c r="G7" s="10"/>
      <c r="H7" s="10"/>
      <c r="I7" s="12" t="s">
        <v>287</v>
      </c>
      <c r="J7" s="12" t="s">
        <v>288</v>
      </c>
      <c r="K7" s="12" t="s">
        <v>28</v>
      </c>
      <c r="L7" s="11" t="s">
        <v>29</v>
      </c>
      <c r="M7" s="1696"/>
      <c r="N7" s="1696"/>
      <c r="O7" s="1696"/>
      <c r="P7" s="52" t="s">
        <v>7</v>
      </c>
      <c r="Q7" s="52" t="s">
        <v>108</v>
      </c>
      <c r="R7" s="53" t="s">
        <v>105</v>
      </c>
      <c r="S7" s="53" t="s">
        <v>106</v>
      </c>
      <c r="T7" s="53" t="s">
        <v>107</v>
      </c>
      <c r="U7" s="1700"/>
      <c r="V7" s="1700"/>
      <c r="W7" s="1700"/>
      <c r="X7" s="1693"/>
      <c r="Y7" s="1700"/>
      <c r="Z7" s="1693"/>
      <c r="AA7" s="54" t="s">
        <v>285</v>
      </c>
      <c r="AB7" s="54" t="s">
        <v>286</v>
      </c>
      <c r="AC7" s="1709"/>
      <c r="AD7" s="1709"/>
      <c r="AE7" s="1709"/>
      <c r="AF7" s="1709"/>
      <c r="AG7" s="1709"/>
      <c r="AH7" s="1709"/>
      <c r="AI7" s="1709"/>
      <c r="AJ7" s="1695"/>
      <c r="AK7" s="1695"/>
      <c r="AL7" s="1695"/>
      <c r="AM7" s="157" t="s">
        <v>339</v>
      </c>
      <c r="AN7" s="157" t="s">
        <v>340</v>
      </c>
      <c r="AO7" s="157" t="s">
        <v>341</v>
      </c>
      <c r="AP7" s="157" t="s">
        <v>342</v>
      </c>
      <c r="AQ7" s="157" t="s">
        <v>343</v>
      </c>
      <c r="AR7" s="157" t="s">
        <v>344</v>
      </c>
      <c r="AS7" s="157" t="s">
        <v>345</v>
      </c>
      <c r="AT7" s="157" t="s">
        <v>346</v>
      </c>
      <c r="AU7" s="157" t="s">
        <v>347</v>
      </c>
      <c r="AV7" s="157" t="s">
        <v>348</v>
      </c>
      <c r="AW7" s="157" t="s">
        <v>349</v>
      </c>
      <c r="AX7" s="157" t="s">
        <v>350</v>
      </c>
    </row>
    <row r="8" spans="1:50" s="9" customFormat="1" ht="33" customHeight="1">
      <c r="A8" s="126"/>
      <c r="B8" s="126"/>
      <c r="C8" s="124" t="s">
        <v>292</v>
      </c>
      <c r="D8" s="124"/>
      <c r="E8" s="124"/>
      <c r="F8" s="126"/>
      <c r="G8" s="126"/>
      <c r="H8" s="126"/>
      <c r="I8" s="8"/>
      <c r="J8" s="8"/>
      <c r="K8" s="8"/>
      <c r="L8" s="132"/>
      <c r="M8" s="127">
        <f>SUBTOTAL(9,M9:M53)</f>
        <v>638312300</v>
      </c>
      <c r="N8" s="127">
        <f>SUBTOTAL(9,N9:N53)</f>
        <v>472158100</v>
      </c>
      <c r="O8" s="127">
        <f>SUBTOTAL(9,O9:O53)</f>
        <v>166154200</v>
      </c>
      <c r="P8" s="133"/>
      <c r="Q8" s="133"/>
      <c r="R8" s="134"/>
      <c r="S8" s="134"/>
      <c r="T8" s="134"/>
      <c r="U8" s="123"/>
      <c r="V8" s="123"/>
      <c r="W8" s="123"/>
      <c r="X8" s="125"/>
      <c r="Y8" s="123"/>
      <c r="Z8" s="125"/>
      <c r="AA8" s="128"/>
      <c r="AB8" s="128"/>
      <c r="AC8" s="124"/>
      <c r="AD8" s="124"/>
      <c r="AE8" s="124"/>
      <c r="AF8" s="137"/>
      <c r="AG8" s="124"/>
      <c r="AH8" s="124"/>
      <c r="AI8" s="124"/>
      <c r="AJ8" s="127">
        <f>SUBTOTAL(9,AJ9:AJ53)</f>
        <v>638312300</v>
      </c>
      <c r="AK8" s="127">
        <f t="shared" ref="AK8:AX8" si="0">SUBTOTAL(9,AK9:AK53)</f>
        <v>510656400</v>
      </c>
      <c r="AL8" s="127">
        <f t="shared" si="0"/>
        <v>115696900</v>
      </c>
      <c r="AM8" s="158">
        <f t="shared" si="0"/>
        <v>52020</v>
      </c>
      <c r="AN8" s="158">
        <f t="shared" ref="AN8:AS8" si="1">SUBTOTAL(9,AN9:AN53)</f>
        <v>19757282.5</v>
      </c>
      <c r="AO8" s="158">
        <f t="shared" si="1"/>
        <v>34812522.5</v>
      </c>
      <c r="AP8" s="158">
        <f t="shared" si="1"/>
        <v>51827272.5</v>
      </c>
      <c r="AQ8" s="158">
        <f t="shared" si="1"/>
        <v>119496472.5</v>
      </c>
      <c r="AR8" s="158">
        <f t="shared" si="1"/>
        <v>119032632.5</v>
      </c>
      <c r="AS8" s="158">
        <f t="shared" si="1"/>
        <v>111135252.5</v>
      </c>
      <c r="AT8" s="158">
        <f t="shared" si="0"/>
        <v>106632262.5</v>
      </c>
      <c r="AU8" s="158">
        <f t="shared" si="0"/>
        <v>94232262.5</v>
      </c>
      <c r="AV8" s="158">
        <f t="shared" si="0"/>
        <v>64757250</v>
      </c>
      <c r="AW8" s="158">
        <f t="shared" si="0"/>
        <v>49679090</v>
      </c>
      <c r="AX8" s="158">
        <f t="shared" si="0"/>
        <v>49406070</v>
      </c>
    </row>
    <row r="9" spans="1:50" s="57" customFormat="1" ht="48" customHeight="1">
      <c r="A9" s="58" t="s">
        <v>128</v>
      </c>
      <c r="B9" s="58">
        <v>1</v>
      </c>
      <c r="C9" s="70" t="s">
        <v>124</v>
      </c>
      <c r="D9" s="58">
        <v>3.3</v>
      </c>
      <c r="E9" s="58">
        <v>12</v>
      </c>
      <c r="F9" s="71" t="s">
        <v>152</v>
      </c>
      <c r="G9" s="71" t="s">
        <v>153</v>
      </c>
      <c r="H9" s="71" t="s">
        <v>154</v>
      </c>
      <c r="I9" s="71"/>
      <c r="J9" s="58">
        <v>10</v>
      </c>
      <c r="K9" s="72">
        <v>19.158055999999998</v>
      </c>
      <c r="L9" s="73">
        <v>99.039721999999998</v>
      </c>
      <c r="M9" s="74">
        <v>6000000</v>
      </c>
      <c r="N9" s="74"/>
      <c r="O9" s="74">
        <f>M9-N9</f>
        <v>6000000</v>
      </c>
      <c r="P9" s="75">
        <v>2</v>
      </c>
      <c r="Q9" s="75">
        <v>2</v>
      </c>
      <c r="R9" s="75">
        <v>4</v>
      </c>
      <c r="S9" s="75">
        <v>4</v>
      </c>
      <c r="T9" s="75">
        <v>4</v>
      </c>
      <c r="U9" s="58"/>
      <c r="V9" s="58"/>
      <c r="W9" s="58"/>
      <c r="X9" s="58"/>
      <c r="Y9" s="76"/>
      <c r="Z9" s="58"/>
      <c r="AA9" s="58"/>
      <c r="AB9" s="58"/>
      <c r="AC9" s="58">
        <v>2562</v>
      </c>
      <c r="AD9" s="58">
        <v>2563</v>
      </c>
      <c r="AE9" s="58" t="s">
        <v>192</v>
      </c>
      <c r="AF9" s="17" t="s">
        <v>300</v>
      </c>
      <c r="AG9" s="58" t="s">
        <v>128</v>
      </c>
      <c r="AH9" s="58"/>
      <c r="AI9" s="135">
        <v>215800000476</v>
      </c>
      <c r="AJ9" s="74">
        <v>6000000</v>
      </c>
      <c r="AK9" s="74">
        <v>6000000</v>
      </c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</row>
    <row r="10" spans="1:50" s="19" customFormat="1">
      <c r="A10" s="17"/>
      <c r="B10" s="17"/>
      <c r="C10" s="20" t="s">
        <v>281</v>
      </c>
      <c r="D10" s="17"/>
      <c r="E10" s="17"/>
      <c r="F10" s="16"/>
      <c r="G10" s="16"/>
      <c r="H10" s="16"/>
      <c r="I10" s="16"/>
      <c r="J10" s="17"/>
      <c r="K10" s="17"/>
      <c r="L10" s="15"/>
      <c r="M10" s="18"/>
      <c r="N10" s="18"/>
      <c r="O10" s="18">
        <f t="shared" ref="O10:O53" si="2">M10-N10</f>
        <v>0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s="19" customFormat="1">
      <c r="A11" s="17"/>
      <c r="B11" s="17"/>
      <c r="C11" s="20" t="s">
        <v>282</v>
      </c>
      <c r="D11" s="17"/>
      <c r="E11" s="17"/>
      <c r="F11" s="16"/>
      <c r="G11" s="16"/>
      <c r="H11" s="16"/>
      <c r="I11" s="16"/>
      <c r="J11" s="17"/>
      <c r="K11" s="17"/>
      <c r="L11" s="15"/>
      <c r="M11" s="18"/>
      <c r="N11" s="18"/>
      <c r="O11" s="18">
        <f t="shared" si="2"/>
        <v>0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s="19" customFormat="1">
      <c r="A12" s="17"/>
      <c r="B12" s="17"/>
      <c r="C12" s="20" t="s">
        <v>383</v>
      </c>
      <c r="D12" s="17"/>
      <c r="E12" s="17"/>
      <c r="F12" s="16"/>
      <c r="G12" s="16"/>
      <c r="H12" s="16"/>
      <c r="I12" s="16"/>
      <c r="J12" s="17"/>
      <c r="K12" s="17"/>
      <c r="L12" s="15"/>
      <c r="M12" s="18"/>
      <c r="N12" s="18"/>
      <c r="O12" s="18">
        <f t="shared" si="2"/>
        <v>0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s="57" customFormat="1" ht="63">
      <c r="A13" s="17" t="s">
        <v>128</v>
      </c>
      <c r="B13" s="17">
        <v>2</v>
      </c>
      <c r="C13" s="20" t="s">
        <v>125</v>
      </c>
      <c r="D13" s="17">
        <v>4.0999999999999996</v>
      </c>
      <c r="E13" s="17">
        <v>12</v>
      </c>
      <c r="F13" s="63" t="s">
        <v>152</v>
      </c>
      <c r="G13" s="63" t="s">
        <v>153</v>
      </c>
      <c r="H13" s="63" t="s">
        <v>154</v>
      </c>
      <c r="I13" s="63"/>
      <c r="J13" s="17">
        <v>10</v>
      </c>
      <c r="K13" s="77">
        <v>19.158055999999998</v>
      </c>
      <c r="L13" s="78">
        <v>99.039721999999998</v>
      </c>
      <c r="M13" s="64">
        <v>30000000</v>
      </c>
      <c r="N13" s="64">
        <v>30000000</v>
      </c>
      <c r="O13" s="64">
        <f t="shared" si="2"/>
        <v>0</v>
      </c>
      <c r="P13" s="79">
        <v>1</v>
      </c>
      <c r="Q13" s="79">
        <v>1</v>
      </c>
      <c r="R13" s="79">
        <v>1</v>
      </c>
      <c r="S13" s="79">
        <v>1</v>
      </c>
      <c r="T13" s="79">
        <v>1</v>
      </c>
      <c r="U13" s="17"/>
      <c r="V13" s="17"/>
      <c r="W13" s="17"/>
      <c r="X13" s="17"/>
      <c r="Y13" s="27"/>
      <c r="Z13" s="17"/>
      <c r="AA13" s="17"/>
      <c r="AB13" s="17"/>
      <c r="AC13" s="17">
        <v>2562</v>
      </c>
      <c r="AD13" s="17">
        <v>2562</v>
      </c>
      <c r="AE13" s="17" t="s">
        <v>187</v>
      </c>
      <c r="AF13" s="17">
        <v>240</v>
      </c>
      <c r="AG13" s="17" t="s">
        <v>128</v>
      </c>
      <c r="AH13" s="17"/>
      <c r="AI13" s="136">
        <v>215800000452</v>
      </c>
      <c r="AJ13" s="64">
        <v>30000000</v>
      </c>
      <c r="AK13" s="64"/>
      <c r="AL13" s="64">
        <v>30000000</v>
      </c>
      <c r="AM13" s="64"/>
      <c r="AN13" s="64">
        <f>0.1*$AJ13</f>
        <v>3000000</v>
      </c>
      <c r="AO13" s="64">
        <f>0.1*$AJ13</f>
        <v>3000000</v>
      </c>
      <c r="AP13" s="64">
        <f>0.1*$AJ13</f>
        <v>3000000</v>
      </c>
      <c r="AQ13" s="64">
        <f t="shared" ref="AQ13:AX13" si="3">0.1*$AJ13</f>
        <v>3000000</v>
      </c>
      <c r="AR13" s="64">
        <f t="shared" si="3"/>
        <v>3000000</v>
      </c>
      <c r="AS13" s="64">
        <f t="shared" si="3"/>
        <v>3000000</v>
      </c>
      <c r="AT13" s="64">
        <f t="shared" si="3"/>
        <v>3000000</v>
      </c>
      <c r="AU13" s="64">
        <f t="shared" si="3"/>
        <v>3000000</v>
      </c>
      <c r="AV13" s="64">
        <f t="shared" si="3"/>
        <v>3000000</v>
      </c>
      <c r="AW13" s="64">
        <f t="shared" si="3"/>
        <v>3000000</v>
      </c>
      <c r="AX13" s="64">
        <f t="shared" si="3"/>
        <v>3000000</v>
      </c>
    </row>
    <row r="14" spans="1:50" s="57" customFormat="1" ht="63">
      <c r="A14" s="17" t="s">
        <v>128</v>
      </c>
      <c r="B14" s="17">
        <v>3</v>
      </c>
      <c r="C14" s="20" t="s">
        <v>126</v>
      </c>
      <c r="D14" s="17">
        <v>4.0999999999999996</v>
      </c>
      <c r="E14" s="17">
        <v>12</v>
      </c>
      <c r="F14" s="63" t="s">
        <v>152</v>
      </c>
      <c r="G14" s="63" t="s">
        <v>153</v>
      </c>
      <c r="H14" s="63" t="s">
        <v>154</v>
      </c>
      <c r="I14" s="63"/>
      <c r="J14" s="17">
        <v>10</v>
      </c>
      <c r="K14" s="77">
        <v>19.158055999999998</v>
      </c>
      <c r="L14" s="78">
        <v>99.039721999999998</v>
      </c>
      <c r="M14" s="18">
        <v>6000000</v>
      </c>
      <c r="N14" s="18">
        <v>6000000</v>
      </c>
      <c r="O14" s="18">
        <f t="shared" si="2"/>
        <v>0</v>
      </c>
      <c r="P14" s="79">
        <v>1</v>
      </c>
      <c r="Q14" s="79">
        <v>1</v>
      </c>
      <c r="R14" s="79">
        <v>1</v>
      </c>
      <c r="S14" s="79">
        <v>1</v>
      </c>
      <c r="T14" s="79">
        <v>1</v>
      </c>
      <c r="U14" s="17"/>
      <c r="V14" s="17"/>
      <c r="W14" s="17"/>
      <c r="X14" s="17"/>
      <c r="Y14" s="27"/>
      <c r="Z14" s="17"/>
      <c r="AA14" s="17"/>
      <c r="AB14" s="17"/>
      <c r="AC14" s="17">
        <v>2562</v>
      </c>
      <c r="AD14" s="17">
        <v>2562</v>
      </c>
      <c r="AE14" s="17" t="s">
        <v>187</v>
      </c>
      <c r="AF14" s="17">
        <v>240</v>
      </c>
      <c r="AG14" s="17" t="s">
        <v>128</v>
      </c>
      <c r="AH14" s="17"/>
      <c r="AI14" s="136">
        <v>215800000475</v>
      </c>
      <c r="AJ14" s="18">
        <v>6000000</v>
      </c>
      <c r="AK14" s="18"/>
      <c r="AL14" s="18">
        <v>6000000</v>
      </c>
      <c r="AM14" s="18"/>
      <c r="AN14" s="18"/>
      <c r="AO14" s="18"/>
      <c r="AP14" s="18">
        <f>0.25*$AJ14</f>
        <v>1500000</v>
      </c>
      <c r="AQ14" s="18">
        <f>0.25*$AJ14</f>
        <v>1500000</v>
      </c>
      <c r="AR14" s="18">
        <f>0.25*$AJ14</f>
        <v>1500000</v>
      </c>
      <c r="AS14" s="18">
        <f>0.25*$AJ14</f>
        <v>1500000</v>
      </c>
      <c r="AT14" s="18"/>
      <c r="AU14" s="18"/>
      <c r="AV14" s="18"/>
      <c r="AW14" s="18"/>
      <c r="AX14" s="18"/>
    </row>
    <row r="15" spans="1:50" s="57" customFormat="1" ht="63">
      <c r="A15" s="17" t="s">
        <v>128</v>
      </c>
      <c r="B15" s="17">
        <v>4</v>
      </c>
      <c r="C15" s="20" t="s">
        <v>127</v>
      </c>
      <c r="D15" s="17">
        <v>4.0999999999999996</v>
      </c>
      <c r="E15" s="17">
        <v>12</v>
      </c>
      <c r="F15" s="63" t="s">
        <v>152</v>
      </c>
      <c r="G15" s="63" t="s">
        <v>153</v>
      </c>
      <c r="H15" s="63" t="s">
        <v>154</v>
      </c>
      <c r="I15" s="63"/>
      <c r="J15" s="17">
        <v>10</v>
      </c>
      <c r="K15" s="77">
        <v>19.158055999999998</v>
      </c>
      <c r="L15" s="78">
        <v>99.039721999999998</v>
      </c>
      <c r="M15" s="18">
        <v>6000000</v>
      </c>
      <c r="N15" s="18">
        <v>6000000</v>
      </c>
      <c r="O15" s="18">
        <f t="shared" si="2"/>
        <v>0</v>
      </c>
      <c r="P15" s="79">
        <v>1</v>
      </c>
      <c r="Q15" s="79">
        <v>1</v>
      </c>
      <c r="R15" s="79">
        <v>1</v>
      </c>
      <c r="S15" s="79">
        <v>1</v>
      </c>
      <c r="T15" s="79">
        <v>1</v>
      </c>
      <c r="U15" s="17"/>
      <c r="V15" s="17"/>
      <c r="W15" s="17"/>
      <c r="X15" s="17"/>
      <c r="Y15" s="27"/>
      <c r="Z15" s="17"/>
      <c r="AA15" s="17"/>
      <c r="AB15" s="17"/>
      <c r="AC15" s="17">
        <v>2561</v>
      </c>
      <c r="AD15" s="17">
        <v>2563</v>
      </c>
      <c r="AE15" s="17" t="s">
        <v>191</v>
      </c>
      <c r="AF15" s="17" t="s">
        <v>300</v>
      </c>
      <c r="AG15" s="17" t="s">
        <v>128</v>
      </c>
      <c r="AH15" s="17"/>
      <c r="AI15" s="136">
        <v>215800000451</v>
      </c>
      <c r="AJ15" s="18">
        <v>6000000</v>
      </c>
      <c r="AK15" s="18">
        <v>6000000</v>
      </c>
      <c r="AL15" s="18"/>
      <c r="AM15" s="18"/>
      <c r="AN15" s="18"/>
      <c r="AO15" s="18"/>
      <c r="AP15" s="18"/>
      <c r="AQ15" s="18">
        <f>0.2*$AJ15</f>
        <v>1200000</v>
      </c>
      <c r="AR15" s="18">
        <f>0.2*$AJ15</f>
        <v>1200000</v>
      </c>
      <c r="AS15" s="18">
        <f>0.2*$AJ15</f>
        <v>1200000</v>
      </c>
      <c r="AT15" s="18">
        <f>0.2*$AJ15</f>
        <v>1200000</v>
      </c>
      <c r="AU15" s="18">
        <f>0.2*$AJ15</f>
        <v>1200000</v>
      </c>
      <c r="AV15" s="18"/>
      <c r="AW15" s="18"/>
      <c r="AX15" s="18"/>
    </row>
    <row r="16" spans="1:50" s="19" customFormat="1">
      <c r="A16" s="17"/>
      <c r="B16" s="17"/>
      <c r="C16" s="20" t="s">
        <v>281</v>
      </c>
      <c r="D16" s="17"/>
      <c r="E16" s="17"/>
      <c r="F16" s="16"/>
      <c r="G16" s="16"/>
      <c r="H16" s="16"/>
      <c r="I16" s="16"/>
      <c r="J16" s="17"/>
      <c r="K16" s="17"/>
      <c r="L16" s="15"/>
      <c r="M16" s="18"/>
      <c r="N16" s="18"/>
      <c r="O16" s="18">
        <f t="shared" si="2"/>
        <v>0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s="19" customFormat="1">
      <c r="A17" s="17"/>
      <c r="B17" s="17"/>
      <c r="C17" s="20" t="s">
        <v>293</v>
      </c>
      <c r="D17" s="17"/>
      <c r="E17" s="17"/>
      <c r="F17" s="16"/>
      <c r="G17" s="16"/>
      <c r="H17" s="16"/>
      <c r="I17" s="16"/>
      <c r="J17" s="17"/>
      <c r="K17" s="17"/>
      <c r="L17" s="15"/>
      <c r="M17" s="18"/>
      <c r="N17" s="18"/>
      <c r="O17" s="18">
        <f t="shared" si="2"/>
        <v>0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s="19" customFormat="1">
      <c r="A18" s="17"/>
      <c r="B18" s="17"/>
      <c r="C18" s="20" t="s">
        <v>384</v>
      </c>
      <c r="D18" s="17"/>
      <c r="E18" s="17"/>
      <c r="F18" s="16"/>
      <c r="G18" s="16"/>
      <c r="H18" s="16"/>
      <c r="I18" s="16"/>
      <c r="J18" s="17"/>
      <c r="K18" s="17"/>
      <c r="L18" s="15"/>
      <c r="M18" s="18"/>
      <c r="N18" s="18"/>
      <c r="O18" s="18">
        <f t="shared" si="2"/>
        <v>0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s="19" customFormat="1">
      <c r="A19" s="17">
        <v>2</v>
      </c>
      <c r="B19" s="17">
        <v>1</v>
      </c>
      <c r="C19" s="65" t="s">
        <v>136</v>
      </c>
      <c r="D19" s="17">
        <v>4.2</v>
      </c>
      <c r="E19" s="17">
        <v>2</v>
      </c>
      <c r="F19" s="65" t="s">
        <v>137</v>
      </c>
      <c r="G19" s="65" t="s">
        <v>138</v>
      </c>
      <c r="H19" s="65" t="s">
        <v>139</v>
      </c>
      <c r="I19" s="65"/>
      <c r="J19" s="17" t="s">
        <v>33</v>
      </c>
      <c r="K19" s="80">
        <v>20.113700000000001</v>
      </c>
      <c r="L19" s="80">
        <v>100.4263</v>
      </c>
      <c r="M19" s="65">
        <v>12000000</v>
      </c>
      <c r="N19" s="65">
        <v>12000000</v>
      </c>
      <c r="O19" s="65">
        <f t="shared" si="2"/>
        <v>0</v>
      </c>
      <c r="P19" s="17">
        <v>1</v>
      </c>
      <c r="Q19" s="17">
        <v>1</v>
      </c>
      <c r="R19" s="17">
        <v>4</v>
      </c>
      <c r="S19" s="17">
        <v>4</v>
      </c>
      <c r="T19" s="17">
        <v>4</v>
      </c>
      <c r="U19" s="17">
        <v>300</v>
      </c>
      <c r="V19" s="17"/>
      <c r="W19" s="17"/>
      <c r="X19" s="17"/>
      <c r="Y19" s="17">
        <v>159</v>
      </c>
      <c r="Z19" s="17">
        <v>58</v>
      </c>
      <c r="AA19" s="17"/>
      <c r="AB19" s="17"/>
      <c r="AC19" s="17">
        <v>2562</v>
      </c>
      <c r="AD19" s="17">
        <v>2562</v>
      </c>
      <c r="AE19" s="17" t="s">
        <v>187</v>
      </c>
      <c r="AF19" s="17">
        <v>240</v>
      </c>
      <c r="AG19" s="87" t="s">
        <v>159</v>
      </c>
      <c r="AH19" s="87"/>
      <c r="AI19" s="136">
        <v>215800000484</v>
      </c>
      <c r="AJ19" s="65">
        <v>12000000</v>
      </c>
      <c r="AK19" s="65"/>
      <c r="AL19" s="65">
        <v>12000000</v>
      </c>
      <c r="AM19" s="65"/>
      <c r="AN19" s="65"/>
      <c r="AO19" s="65"/>
      <c r="AP19" s="18">
        <f>0.2*$AJ19</f>
        <v>2400000</v>
      </c>
      <c r="AQ19" s="18">
        <f>0.2*$AJ19</f>
        <v>2400000</v>
      </c>
      <c r="AR19" s="18">
        <f>0.2*$AJ19</f>
        <v>2400000</v>
      </c>
      <c r="AS19" s="18">
        <f>0.2*$AJ19</f>
        <v>2400000</v>
      </c>
      <c r="AT19" s="18">
        <f>0.2*$AJ19</f>
        <v>2400000</v>
      </c>
      <c r="AU19" s="65"/>
      <c r="AV19" s="65"/>
      <c r="AW19" s="65"/>
      <c r="AX19" s="65"/>
    </row>
    <row r="20" spans="1:50" s="19" customFormat="1">
      <c r="A20" s="17">
        <v>5</v>
      </c>
      <c r="B20" s="17">
        <v>1</v>
      </c>
      <c r="C20" s="66" t="s">
        <v>155</v>
      </c>
      <c r="D20" s="17">
        <v>4.4000000000000004</v>
      </c>
      <c r="E20" s="17">
        <v>4</v>
      </c>
      <c r="F20" s="66" t="s">
        <v>156</v>
      </c>
      <c r="G20" s="66" t="s">
        <v>157</v>
      </c>
      <c r="H20" s="66" t="s">
        <v>151</v>
      </c>
      <c r="I20" s="66"/>
      <c r="J20" s="17" t="s">
        <v>33</v>
      </c>
      <c r="K20" s="81">
        <v>17.811800000000002</v>
      </c>
      <c r="L20" s="81">
        <v>103.33159999999999</v>
      </c>
      <c r="M20" s="27">
        <v>45000000</v>
      </c>
      <c r="N20" s="27">
        <v>45000000</v>
      </c>
      <c r="O20" s="27">
        <f t="shared" si="2"/>
        <v>0</v>
      </c>
      <c r="P20" s="17">
        <v>1</v>
      </c>
      <c r="Q20" s="17">
        <v>1</v>
      </c>
      <c r="R20" s="17">
        <v>4</v>
      </c>
      <c r="S20" s="17">
        <v>4</v>
      </c>
      <c r="T20" s="17">
        <v>4</v>
      </c>
      <c r="U20" s="27">
        <v>1500</v>
      </c>
      <c r="V20" s="82">
        <v>1800</v>
      </c>
      <c r="W20" s="82"/>
      <c r="X20" s="17"/>
      <c r="Y20" s="82">
        <v>102</v>
      </c>
      <c r="Z20" s="82">
        <v>100</v>
      </c>
      <c r="AA20" s="17"/>
      <c r="AB20" s="17"/>
      <c r="AC20" s="17">
        <v>2562</v>
      </c>
      <c r="AD20" s="17">
        <v>2562</v>
      </c>
      <c r="AE20" s="17" t="s">
        <v>187</v>
      </c>
      <c r="AF20" s="17">
        <v>240</v>
      </c>
      <c r="AG20" s="83" t="s">
        <v>158</v>
      </c>
      <c r="AH20" s="83"/>
      <c r="AI20" s="136">
        <v>215800000472</v>
      </c>
      <c r="AJ20" s="27">
        <v>45000000</v>
      </c>
      <c r="AK20" s="27">
        <v>45000000</v>
      </c>
      <c r="AL20" s="27"/>
      <c r="AM20" s="27"/>
      <c r="AN20" s="27"/>
      <c r="AO20" s="63">
        <f>$AJ20*0.125</f>
        <v>5625000</v>
      </c>
      <c r="AP20" s="63">
        <f t="shared" ref="AP20:AV20" si="4">$AJ20*0.125</f>
        <v>5625000</v>
      </c>
      <c r="AQ20" s="63">
        <f t="shared" si="4"/>
        <v>5625000</v>
      </c>
      <c r="AR20" s="63">
        <f t="shared" si="4"/>
        <v>5625000</v>
      </c>
      <c r="AS20" s="63">
        <f t="shared" si="4"/>
        <v>5625000</v>
      </c>
      <c r="AT20" s="63">
        <f t="shared" si="4"/>
        <v>5625000</v>
      </c>
      <c r="AU20" s="63">
        <f t="shared" si="4"/>
        <v>5625000</v>
      </c>
      <c r="AV20" s="63">
        <f t="shared" si="4"/>
        <v>5625000</v>
      </c>
      <c r="AW20" s="27"/>
      <c r="AX20" s="27"/>
    </row>
    <row r="21" spans="1:50" s="19" customFormat="1" ht="42">
      <c r="A21" s="17">
        <v>8</v>
      </c>
      <c r="B21" s="17">
        <v>1</v>
      </c>
      <c r="C21" s="20" t="s">
        <v>462</v>
      </c>
      <c r="D21" s="17">
        <v>3.2</v>
      </c>
      <c r="E21" s="17">
        <v>10</v>
      </c>
      <c r="F21" s="16" t="s">
        <v>36</v>
      </c>
      <c r="G21" s="16" t="s">
        <v>37</v>
      </c>
      <c r="H21" s="16" t="s">
        <v>38</v>
      </c>
      <c r="I21" s="16"/>
      <c r="J21" s="17">
        <v>5</v>
      </c>
      <c r="K21" s="17">
        <v>15.187200000000001</v>
      </c>
      <c r="L21" s="15">
        <v>95.639099999999999</v>
      </c>
      <c r="M21" s="18">
        <v>65060400</v>
      </c>
      <c r="N21" s="18">
        <v>50000000</v>
      </c>
      <c r="O21" s="18">
        <f t="shared" si="2"/>
        <v>15060400</v>
      </c>
      <c r="P21" s="17">
        <v>4</v>
      </c>
      <c r="Q21" s="17">
        <v>1</v>
      </c>
      <c r="R21" s="17">
        <v>4</v>
      </c>
      <c r="S21" s="17">
        <v>4</v>
      </c>
      <c r="T21" s="17">
        <v>4</v>
      </c>
      <c r="U21" s="17" t="s">
        <v>32</v>
      </c>
      <c r="V21" s="17" t="s">
        <v>32</v>
      </c>
      <c r="W21" s="17"/>
      <c r="X21" s="17">
        <v>0.84</v>
      </c>
      <c r="Y21" s="27">
        <v>1000</v>
      </c>
      <c r="Z21" s="17">
        <v>120</v>
      </c>
      <c r="AA21" s="17"/>
      <c r="AB21" s="17"/>
      <c r="AC21" s="17">
        <v>2559</v>
      </c>
      <c r="AD21" s="17">
        <v>2562</v>
      </c>
      <c r="AE21" s="17" t="s">
        <v>191</v>
      </c>
      <c r="AF21" s="17" t="s">
        <v>299</v>
      </c>
      <c r="AG21" s="17" t="s">
        <v>40</v>
      </c>
      <c r="AH21" s="17"/>
      <c r="AI21" s="136">
        <v>215800000841</v>
      </c>
      <c r="AJ21" s="18">
        <v>65060400</v>
      </c>
      <c r="AK21" s="18">
        <v>65060400</v>
      </c>
      <c r="AL21" s="18"/>
      <c r="AM21" s="18"/>
      <c r="AN21" s="63">
        <f>$AJ21*0.125</f>
        <v>8132550</v>
      </c>
      <c r="AO21" s="63">
        <f t="shared" ref="AO21:AU21" si="5">$AJ21*0.125</f>
        <v>8132550</v>
      </c>
      <c r="AP21" s="63">
        <f t="shared" si="5"/>
        <v>8132550</v>
      </c>
      <c r="AQ21" s="63">
        <f t="shared" si="5"/>
        <v>8132550</v>
      </c>
      <c r="AR21" s="63">
        <f t="shared" si="5"/>
        <v>8132550</v>
      </c>
      <c r="AS21" s="63">
        <f t="shared" si="5"/>
        <v>8132550</v>
      </c>
      <c r="AT21" s="63">
        <f t="shared" si="5"/>
        <v>8132550</v>
      </c>
      <c r="AU21" s="63">
        <f t="shared" si="5"/>
        <v>8132550</v>
      </c>
      <c r="AV21" s="18"/>
      <c r="AW21" s="18"/>
      <c r="AX21" s="18"/>
    </row>
    <row r="22" spans="1:50" s="19" customFormat="1">
      <c r="A22" s="17"/>
      <c r="B22" s="17"/>
      <c r="C22" s="20" t="s">
        <v>35</v>
      </c>
      <c r="D22" s="17"/>
      <c r="E22" s="17"/>
      <c r="F22" s="16"/>
      <c r="G22" s="16"/>
      <c r="H22" s="16"/>
      <c r="I22" s="16"/>
      <c r="J22" s="17"/>
      <c r="K22" s="17"/>
      <c r="L22" s="15"/>
      <c r="M22" s="18"/>
      <c r="N22" s="18"/>
      <c r="O22" s="18">
        <f t="shared" si="2"/>
        <v>0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s="19" customFormat="1">
      <c r="A23" s="17"/>
      <c r="B23" s="17"/>
      <c r="C23" s="20" t="s">
        <v>387</v>
      </c>
      <c r="D23" s="17"/>
      <c r="E23" s="17"/>
      <c r="F23" s="16"/>
      <c r="G23" s="16"/>
      <c r="H23" s="16"/>
      <c r="I23" s="16"/>
      <c r="J23" s="17"/>
      <c r="K23" s="17"/>
      <c r="L23" s="15"/>
      <c r="M23" s="18"/>
      <c r="N23" s="18"/>
      <c r="O23" s="18">
        <f t="shared" si="2"/>
        <v>0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s="19" customFormat="1">
      <c r="A24" s="17"/>
      <c r="B24" s="17"/>
      <c r="C24" s="20" t="s">
        <v>386</v>
      </c>
      <c r="D24" s="17"/>
      <c r="E24" s="17"/>
      <c r="F24" s="16"/>
      <c r="G24" s="16"/>
      <c r="H24" s="16"/>
      <c r="I24" s="16"/>
      <c r="J24" s="17"/>
      <c r="K24" s="17"/>
      <c r="L24" s="15"/>
      <c r="M24" s="18"/>
      <c r="N24" s="18"/>
      <c r="O24" s="18">
        <f t="shared" si="2"/>
        <v>0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s="19" customFormat="1">
      <c r="A25" s="17"/>
      <c r="B25" s="17"/>
      <c r="C25" s="20" t="s">
        <v>385</v>
      </c>
      <c r="D25" s="17"/>
      <c r="E25" s="17"/>
      <c r="F25" s="16"/>
      <c r="G25" s="16"/>
      <c r="H25" s="16"/>
      <c r="I25" s="16"/>
      <c r="J25" s="17"/>
      <c r="K25" s="17"/>
      <c r="L25" s="15"/>
      <c r="M25" s="18"/>
      <c r="N25" s="18"/>
      <c r="O25" s="18">
        <f t="shared" si="2"/>
        <v>0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s="19" customFormat="1" ht="42">
      <c r="A26" s="17">
        <v>9</v>
      </c>
      <c r="B26" s="17">
        <v>1</v>
      </c>
      <c r="C26" s="20" t="s">
        <v>463</v>
      </c>
      <c r="D26" s="17">
        <v>6.2</v>
      </c>
      <c r="E26" s="17">
        <v>6</v>
      </c>
      <c r="F26" s="63" t="s">
        <v>145</v>
      </c>
      <c r="G26" s="63" t="s">
        <v>145</v>
      </c>
      <c r="H26" s="63" t="s">
        <v>146</v>
      </c>
      <c r="I26" s="63"/>
      <c r="J26" s="17">
        <v>15</v>
      </c>
      <c r="K26" s="59">
        <v>14.0116</v>
      </c>
      <c r="L26" s="59">
        <v>101.29049999999999</v>
      </c>
      <c r="M26" s="67">
        <v>100000</v>
      </c>
      <c r="N26" s="67">
        <v>100000</v>
      </c>
      <c r="O26" s="67">
        <f t="shared" si="2"/>
        <v>0</v>
      </c>
      <c r="P26" s="17">
        <v>1</v>
      </c>
      <c r="Q26" s="17">
        <v>1</v>
      </c>
      <c r="R26" s="17">
        <v>1</v>
      </c>
      <c r="S26" s="17">
        <v>1</v>
      </c>
      <c r="T26" s="17">
        <v>1</v>
      </c>
      <c r="U26" s="17"/>
      <c r="V26" s="62">
        <v>500</v>
      </c>
      <c r="W26" s="62"/>
      <c r="X26" s="17"/>
      <c r="Y26" s="62">
        <v>40</v>
      </c>
      <c r="Z26" s="62">
        <v>4</v>
      </c>
      <c r="AA26" s="17"/>
      <c r="AB26" s="17"/>
      <c r="AC26" s="17">
        <v>2562</v>
      </c>
      <c r="AD26" s="17">
        <v>2562</v>
      </c>
      <c r="AE26" s="17" t="s">
        <v>187</v>
      </c>
      <c r="AF26" s="60">
        <v>30</v>
      </c>
      <c r="AG26" s="60" t="s">
        <v>150</v>
      </c>
      <c r="AH26" s="60"/>
      <c r="AI26" s="60">
        <v>206450000825</v>
      </c>
      <c r="AJ26" s="67">
        <v>100000</v>
      </c>
      <c r="AK26" s="67"/>
      <c r="AL26" s="67">
        <v>100000</v>
      </c>
      <c r="AM26" s="67"/>
      <c r="AN26" s="67"/>
      <c r="AO26" s="67"/>
      <c r="AP26" s="67"/>
      <c r="AQ26" s="67"/>
      <c r="AR26" s="18">
        <f>0.2*$AJ26</f>
        <v>20000</v>
      </c>
      <c r="AS26" s="18">
        <f>0.2*$AJ26</f>
        <v>20000</v>
      </c>
      <c r="AT26" s="18">
        <f>0.2*$AJ26</f>
        <v>20000</v>
      </c>
      <c r="AU26" s="18">
        <f>0.2*$AJ26</f>
        <v>20000</v>
      </c>
      <c r="AV26" s="18">
        <f>0.2*$AJ26</f>
        <v>20000</v>
      </c>
      <c r="AW26" s="67"/>
      <c r="AX26" s="67"/>
    </row>
    <row r="27" spans="1:50" s="19" customFormat="1" ht="42">
      <c r="A27" s="17">
        <v>9</v>
      </c>
      <c r="B27" s="17">
        <v>2</v>
      </c>
      <c r="C27" s="20" t="s">
        <v>466</v>
      </c>
      <c r="D27" s="17">
        <v>6.2</v>
      </c>
      <c r="E27" s="17">
        <v>6</v>
      </c>
      <c r="F27" s="63" t="s">
        <v>147</v>
      </c>
      <c r="G27" s="63" t="s">
        <v>148</v>
      </c>
      <c r="H27" s="63" t="s">
        <v>149</v>
      </c>
      <c r="I27" s="63"/>
      <c r="J27" s="17">
        <v>16</v>
      </c>
      <c r="K27" s="59">
        <v>12.73094279</v>
      </c>
      <c r="L27" s="59">
        <v>101.0952489</v>
      </c>
      <c r="M27" s="63">
        <v>49200</v>
      </c>
      <c r="N27" s="63">
        <v>49200</v>
      </c>
      <c r="O27" s="63">
        <f t="shared" si="2"/>
        <v>0</v>
      </c>
      <c r="P27" s="17">
        <v>1</v>
      </c>
      <c r="Q27" s="17">
        <v>1</v>
      </c>
      <c r="R27" s="17">
        <v>1</v>
      </c>
      <c r="S27" s="17">
        <v>1</v>
      </c>
      <c r="T27" s="17">
        <v>1</v>
      </c>
      <c r="U27" s="17"/>
      <c r="V27" s="62">
        <v>500</v>
      </c>
      <c r="W27" s="62"/>
      <c r="X27" s="17"/>
      <c r="Y27" s="62">
        <v>40</v>
      </c>
      <c r="Z27" s="62">
        <v>4</v>
      </c>
      <c r="AA27" s="17"/>
      <c r="AB27" s="17"/>
      <c r="AC27" s="17">
        <v>2562</v>
      </c>
      <c r="AD27" s="17">
        <v>2562</v>
      </c>
      <c r="AE27" s="17" t="s">
        <v>187</v>
      </c>
      <c r="AF27" s="60">
        <v>30</v>
      </c>
      <c r="AG27" s="60" t="s">
        <v>150</v>
      </c>
      <c r="AH27" s="60"/>
      <c r="AI27" s="60">
        <v>206450000315</v>
      </c>
      <c r="AJ27" s="63">
        <v>49200</v>
      </c>
      <c r="AK27" s="63"/>
      <c r="AL27" s="63">
        <v>49200</v>
      </c>
      <c r="AM27" s="63"/>
      <c r="AN27" s="63"/>
      <c r="AO27" s="18">
        <f>0.2*$AJ27</f>
        <v>9840</v>
      </c>
      <c r="AP27" s="18">
        <f>0.2*$AJ27</f>
        <v>9840</v>
      </c>
      <c r="AQ27" s="18">
        <f>0.2*$AJ27</f>
        <v>9840</v>
      </c>
      <c r="AR27" s="18">
        <f>0.2*$AJ27</f>
        <v>9840</v>
      </c>
      <c r="AS27" s="18">
        <f>0.2*$AJ27</f>
        <v>9840</v>
      </c>
      <c r="AT27" s="63"/>
      <c r="AU27" s="63"/>
      <c r="AV27" s="63"/>
      <c r="AW27" s="63"/>
      <c r="AX27" s="63"/>
    </row>
    <row r="28" spans="1:50" s="19" customFormat="1" ht="42">
      <c r="A28" s="17">
        <v>10</v>
      </c>
      <c r="B28" s="17">
        <v>1</v>
      </c>
      <c r="C28" s="20" t="s">
        <v>465</v>
      </c>
      <c r="D28" s="17">
        <v>3.2</v>
      </c>
      <c r="E28" s="17">
        <v>10</v>
      </c>
      <c r="F28" s="16" t="s">
        <v>42</v>
      </c>
      <c r="G28" s="16" t="s">
        <v>43</v>
      </c>
      <c r="H28" s="16" t="s">
        <v>44</v>
      </c>
      <c r="I28" s="16"/>
      <c r="J28" s="17">
        <v>10</v>
      </c>
      <c r="K28" s="37">
        <v>15.038</v>
      </c>
      <c r="L28" s="38">
        <v>100.3301</v>
      </c>
      <c r="M28" s="18">
        <v>25000000</v>
      </c>
      <c r="N28" s="18">
        <v>25000000</v>
      </c>
      <c r="O28" s="18">
        <f t="shared" si="2"/>
        <v>0</v>
      </c>
      <c r="P28" s="17">
        <v>1</v>
      </c>
      <c r="Q28" s="17">
        <v>1</v>
      </c>
      <c r="R28" s="17">
        <v>4</v>
      </c>
      <c r="S28" s="17">
        <v>4</v>
      </c>
      <c r="T28" s="17">
        <v>4</v>
      </c>
      <c r="U28" s="27"/>
      <c r="V28" s="27">
        <v>12000</v>
      </c>
      <c r="W28" s="27"/>
      <c r="X28" s="17"/>
      <c r="Y28" s="17">
        <v>500</v>
      </c>
      <c r="Z28" s="17">
        <v>200</v>
      </c>
      <c r="AA28" s="17"/>
      <c r="AB28" s="17"/>
      <c r="AC28" s="17">
        <v>2562</v>
      </c>
      <c r="AD28" s="17">
        <v>2562</v>
      </c>
      <c r="AE28" s="17" t="s">
        <v>187</v>
      </c>
      <c r="AF28" s="17">
        <v>300</v>
      </c>
      <c r="AG28" s="17" t="s">
        <v>45</v>
      </c>
      <c r="AH28" s="17"/>
      <c r="AI28" s="60">
        <v>206450000085</v>
      </c>
      <c r="AJ28" s="18">
        <v>25000000</v>
      </c>
      <c r="AK28" s="18"/>
      <c r="AL28" s="18">
        <v>25000000</v>
      </c>
      <c r="AM28" s="18"/>
      <c r="AN28" s="18"/>
      <c r="AO28" s="18"/>
      <c r="AP28" s="18">
        <f>0.2*$AJ28</f>
        <v>5000000</v>
      </c>
      <c r="AQ28" s="18">
        <f>0.2*$AJ28</f>
        <v>5000000</v>
      </c>
      <c r="AR28" s="18">
        <f>0.2*$AJ28</f>
        <v>5000000</v>
      </c>
      <c r="AS28" s="18">
        <f>0.2*$AJ28</f>
        <v>5000000</v>
      </c>
      <c r="AT28" s="18">
        <f>0.2*$AJ28</f>
        <v>5000000</v>
      </c>
      <c r="AU28" s="18"/>
      <c r="AV28" s="18"/>
      <c r="AW28" s="18"/>
      <c r="AX28" s="18"/>
    </row>
    <row r="29" spans="1:50" s="19" customFormat="1" ht="42">
      <c r="A29" s="17">
        <v>12</v>
      </c>
      <c r="B29" s="17">
        <v>1</v>
      </c>
      <c r="C29" s="63" t="s">
        <v>464</v>
      </c>
      <c r="D29" s="17">
        <v>1.1000000000000001</v>
      </c>
      <c r="E29" s="17">
        <v>9</v>
      </c>
      <c r="F29" s="63" t="s">
        <v>143</v>
      </c>
      <c r="G29" s="63" t="s">
        <v>141</v>
      </c>
      <c r="H29" s="63" t="s">
        <v>44</v>
      </c>
      <c r="I29" s="63"/>
      <c r="J29" s="60">
        <v>13</v>
      </c>
      <c r="K29" s="59">
        <v>15.204164</v>
      </c>
      <c r="L29" s="59">
        <v>99.983020999999994</v>
      </c>
      <c r="M29" s="63">
        <v>1000000</v>
      </c>
      <c r="N29" s="63"/>
      <c r="O29" s="63">
        <f t="shared" si="2"/>
        <v>1000000</v>
      </c>
      <c r="P29" s="17">
        <v>1</v>
      </c>
      <c r="Q29" s="17">
        <v>1</v>
      </c>
      <c r="R29" s="17">
        <v>1</v>
      </c>
      <c r="S29" s="17">
        <v>1</v>
      </c>
      <c r="T29" s="17">
        <v>1</v>
      </c>
      <c r="U29" s="17"/>
      <c r="V29" s="17"/>
      <c r="W29" s="17"/>
      <c r="X29" s="17"/>
      <c r="Y29" s="17">
        <v>50</v>
      </c>
      <c r="Z29" s="17">
        <v>13</v>
      </c>
      <c r="AA29" s="17"/>
      <c r="AB29" s="17"/>
      <c r="AC29" s="17">
        <v>2562</v>
      </c>
      <c r="AD29" s="17">
        <v>2562</v>
      </c>
      <c r="AE29" s="17" t="s">
        <v>187</v>
      </c>
      <c r="AF29" s="17">
        <v>150</v>
      </c>
      <c r="AG29" s="60" t="s">
        <v>142</v>
      </c>
      <c r="AH29" s="60"/>
      <c r="AI29" s="60">
        <v>206450000074</v>
      </c>
      <c r="AJ29" s="63">
        <v>1000000</v>
      </c>
      <c r="AK29" s="63"/>
      <c r="AL29" s="63">
        <v>1000000</v>
      </c>
      <c r="AM29" s="63"/>
      <c r="AN29" s="63"/>
      <c r="AO29" s="63"/>
      <c r="AP29" s="63">
        <f>$AJ29*0.125</f>
        <v>125000</v>
      </c>
      <c r="AQ29" s="63">
        <f t="shared" ref="AQ29:AW29" si="6">$AJ29*0.125</f>
        <v>125000</v>
      </c>
      <c r="AR29" s="63">
        <f t="shared" si="6"/>
        <v>125000</v>
      </c>
      <c r="AS29" s="63">
        <f t="shared" si="6"/>
        <v>125000</v>
      </c>
      <c r="AT29" s="63">
        <f t="shared" si="6"/>
        <v>125000</v>
      </c>
      <c r="AU29" s="63">
        <f t="shared" si="6"/>
        <v>125000</v>
      </c>
      <c r="AV29" s="63">
        <f t="shared" si="6"/>
        <v>125000</v>
      </c>
      <c r="AW29" s="63">
        <f t="shared" si="6"/>
        <v>125000</v>
      </c>
      <c r="AX29" s="63"/>
    </row>
    <row r="30" spans="1:50" s="19" customFormat="1">
      <c r="A30" s="17">
        <v>12</v>
      </c>
      <c r="B30" s="17">
        <v>2</v>
      </c>
      <c r="C30" s="63" t="s">
        <v>471</v>
      </c>
      <c r="D30" s="17">
        <v>1.1000000000000001</v>
      </c>
      <c r="E30" s="17">
        <v>9</v>
      </c>
      <c r="F30" s="63" t="s">
        <v>140</v>
      </c>
      <c r="G30" s="63" t="s">
        <v>141</v>
      </c>
      <c r="H30" s="63" t="s">
        <v>44</v>
      </c>
      <c r="I30" s="63"/>
      <c r="J30" s="60">
        <v>13</v>
      </c>
      <c r="K30" s="59">
        <v>15.2791</v>
      </c>
      <c r="L30" s="59">
        <v>100.0363</v>
      </c>
      <c r="M30" s="63">
        <v>186100</v>
      </c>
      <c r="N30" s="63">
        <v>186100</v>
      </c>
      <c r="O30" s="63">
        <f t="shared" si="2"/>
        <v>0</v>
      </c>
      <c r="P30" s="17">
        <v>1</v>
      </c>
      <c r="Q30" s="17">
        <v>1</v>
      </c>
      <c r="R30" s="17">
        <v>1</v>
      </c>
      <c r="S30" s="17">
        <v>1</v>
      </c>
      <c r="T30" s="17">
        <v>1</v>
      </c>
      <c r="U30" s="17"/>
      <c r="V30" s="17"/>
      <c r="W30" s="17"/>
      <c r="X30" s="17"/>
      <c r="Y30" s="62">
        <v>20</v>
      </c>
      <c r="Z30" s="62">
        <v>2</v>
      </c>
      <c r="AA30" s="17"/>
      <c r="AB30" s="17"/>
      <c r="AC30" s="17">
        <v>2562</v>
      </c>
      <c r="AD30" s="17">
        <v>2562</v>
      </c>
      <c r="AE30" s="17" t="s">
        <v>187</v>
      </c>
      <c r="AF30" s="60">
        <v>365</v>
      </c>
      <c r="AG30" s="60" t="s">
        <v>142</v>
      </c>
      <c r="AH30" s="60"/>
      <c r="AI30" s="60">
        <v>206450000963</v>
      </c>
      <c r="AJ30" s="63">
        <v>186100</v>
      </c>
      <c r="AK30" s="63"/>
      <c r="AL30" s="63">
        <v>186100</v>
      </c>
      <c r="AM30" s="63"/>
      <c r="AN30" s="63">
        <f>$AJ30*0.125</f>
        <v>23262.5</v>
      </c>
      <c r="AO30" s="63">
        <f t="shared" ref="AO30:AU30" si="7">$AJ30*0.125</f>
        <v>23262.5</v>
      </c>
      <c r="AP30" s="63">
        <f t="shared" si="7"/>
        <v>23262.5</v>
      </c>
      <c r="AQ30" s="63">
        <f t="shared" si="7"/>
        <v>23262.5</v>
      </c>
      <c r="AR30" s="63">
        <f t="shared" si="7"/>
        <v>23262.5</v>
      </c>
      <c r="AS30" s="63">
        <f t="shared" si="7"/>
        <v>23262.5</v>
      </c>
      <c r="AT30" s="63">
        <f t="shared" si="7"/>
        <v>23262.5</v>
      </c>
      <c r="AU30" s="63">
        <f t="shared" si="7"/>
        <v>23262.5</v>
      </c>
      <c r="AV30" s="63"/>
      <c r="AW30" s="63"/>
      <c r="AX30" s="63"/>
    </row>
    <row r="31" spans="1:50" s="19" customFormat="1" ht="42">
      <c r="A31" s="17">
        <v>12</v>
      </c>
      <c r="B31" s="17">
        <v>3</v>
      </c>
      <c r="C31" s="63" t="s">
        <v>467</v>
      </c>
      <c r="D31" s="17">
        <v>1.1000000000000001</v>
      </c>
      <c r="E31" s="17">
        <v>9</v>
      </c>
      <c r="F31" s="63" t="s">
        <v>140</v>
      </c>
      <c r="G31" s="63" t="s">
        <v>141</v>
      </c>
      <c r="H31" s="63" t="s">
        <v>44</v>
      </c>
      <c r="I31" s="63"/>
      <c r="J31" s="60">
        <v>13</v>
      </c>
      <c r="K31" s="59">
        <v>15.279199999999999</v>
      </c>
      <c r="L31" s="59">
        <v>100.0376</v>
      </c>
      <c r="M31" s="63">
        <v>520200</v>
      </c>
      <c r="N31" s="63">
        <v>320200</v>
      </c>
      <c r="O31" s="63">
        <f t="shared" si="2"/>
        <v>200000</v>
      </c>
      <c r="P31" s="17">
        <v>1</v>
      </c>
      <c r="Q31" s="17">
        <v>1</v>
      </c>
      <c r="R31" s="17">
        <v>1</v>
      </c>
      <c r="S31" s="17">
        <v>1</v>
      </c>
      <c r="T31" s="17">
        <v>1</v>
      </c>
      <c r="U31" s="17"/>
      <c r="V31" s="17"/>
      <c r="W31" s="17"/>
      <c r="X31" s="17"/>
      <c r="Y31" s="62">
        <v>860</v>
      </c>
      <c r="Z31" s="62">
        <v>6</v>
      </c>
      <c r="AA31" s="17"/>
      <c r="AB31" s="17"/>
      <c r="AC31" s="17">
        <v>2562</v>
      </c>
      <c r="AD31" s="17">
        <v>2562</v>
      </c>
      <c r="AE31" s="17" t="s">
        <v>187</v>
      </c>
      <c r="AF31" s="60">
        <v>365</v>
      </c>
      <c r="AG31" s="60" t="s">
        <v>142</v>
      </c>
      <c r="AH31" s="60"/>
      <c r="AI31" s="60">
        <v>206450000357</v>
      </c>
      <c r="AJ31" s="63">
        <v>520200</v>
      </c>
      <c r="AK31" s="63"/>
      <c r="AL31" s="63">
        <v>520200</v>
      </c>
      <c r="AM31" s="64">
        <f>0.1*$AJ31</f>
        <v>52020</v>
      </c>
      <c r="AN31" s="64">
        <f>0.1*$AJ31</f>
        <v>52020</v>
      </c>
      <c r="AO31" s="64">
        <f>0.1*$AJ31</f>
        <v>52020</v>
      </c>
      <c r="AP31" s="64">
        <f t="shared" ref="AP31:AX32" si="8">0.1*$AJ31</f>
        <v>52020</v>
      </c>
      <c r="AQ31" s="64">
        <f t="shared" si="8"/>
        <v>52020</v>
      </c>
      <c r="AR31" s="64">
        <f t="shared" si="8"/>
        <v>52020</v>
      </c>
      <c r="AS31" s="64">
        <f t="shared" si="8"/>
        <v>52020</v>
      </c>
      <c r="AT31" s="64">
        <f t="shared" si="8"/>
        <v>52020</v>
      </c>
      <c r="AU31" s="64">
        <f t="shared" si="8"/>
        <v>52020</v>
      </c>
      <c r="AV31" s="64">
        <f t="shared" si="8"/>
        <v>52020</v>
      </c>
      <c r="AW31" s="64">
        <f t="shared" si="8"/>
        <v>52020</v>
      </c>
      <c r="AX31" s="63"/>
    </row>
    <row r="32" spans="1:50" s="19" customFormat="1" ht="42">
      <c r="A32" s="17">
        <v>12</v>
      </c>
      <c r="B32" s="17">
        <v>4</v>
      </c>
      <c r="C32" s="63" t="s">
        <v>468</v>
      </c>
      <c r="D32" s="17">
        <v>1.1000000000000001</v>
      </c>
      <c r="E32" s="17">
        <v>9</v>
      </c>
      <c r="F32" s="63" t="s">
        <v>140</v>
      </c>
      <c r="G32" s="63" t="s">
        <v>141</v>
      </c>
      <c r="H32" s="63" t="s">
        <v>44</v>
      </c>
      <c r="I32" s="63"/>
      <c r="J32" s="60">
        <v>13</v>
      </c>
      <c r="K32" s="59">
        <v>15.2791</v>
      </c>
      <c r="L32" s="59">
        <v>100.0363</v>
      </c>
      <c r="M32" s="63">
        <v>560700</v>
      </c>
      <c r="N32" s="63">
        <v>260700</v>
      </c>
      <c r="O32" s="63">
        <f t="shared" si="2"/>
        <v>300000</v>
      </c>
      <c r="P32" s="17">
        <v>1</v>
      </c>
      <c r="Q32" s="17">
        <v>1</v>
      </c>
      <c r="R32" s="17">
        <v>1</v>
      </c>
      <c r="S32" s="17">
        <v>1</v>
      </c>
      <c r="T32" s="17">
        <v>1</v>
      </c>
      <c r="U32" s="17"/>
      <c r="V32" s="17"/>
      <c r="W32" s="17"/>
      <c r="X32" s="17"/>
      <c r="Y32" s="62">
        <v>1250</v>
      </c>
      <c r="Z32" s="62">
        <v>7</v>
      </c>
      <c r="AA32" s="17"/>
      <c r="AB32" s="17"/>
      <c r="AC32" s="17">
        <v>2562</v>
      </c>
      <c r="AD32" s="17">
        <v>2562</v>
      </c>
      <c r="AE32" s="17" t="s">
        <v>187</v>
      </c>
      <c r="AF32" s="60">
        <v>365</v>
      </c>
      <c r="AG32" s="60" t="s">
        <v>142</v>
      </c>
      <c r="AH32" s="60"/>
      <c r="AI32" s="60">
        <v>206450000732</v>
      </c>
      <c r="AJ32" s="63">
        <v>560700</v>
      </c>
      <c r="AK32" s="63"/>
      <c r="AL32" s="63">
        <v>560700</v>
      </c>
      <c r="AM32" s="63"/>
      <c r="AN32" s="64">
        <f>0.1*$AJ32</f>
        <v>56070</v>
      </c>
      <c r="AO32" s="64">
        <f>0.1*$AJ32</f>
        <v>56070</v>
      </c>
      <c r="AP32" s="64">
        <f>0.1*$AJ32</f>
        <v>56070</v>
      </c>
      <c r="AQ32" s="64">
        <f t="shared" si="8"/>
        <v>56070</v>
      </c>
      <c r="AR32" s="64">
        <f t="shared" si="8"/>
        <v>56070</v>
      </c>
      <c r="AS32" s="64">
        <f t="shared" si="8"/>
        <v>56070</v>
      </c>
      <c r="AT32" s="64">
        <f t="shared" si="8"/>
        <v>56070</v>
      </c>
      <c r="AU32" s="64">
        <f t="shared" si="8"/>
        <v>56070</v>
      </c>
      <c r="AV32" s="64">
        <f t="shared" si="8"/>
        <v>56070</v>
      </c>
      <c r="AW32" s="64">
        <f t="shared" si="8"/>
        <v>56070</v>
      </c>
      <c r="AX32" s="64">
        <f t="shared" si="8"/>
        <v>56070</v>
      </c>
    </row>
    <row r="33" spans="1:50" s="19" customFormat="1" ht="42">
      <c r="A33" s="17">
        <v>12</v>
      </c>
      <c r="B33" s="17">
        <v>5</v>
      </c>
      <c r="C33" s="63" t="s">
        <v>469</v>
      </c>
      <c r="D33" s="17">
        <v>1.1000000000000001</v>
      </c>
      <c r="E33" s="17">
        <v>9</v>
      </c>
      <c r="F33" s="63" t="s">
        <v>140</v>
      </c>
      <c r="G33" s="63" t="s">
        <v>141</v>
      </c>
      <c r="H33" s="63" t="s">
        <v>44</v>
      </c>
      <c r="I33" s="63"/>
      <c r="J33" s="60">
        <v>13</v>
      </c>
      <c r="K33" s="59">
        <v>15.278600000000001</v>
      </c>
      <c r="L33" s="59">
        <v>100.03789999999999</v>
      </c>
      <c r="M33" s="63">
        <v>336000</v>
      </c>
      <c r="N33" s="63">
        <v>236000</v>
      </c>
      <c r="O33" s="63">
        <f t="shared" si="2"/>
        <v>100000</v>
      </c>
      <c r="P33" s="17">
        <v>1</v>
      </c>
      <c r="Q33" s="17">
        <v>1</v>
      </c>
      <c r="R33" s="17">
        <v>1</v>
      </c>
      <c r="S33" s="17">
        <v>1</v>
      </c>
      <c r="T33" s="17">
        <v>1</v>
      </c>
      <c r="U33" s="17"/>
      <c r="V33" s="17"/>
      <c r="W33" s="17"/>
      <c r="X33" s="17"/>
      <c r="Y33" s="62">
        <v>1600</v>
      </c>
      <c r="Z33" s="62">
        <v>4</v>
      </c>
      <c r="AA33" s="17"/>
      <c r="AB33" s="17"/>
      <c r="AC33" s="17">
        <v>2562</v>
      </c>
      <c r="AD33" s="17">
        <v>2562</v>
      </c>
      <c r="AE33" s="17" t="s">
        <v>187</v>
      </c>
      <c r="AF33" s="60">
        <v>365</v>
      </c>
      <c r="AG33" s="60" t="s">
        <v>142</v>
      </c>
      <c r="AH33" s="60"/>
      <c r="AI33" s="60">
        <v>206450000352</v>
      </c>
      <c r="AJ33" s="63">
        <v>336000</v>
      </c>
      <c r="AK33" s="63"/>
      <c r="AL33" s="63">
        <v>336000</v>
      </c>
      <c r="AM33" s="63"/>
      <c r="AN33" s="63"/>
      <c r="AO33" s="63">
        <f>$AJ33*0.125</f>
        <v>42000</v>
      </c>
      <c r="AP33" s="63">
        <f t="shared" ref="AP33:AV33" si="9">$AJ33*0.125</f>
        <v>42000</v>
      </c>
      <c r="AQ33" s="63">
        <f t="shared" si="9"/>
        <v>42000</v>
      </c>
      <c r="AR33" s="63">
        <f t="shared" si="9"/>
        <v>42000</v>
      </c>
      <c r="AS33" s="63">
        <f t="shared" si="9"/>
        <v>42000</v>
      </c>
      <c r="AT33" s="63">
        <f t="shared" si="9"/>
        <v>42000</v>
      </c>
      <c r="AU33" s="63">
        <f t="shared" si="9"/>
        <v>42000</v>
      </c>
      <c r="AV33" s="63">
        <f t="shared" si="9"/>
        <v>42000</v>
      </c>
      <c r="AW33" s="63"/>
      <c r="AX33" s="63"/>
    </row>
    <row r="34" spans="1:50" s="19" customFormat="1" ht="42">
      <c r="A34" s="17">
        <v>12</v>
      </c>
      <c r="B34" s="17">
        <v>6</v>
      </c>
      <c r="C34" s="63" t="s">
        <v>470</v>
      </c>
      <c r="D34" s="17">
        <v>1.1000000000000001</v>
      </c>
      <c r="E34" s="17">
        <v>9</v>
      </c>
      <c r="F34" s="63" t="s">
        <v>140</v>
      </c>
      <c r="G34" s="63" t="s">
        <v>141</v>
      </c>
      <c r="H34" s="63" t="s">
        <v>44</v>
      </c>
      <c r="I34" s="63"/>
      <c r="J34" s="60">
        <v>13</v>
      </c>
      <c r="K34" s="59">
        <v>15.275904000000001</v>
      </c>
      <c r="L34" s="59">
        <v>100.036783</v>
      </c>
      <c r="M34" s="63">
        <v>480000</v>
      </c>
      <c r="N34" s="63">
        <v>380000</v>
      </c>
      <c r="O34" s="63">
        <f t="shared" si="2"/>
        <v>100000</v>
      </c>
      <c r="P34" s="17">
        <v>1</v>
      </c>
      <c r="Q34" s="17">
        <v>1</v>
      </c>
      <c r="R34" s="17">
        <v>1</v>
      </c>
      <c r="S34" s="17">
        <v>1</v>
      </c>
      <c r="T34" s="17">
        <v>1</v>
      </c>
      <c r="U34" s="17"/>
      <c r="V34" s="17"/>
      <c r="W34" s="17"/>
      <c r="X34" s="17"/>
      <c r="Y34" s="62">
        <v>1540</v>
      </c>
      <c r="Z34" s="62">
        <v>4</v>
      </c>
      <c r="AA34" s="17"/>
      <c r="AB34" s="17"/>
      <c r="AC34" s="17">
        <v>2562</v>
      </c>
      <c r="AD34" s="17">
        <v>2562</v>
      </c>
      <c r="AE34" s="17" t="s">
        <v>187</v>
      </c>
      <c r="AF34" s="60">
        <v>180</v>
      </c>
      <c r="AG34" s="60" t="s">
        <v>142</v>
      </c>
      <c r="AH34" s="60"/>
      <c r="AI34" s="60">
        <v>206450000052</v>
      </c>
      <c r="AJ34" s="63">
        <v>480000</v>
      </c>
      <c r="AK34" s="63"/>
      <c r="AL34" s="63">
        <v>480000</v>
      </c>
      <c r="AM34" s="63"/>
      <c r="AN34" s="63"/>
      <c r="AO34" s="63"/>
      <c r="AP34" s="63"/>
      <c r="AQ34" s="63"/>
      <c r="AR34" s="63"/>
      <c r="AS34" s="18">
        <f>0.2*$AJ34</f>
        <v>96000</v>
      </c>
      <c r="AT34" s="18">
        <f>0.2*$AJ34</f>
        <v>96000</v>
      </c>
      <c r="AU34" s="18">
        <f>0.2*$AJ34</f>
        <v>96000</v>
      </c>
      <c r="AV34" s="18">
        <f>0.2*$AJ34</f>
        <v>96000</v>
      </c>
      <c r="AW34" s="18">
        <f>0.2*$AJ34</f>
        <v>96000</v>
      </c>
      <c r="AX34" s="63"/>
    </row>
    <row r="35" spans="1:50" s="19" customFormat="1" ht="42">
      <c r="A35" s="17">
        <v>12</v>
      </c>
      <c r="B35" s="17">
        <v>7</v>
      </c>
      <c r="C35" s="63" t="s">
        <v>144</v>
      </c>
      <c r="D35" s="17">
        <v>2.1</v>
      </c>
      <c r="E35" s="17">
        <v>9</v>
      </c>
      <c r="F35" s="63" t="s">
        <v>140</v>
      </c>
      <c r="G35" s="63" t="s">
        <v>141</v>
      </c>
      <c r="H35" s="63" t="s">
        <v>44</v>
      </c>
      <c r="I35" s="63"/>
      <c r="J35" s="60">
        <v>13</v>
      </c>
      <c r="K35" s="59">
        <v>15.275904000000001</v>
      </c>
      <c r="L35" s="59">
        <v>100.036783</v>
      </c>
      <c r="M35" s="18">
        <v>17000</v>
      </c>
      <c r="N35" s="18"/>
      <c r="O35" s="18">
        <f t="shared" si="2"/>
        <v>17000</v>
      </c>
      <c r="P35" s="17">
        <v>1</v>
      </c>
      <c r="Q35" s="17">
        <v>1</v>
      </c>
      <c r="R35" s="17">
        <v>1</v>
      </c>
      <c r="S35" s="17">
        <v>1</v>
      </c>
      <c r="T35" s="17">
        <v>1</v>
      </c>
      <c r="U35" s="17"/>
      <c r="V35" s="61">
        <v>2400</v>
      </c>
      <c r="W35" s="61"/>
      <c r="X35" s="17"/>
      <c r="Y35" s="61">
        <v>175</v>
      </c>
      <c r="Z35" s="62">
        <v>4</v>
      </c>
      <c r="AA35" s="17"/>
      <c r="AB35" s="17"/>
      <c r="AC35" s="17">
        <v>2562</v>
      </c>
      <c r="AD35" s="17">
        <v>2562</v>
      </c>
      <c r="AE35" s="17" t="s">
        <v>187</v>
      </c>
      <c r="AF35" s="60">
        <v>180</v>
      </c>
      <c r="AG35" s="60" t="s">
        <v>142</v>
      </c>
      <c r="AH35" s="60"/>
      <c r="AI35" s="60">
        <v>206450000384</v>
      </c>
      <c r="AJ35" s="18">
        <v>17000</v>
      </c>
      <c r="AK35" s="18"/>
      <c r="AL35" s="18">
        <v>17000</v>
      </c>
      <c r="AM35" s="18"/>
      <c r="AN35" s="18"/>
      <c r="AO35" s="18">
        <f>0.2*$AJ35</f>
        <v>3400</v>
      </c>
      <c r="AP35" s="18">
        <f>0.2*$AJ35</f>
        <v>3400</v>
      </c>
      <c r="AQ35" s="18">
        <f>0.2*$AJ35</f>
        <v>3400</v>
      </c>
      <c r="AR35" s="18">
        <f>0.2*$AJ35</f>
        <v>3400</v>
      </c>
      <c r="AS35" s="18">
        <f>0.2*$AJ35</f>
        <v>3400</v>
      </c>
      <c r="AT35" s="18"/>
      <c r="AU35" s="18"/>
      <c r="AV35" s="18"/>
      <c r="AW35" s="18"/>
      <c r="AX35" s="18"/>
    </row>
    <row r="36" spans="1:50" s="19" customFormat="1" ht="42">
      <c r="A36" s="17">
        <v>1</v>
      </c>
      <c r="B36" s="17">
        <v>419</v>
      </c>
      <c r="C36" s="63" t="s">
        <v>373</v>
      </c>
      <c r="D36" s="17">
        <v>2.4</v>
      </c>
      <c r="E36" s="17">
        <v>13</v>
      </c>
      <c r="F36" s="63" t="s">
        <v>374</v>
      </c>
      <c r="G36" s="63" t="s">
        <v>375</v>
      </c>
      <c r="H36" s="63" t="s">
        <v>214</v>
      </c>
      <c r="I36" s="63"/>
      <c r="J36" s="60" t="s">
        <v>366</v>
      </c>
      <c r="K36" s="59">
        <v>18.921800000000001</v>
      </c>
      <c r="L36" s="59">
        <v>99.136099999999999</v>
      </c>
      <c r="M36" s="18">
        <v>11959000</v>
      </c>
      <c r="N36" s="18">
        <f>M36</f>
        <v>11959000</v>
      </c>
      <c r="O36" s="18"/>
      <c r="P36" s="17">
        <v>1</v>
      </c>
      <c r="Q36" s="17">
        <v>1</v>
      </c>
      <c r="R36" s="17">
        <v>1</v>
      </c>
      <c r="S36" s="17">
        <v>1</v>
      </c>
      <c r="T36" s="17">
        <v>4</v>
      </c>
      <c r="U36" s="17"/>
      <c r="V36" s="61"/>
      <c r="W36" s="61">
        <v>4.2</v>
      </c>
      <c r="X36" s="17"/>
      <c r="Y36" s="61"/>
      <c r="Z36" s="83">
        <v>30</v>
      </c>
      <c r="AA36" s="160" t="s">
        <v>371</v>
      </c>
      <c r="AB36" s="17">
        <v>7.56</v>
      </c>
      <c r="AC36" s="17">
        <v>2562</v>
      </c>
      <c r="AD36" s="17">
        <v>2562</v>
      </c>
      <c r="AE36" s="17" t="s">
        <v>187</v>
      </c>
      <c r="AF36" s="60">
        <v>180</v>
      </c>
      <c r="AG36" s="159" t="s">
        <v>376</v>
      </c>
      <c r="AH36" s="60"/>
      <c r="AI36" s="60">
        <v>206450000336</v>
      </c>
      <c r="AJ36" s="18">
        <f>M36</f>
        <v>11959000</v>
      </c>
      <c r="AK36" s="18"/>
      <c r="AL36" s="18"/>
      <c r="AM36" s="18"/>
      <c r="AN36" s="18"/>
      <c r="AO36" s="18"/>
      <c r="AP36" s="18">
        <f>0.25*$AJ36</f>
        <v>2989750</v>
      </c>
      <c r="AQ36" s="18">
        <f>0.25*$AJ36</f>
        <v>2989750</v>
      </c>
      <c r="AR36" s="18">
        <f>0.25*$AJ36</f>
        <v>2989750</v>
      </c>
      <c r="AS36" s="18">
        <f>0.25*$AJ36</f>
        <v>2989750</v>
      </c>
      <c r="AT36" s="18"/>
      <c r="AU36" s="18"/>
      <c r="AV36" s="18"/>
      <c r="AW36" s="18"/>
      <c r="AX36" s="18"/>
    </row>
    <row r="37" spans="1:50" s="19" customFormat="1" ht="63">
      <c r="A37" s="17">
        <v>8</v>
      </c>
      <c r="B37" s="17">
        <v>2</v>
      </c>
      <c r="C37" s="63" t="s">
        <v>369</v>
      </c>
      <c r="D37" s="17">
        <v>2.5</v>
      </c>
      <c r="E37" s="17">
        <v>13</v>
      </c>
      <c r="F37" s="63" t="s">
        <v>36</v>
      </c>
      <c r="G37" s="63" t="s">
        <v>37</v>
      </c>
      <c r="H37" s="63" t="s">
        <v>38</v>
      </c>
      <c r="I37" s="63"/>
      <c r="J37" s="60" t="s">
        <v>370</v>
      </c>
      <c r="K37" s="59">
        <v>15.218037000000001</v>
      </c>
      <c r="L37" s="59">
        <v>101.652649</v>
      </c>
      <c r="M37" s="18">
        <v>23000000</v>
      </c>
      <c r="N37" s="18">
        <v>23000000</v>
      </c>
      <c r="O37" s="18"/>
      <c r="P37" s="17">
        <v>1</v>
      </c>
      <c r="Q37" s="17">
        <v>1</v>
      </c>
      <c r="R37" s="17">
        <v>1</v>
      </c>
      <c r="S37" s="17">
        <v>1</v>
      </c>
      <c r="T37" s="17">
        <v>4</v>
      </c>
      <c r="U37" s="17"/>
      <c r="V37" s="61"/>
      <c r="W37" s="61">
        <v>4.3010000000000002</v>
      </c>
      <c r="X37" s="17"/>
      <c r="Y37" s="61"/>
      <c r="Z37" s="83">
        <v>30</v>
      </c>
      <c r="AA37" s="160" t="s">
        <v>371</v>
      </c>
      <c r="AB37" s="17">
        <v>110.96</v>
      </c>
      <c r="AC37" s="17">
        <v>2562</v>
      </c>
      <c r="AD37" s="17">
        <v>2562</v>
      </c>
      <c r="AE37" s="17" t="s">
        <v>187</v>
      </c>
      <c r="AF37" s="60">
        <v>180</v>
      </c>
      <c r="AG37" s="60" t="s">
        <v>372</v>
      </c>
      <c r="AH37" s="60"/>
      <c r="AI37" s="60">
        <v>206450000312</v>
      </c>
      <c r="AJ37" s="18">
        <f>M37</f>
        <v>23000000</v>
      </c>
      <c r="AK37" s="18"/>
      <c r="AL37" s="18">
        <f>AJ37</f>
        <v>23000000</v>
      </c>
      <c r="AM37" s="18"/>
      <c r="AN37" s="18">
        <f>0.2*$AJ37</f>
        <v>4600000</v>
      </c>
      <c r="AO37" s="18">
        <f>0.2*$AJ37</f>
        <v>4600000</v>
      </c>
      <c r="AP37" s="18">
        <f>0.2*$AJ37</f>
        <v>4600000</v>
      </c>
      <c r="AQ37" s="18">
        <f>0.2*$AJ37</f>
        <v>4600000</v>
      </c>
      <c r="AR37" s="18">
        <f>0.2*$AJ37</f>
        <v>4600000</v>
      </c>
      <c r="AS37" s="18"/>
      <c r="AT37" s="18"/>
      <c r="AU37" s="18"/>
      <c r="AV37" s="18"/>
      <c r="AW37" s="18"/>
      <c r="AX37" s="18"/>
    </row>
    <row r="38" spans="1:50" s="19" customFormat="1" ht="42">
      <c r="A38" s="17">
        <v>1</v>
      </c>
      <c r="B38" s="17">
        <v>1</v>
      </c>
      <c r="C38" s="63" t="s">
        <v>364</v>
      </c>
      <c r="D38" s="17">
        <v>2.6</v>
      </c>
      <c r="E38" s="17">
        <v>13</v>
      </c>
      <c r="F38" s="63" t="s">
        <v>365</v>
      </c>
      <c r="G38" s="63" t="s">
        <v>215</v>
      </c>
      <c r="H38" s="63" t="s">
        <v>214</v>
      </c>
      <c r="I38" s="63"/>
      <c r="J38" s="60" t="s">
        <v>366</v>
      </c>
      <c r="K38" s="59">
        <v>19.155491999999999</v>
      </c>
      <c r="L38" s="59">
        <v>99.038214999999994</v>
      </c>
      <c r="M38" s="18">
        <v>18596000</v>
      </c>
      <c r="N38" s="18"/>
      <c r="O38" s="18">
        <v>18596000</v>
      </c>
      <c r="P38" s="17">
        <v>1</v>
      </c>
      <c r="Q38" s="17">
        <v>1</v>
      </c>
      <c r="R38" s="17">
        <v>1</v>
      </c>
      <c r="S38" s="17">
        <v>1</v>
      </c>
      <c r="T38" s="17">
        <v>4</v>
      </c>
      <c r="U38" s="17"/>
      <c r="V38" s="61"/>
      <c r="W38" s="61">
        <v>10.686999999999999</v>
      </c>
      <c r="X38" s="17"/>
      <c r="Y38" s="61"/>
      <c r="Z38" s="83">
        <v>30</v>
      </c>
      <c r="AA38" s="160" t="s">
        <v>371</v>
      </c>
      <c r="AB38" s="17">
        <v>161.58000000000001</v>
      </c>
      <c r="AC38" s="17">
        <v>2562</v>
      </c>
      <c r="AD38" s="17">
        <v>2562</v>
      </c>
      <c r="AE38" s="17" t="s">
        <v>187</v>
      </c>
      <c r="AF38" s="60">
        <v>180</v>
      </c>
      <c r="AG38" s="159" t="s">
        <v>368</v>
      </c>
      <c r="AH38" s="60"/>
      <c r="AI38" s="60">
        <v>206450000378</v>
      </c>
      <c r="AJ38" s="18">
        <f>M38</f>
        <v>18596000</v>
      </c>
      <c r="AK38" s="18">
        <f>AJ38</f>
        <v>18596000</v>
      </c>
      <c r="AL38" s="18"/>
      <c r="AM38" s="18"/>
      <c r="AN38" s="18"/>
      <c r="AO38" s="18"/>
      <c r="AP38" s="18"/>
      <c r="AQ38" s="18">
        <f>0.2*$AJ38</f>
        <v>3719200</v>
      </c>
      <c r="AR38" s="18">
        <f>0.2*$AJ38</f>
        <v>3719200</v>
      </c>
      <c r="AS38" s="18">
        <f>0.2*$AJ38</f>
        <v>3719200</v>
      </c>
      <c r="AT38" s="18">
        <f>0.2*$AJ38</f>
        <v>3719200</v>
      </c>
      <c r="AU38" s="18">
        <f>0.2*$AJ38</f>
        <v>3719200</v>
      </c>
      <c r="AV38" s="18"/>
      <c r="AW38" s="18"/>
      <c r="AX38" s="18"/>
    </row>
    <row r="39" spans="1:50" s="19" customFormat="1" ht="42">
      <c r="A39" s="17">
        <v>12</v>
      </c>
      <c r="B39" s="17">
        <v>1</v>
      </c>
      <c r="C39" s="66" t="s">
        <v>461</v>
      </c>
      <c r="D39" s="17">
        <v>4.5</v>
      </c>
      <c r="E39" s="17">
        <v>7</v>
      </c>
      <c r="F39" s="66" t="s">
        <v>129</v>
      </c>
      <c r="G39" s="66" t="s">
        <v>129</v>
      </c>
      <c r="H39" s="66" t="s">
        <v>130</v>
      </c>
      <c r="I39" s="66"/>
      <c r="J39" s="36">
        <v>13</v>
      </c>
      <c r="K39" s="84">
        <v>14.920199999999999</v>
      </c>
      <c r="L39" s="85">
        <v>99.549199999999999</v>
      </c>
      <c r="M39" s="27">
        <v>25000000</v>
      </c>
      <c r="N39" s="27">
        <v>25000000</v>
      </c>
      <c r="O39" s="27">
        <f t="shared" si="2"/>
        <v>0</v>
      </c>
      <c r="P39" s="83">
        <v>1</v>
      </c>
      <c r="Q39" s="83">
        <v>1</v>
      </c>
      <c r="R39" s="83">
        <v>4</v>
      </c>
      <c r="S39" s="83">
        <v>4</v>
      </c>
      <c r="T39" s="83">
        <v>3</v>
      </c>
      <c r="U39" s="17"/>
      <c r="V39" s="82">
        <v>500</v>
      </c>
      <c r="W39" s="82"/>
      <c r="X39" s="86">
        <v>0.5</v>
      </c>
      <c r="Y39" s="82">
        <v>100</v>
      </c>
      <c r="Z39" s="83">
        <v>30</v>
      </c>
      <c r="AA39" s="86"/>
      <c r="AB39" s="17"/>
      <c r="AC39" s="17">
        <v>2562</v>
      </c>
      <c r="AD39" s="17">
        <v>2562</v>
      </c>
      <c r="AE39" s="17" t="s">
        <v>187</v>
      </c>
      <c r="AF39" s="83">
        <v>210</v>
      </c>
      <c r="AG39" s="36" t="s">
        <v>131</v>
      </c>
      <c r="AH39" s="36"/>
      <c r="AI39" s="60">
        <v>206450000322</v>
      </c>
      <c r="AJ39" s="27">
        <v>25000000</v>
      </c>
      <c r="AK39" s="27">
        <v>25000000</v>
      </c>
      <c r="AL39" s="27"/>
      <c r="AM39" s="27"/>
      <c r="AN39" s="27"/>
      <c r="AO39" s="27"/>
      <c r="AP39" s="18">
        <f>0.2*$AJ39</f>
        <v>5000000</v>
      </c>
      <c r="AQ39" s="18">
        <f>0.2*$AJ39</f>
        <v>5000000</v>
      </c>
      <c r="AR39" s="18">
        <f>0.2*$AJ39</f>
        <v>5000000</v>
      </c>
      <c r="AS39" s="18">
        <f>0.2*$AJ39</f>
        <v>5000000</v>
      </c>
      <c r="AT39" s="18">
        <f>0.2*$AJ39</f>
        <v>5000000</v>
      </c>
      <c r="AU39" s="27"/>
      <c r="AV39" s="27"/>
      <c r="AW39" s="27"/>
      <c r="AX39" s="27"/>
    </row>
    <row r="40" spans="1:50" s="19" customFormat="1" ht="63">
      <c r="A40" s="17">
        <v>15</v>
      </c>
      <c r="B40" s="17">
        <v>1</v>
      </c>
      <c r="C40" s="63" t="s">
        <v>460</v>
      </c>
      <c r="D40" s="17">
        <v>1.1000000000000001</v>
      </c>
      <c r="E40" s="17">
        <v>13</v>
      </c>
      <c r="F40" s="63" t="s">
        <v>161</v>
      </c>
      <c r="G40" s="63" t="s">
        <v>162</v>
      </c>
      <c r="H40" s="63" t="s">
        <v>163</v>
      </c>
      <c r="I40" s="63"/>
      <c r="J40" s="17">
        <v>21</v>
      </c>
      <c r="K40" s="59" t="s">
        <v>164</v>
      </c>
      <c r="L40" s="59" t="s">
        <v>165</v>
      </c>
      <c r="M40" s="18">
        <v>8000000</v>
      </c>
      <c r="N40" s="18">
        <v>8000000</v>
      </c>
      <c r="O40" s="18">
        <f t="shared" si="2"/>
        <v>0</v>
      </c>
      <c r="P40" s="62">
        <v>1</v>
      </c>
      <c r="Q40" s="62">
        <v>1</v>
      </c>
      <c r="R40" s="62">
        <v>4</v>
      </c>
      <c r="S40" s="62">
        <v>4</v>
      </c>
      <c r="T40" s="62">
        <v>4</v>
      </c>
      <c r="U40" s="17"/>
      <c r="V40" s="17"/>
      <c r="W40" s="17"/>
      <c r="X40" s="17"/>
      <c r="Y40" s="17"/>
      <c r="Z40" s="68">
        <v>50</v>
      </c>
      <c r="AA40" s="17"/>
      <c r="AB40" s="17"/>
      <c r="AC40" s="17">
        <v>2562</v>
      </c>
      <c r="AD40" s="17">
        <v>2562</v>
      </c>
      <c r="AE40" s="17" t="s">
        <v>187</v>
      </c>
      <c r="AF40" s="17">
        <v>180</v>
      </c>
      <c r="AG40" s="69" t="s">
        <v>166</v>
      </c>
      <c r="AH40" s="69"/>
      <c r="AI40" s="60">
        <v>206450000472</v>
      </c>
      <c r="AJ40" s="18">
        <v>8000000</v>
      </c>
      <c r="AK40" s="18">
        <v>8000000</v>
      </c>
      <c r="AL40" s="18"/>
      <c r="AM40" s="18"/>
      <c r="AN40" s="18">
        <f>0.2*$AJ40</f>
        <v>1600000</v>
      </c>
      <c r="AO40" s="18">
        <f t="shared" ref="AO40:AR41" si="10">0.2*$AJ40</f>
        <v>1600000</v>
      </c>
      <c r="AP40" s="18">
        <f t="shared" si="10"/>
        <v>1600000</v>
      </c>
      <c r="AQ40" s="18">
        <f t="shared" si="10"/>
        <v>1600000</v>
      </c>
      <c r="AR40" s="18">
        <f t="shared" si="10"/>
        <v>1600000</v>
      </c>
      <c r="AS40" s="18"/>
      <c r="AT40" s="18"/>
      <c r="AU40" s="18"/>
      <c r="AV40" s="18"/>
      <c r="AW40" s="18"/>
      <c r="AX40" s="18"/>
    </row>
    <row r="41" spans="1:50" s="19" customFormat="1">
      <c r="A41" s="17">
        <v>16</v>
      </c>
      <c r="B41" s="17">
        <v>1</v>
      </c>
      <c r="C41" s="63" t="s">
        <v>167</v>
      </c>
      <c r="D41" s="17">
        <v>1.1000000000000001</v>
      </c>
      <c r="E41" s="17">
        <v>13</v>
      </c>
      <c r="F41" s="63" t="s">
        <v>169</v>
      </c>
      <c r="G41" s="63" t="s">
        <v>170</v>
      </c>
      <c r="H41" s="63" t="s">
        <v>122</v>
      </c>
      <c r="I41" s="63"/>
      <c r="J41" s="60">
        <v>23</v>
      </c>
      <c r="K41" s="59">
        <v>6.9857040000000001</v>
      </c>
      <c r="L41" s="59">
        <v>100.382391</v>
      </c>
      <c r="M41" s="63">
        <v>8966900</v>
      </c>
      <c r="N41" s="63">
        <v>8966900</v>
      </c>
      <c r="O41" s="63">
        <f t="shared" si="2"/>
        <v>0</v>
      </c>
      <c r="P41" s="62">
        <v>4</v>
      </c>
      <c r="Q41" s="62">
        <v>1</v>
      </c>
      <c r="R41" s="62">
        <v>4</v>
      </c>
      <c r="S41" s="62">
        <v>4</v>
      </c>
      <c r="T41" s="62">
        <v>4</v>
      </c>
      <c r="U41" s="17"/>
      <c r="V41" s="17"/>
      <c r="W41" s="17"/>
      <c r="X41" s="17"/>
      <c r="Y41" s="17">
        <v>10</v>
      </c>
      <c r="Z41" s="68">
        <v>10</v>
      </c>
      <c r="AA41" s="17"/>
      <c r="AB41" s="17"/>
      <c r="AC41" s="17">
        <v>2562</v>
      </c>
      <c r="AD41" s="17">
        <v>2562</v>
      </c>
      <c r="AE41" s="17" t="s">
        <v>187</v>
      </c>
      <c r="AF41" s="17">
        <v>180</v>
      </c>
      <c r="AG41" s="69" t="s">
        <v>172</v>
      </c>
      <c r="AH41" s="69"/>
      <c r="AI41" s="60">
        <v>206450000722</v>
      </c>
      <c r="AJ41" s="63">
        <v>8966900</v>
      </c>
      <c r="AK41" s="63"/>
      <c r="AL41" s="63">
        <v>8966900</v>
      </c>
      <c r="AM41" s="63"/>
      <c r="AN41" s="18">
        <f>0.2*$AJ41</f>
        <v>1793380</v>
      </c>
      <c r="AO41" s="18">
        <f t="shared" si="10"/>
        <v>1793380</v>
      </c>
      <c r="AP41" s="18">
        <f t="shared" si="10"/>
        <v>1793380</v>
      </c>
      <c r="AQ41" s="18">
        <f t="shared" si="10"/>
        <v>1793380</v>
      </c>
      <c r="AR41" s="18">
        <f t="shared" si="10"/>
        <v>1793380</v>
      </c>
      <c r="AS41" s="63"/>
      <c r="AT41" s="63"/>
      <c r="AU41" s="63"/>
      <c r="AV41" s="63"/>
      <c r="AW41" s="63"/>
      <c r="AX41" s="63"/>
    </row>
    <row r="42" spans="1:50" s="19" customFormat="1" ht="42">
      <c r="A42" s="17">
        <v>16</v>
      </c>
      <c r="B42" s="17">
        <v>2</v>
      </c>
      <c r="C42" s="63" t="s">
        <v>168</v>
      </c>
      <c r="D42" s="17">
        <v>1.1000000000000001</v>
      </c>
      <c r="E42" s="17">
        <v>13</v>
      </c>
      <c r="F42" s="63" t="s">
        <v>171</v>
      </c>
      <c r="G42" s="63" t="s">
        <v>171</v>
      </c>
      <c r="H42" s="63" t="s">
        <v>122</v>
      </c>
      <c r="I42" s="63"/>
      <c r="J42" s="60">
        <v>21</v>
      </c>
      <c r="K42" s="59">
        <v>6.7468000000000004</v>
      </c>
      <c r="L42" s="59">
        <v>100.6986</v>
      </c>
      <c r="M42" s="63">
        <v>2000000</v>
      </c>
      <c r="N42" s="63">
        <v>2000000</v>
      </c>
      <c r="O42" s="63">
        <f t="shared" si="2"/>
        <v>0</v>
      </c>
      <c r="P42" s="62">
        <v>1</v>
      </c>
      <c r="Q42" s="62">
        <v>1</v>
      </c>
      <c r="R42" s="62">
        <v>4</v>
      </c>
      <c r="S42" s="62">
        <v>4</v>
      </c>
      <c r="T42" s="62">
        <v>4</v>
      </c>
      <c r="U42" s="17"/>
      <c r="V42" s="17"/>
      <c r="W42" s="17"/>
      <c r="X42" s="17"/>
      <c r="Y42" s="17">
        <v>10</v>
      </c>
      <c r="Z42" s="68">
        <v>10</v>
      </c>
      <c r="AA42" s="17"/>
      <c r="AB42" s="17"/>
      <c r="AC42" s="17">
        <v>2562</v>
      </c>
      <c r="AD42" s="17">
        <v>2562</v>
      </c>
      <c r="AE42" s="17" t="s">
        <v>187</v>
      </c>
      <c r="AF42" s="17">
        <v>180</v>
      </c>
      <c r="AG42" s="69" t="s">
        <v>173</v>
      </c>
      <c r="AH42" s="69"/>
      <c r="AI42" s="60">
        <v>206450000352</v>
      </c>
      <c r="AJ42" s="63">
        <v>2000000</v>
      </c>
      <c r="AK42" s="63"/>
      <c r="AL42" s="63">
        <v>2000000</v>
      </c>
      <c r="AM42" s="63"/>
      <c r="AN42" s="18">
        <f>0.25*$AJ42</f>
        <v>500000</v>
      </c>
      <c r="AO42" s="18">
        <f>0.25*$AJ42</f>
        <v>500000</v>
      </c>
      <c r="AP42" s="18">
        <f>0.25*$AJ42</f>
        <v>500000</v>
      </c>
      <c r="AQ42" s="18">
        <f>0.25*$AJ42</f>
        <v>500000</v>
      </c>
      <c r="AR42" s="63"/>
      <c r="AS42" s="63"/>
      <c r="AT42" s="63"/>
      <c r="AU42" s="63"/>
      <c r="AV42" s="63"/>
      <c r="AW42" s="63"/>
      <c r="AX42" s="63"/>
    </row>
    <row r="43" spans="1:50" s="19" customFormat="1" ht="42">
      <c r="A43" s="17" t="s">
        <v>121</v>
      </c>
      <c r="B43" s="17">
        <v>1</v>
      </c>
      <c r="C43" s="20" t="s">
        <v>459</v>
      </c>
      <c r="D43" s="17">
        <v>6.1</v>
      </c>
      <c r="E43" s="17">
        <v>5</v>
      </c>
      <c r="F43" s="63" t="s">
        <v>160</v>
      </c>
      <c r="G43" s="16" t="s">
        <v>123</v>
      </c>
      <c r="H43" s="16" t="s">
        <v>122</v>
      </c>
      <c r="I43" s="16"/>
      <c r="J43" s="17">
        <v>23</v>
      </c>
      <c r="K43" s="84">
        <v>7.4710999999999999</v>
      </c>
      <c r="L43" s="85">
        <v>100.1833</v>
      </c>
      <c r="M43" s="18">
        <v>75000000</v>
      </c>
      <c r="N43" s="18">
        <v>75000000</v>
      </c>
      <c r="O43" s="18">
        <f t="shared" si="2"/>
        <v>0</v>
      </c>
      <c r="P43" s="17">
        <v>4</v>
      </c>
      <c r="Q43" s="17">
        <v>4</v>
      </c>
      <c r="R43" s="17">
        <v>4</v>
      </c>
      <c r="S43" s="17">
        <v>4</v>
      </c>
      <c r="T43" s="17">
        <v>4</v>
      </c>
      <c r="U43" s="17"/>
      <c r="V43" s="27">
        <v>2000</v>
      </c>
      <c r="W43" s="27"/>
      <c r="X43" s="17"/>
      <c r="Y43" s="17"/>
      <c r="Z43" s="17">
        <v>50</v>
      </c>
      <c r="AA43" s="17"/>
      <c r="AB43" s="17"/>
      <c r="AC43" s="17">
        <v>2560</v>
      </c>
      <c r="AD43" s="17">
        <v>2562</v>
      </c>
      <c r="AE43" s="17" t="s">
        <v>189</v>
      </c>
      <c r="AF43" s="17" t="s">
        <v>298</v>
      </c>
      <c r="AG43" s="17" t="s">
        <v>120</v>
      </c>
      <c r="AH43" s="17"/>
      <c r="AI43" s="60">
        <v>206450000747</v>
      </c>
      <c r="AJ43" s="18">
        <v>75000000</v>
      </c>
      <c r="AK43" s="18">
        <v>75000000</v>
      </c>
      <c r="AL43" s="18"/>
      <c r="AM43" s="18"/>
      <c r="AN43" s="18"/>
      <c r="AO43" s="63">
        <f>$AJ43*0.125</f>
        <v>9375000</v>
      </c>
      <c r="AP43" s="63">
        <f t="shared" ref="AP43:AX45" si="11">$AJ43*0.125</f>
        <v>9375000</v>
      </c>
      <c r="AQ43" s="63">
        <f t="shared" si="11"/>
        <v>9375000</v>
      </c>
      <c r="AR43" s="63">
        <f t="shared" si="11"/>
        <v>9375000</v>
      </c>
      <c r="AS43" s="63">
        <f t="shared" si="11"/>
        <v>9375000</v>
      </c>
      <c r="AT43" s="63">
        <f t="shared" si="11"/>
        <v>9375000</v>
      </c>
      <c r="AU43" s="63">
        <f t="shared" si="11"/>
        <v>9375000</v>
      </c>
      <c r="AV43" s="63">
        <f t="shared" si="11"/>
        <v>9375000</v>
      </c>
      <c r="AW43" s="18"/>
      <c r="AX43" s="18"/>
    </row>
    <row r="44" spans="1:50" s="19" customFormat="1">
      <c r="A44" s="17" t="s">
        <v>121</v>
      </c>
      <c r="B44" s="17">
        <v>2</v>
      </c>
      <c r="C44" s="20" t="s">
        <v>46</v>
      </c>
      <c r="D44" s="17">
        <v>4.0999999999999996</v>
      </c>
      <c r="E44" s="17">
        <v>2</v>
      </c>
      <c r="F44" s="16" t="s">
        <v>50</v>
      </c>
      <c r="G44" s="16" t="s">
        <v>50</v>
      </c>
      <c r="H44" s="16" t="s">
        <v>51</v>
      </c>
      <c r="I44" s="16"/>
      <c r="J44" s="17">
        <v>11</v>
      </c>
      <c r="K44" s="17">
        <v>15.676378100000001</v>
      </c>
      <c r="L44" s="15">
        <v>99.492706400000003</v>
      </c>
      <c r="M44" s="18">
        <f>SUBTOTAL(9,M45:M51)</f>
        <v>185400000</v>
      </c>
      <c r="N44" s="18">
        <f>SUBTOTAL(9,N45:N51)</f>
        <v>92700000</v>
      </c>
      <c r="O44" s="18">
        <f>SUBTOTAL(9,O45:O51)</f>
        <v>92700000</v>
      </c>
      <c r="P44" s="17">
        <v>4</v>
      </c>
      <c r="Q44" s="17">
        <v>4</v>
      </c>
      <c r="R44" s="17">
        <v>4</v>
      </c>
      <c r="S44" s="17">
        <v>4</v>
      </c>
      <c r="T44" s="17">
        <v>4</v>
      </c>
      <c r="U44" s="27">
        <v>48800</v>
      </c>
      <c r="V44" s="27"/>
      <c r="W44" s="27"/>
      <c r="X44" s="17"/>
      <c r="Y44" s="27">
        <v>3200</v>
      </c>
      <c r="Z44" s="17">
        <v>230</v>
      </c>
      <c r="AA44" s="17"/>
      <c r="AB44" s="17"/>
      <c r="AC44" s="17">
        <v>2559</v>
      </c>
      <c r="AD44" s="17">
        <v>2562</v>
      </c>
      <c r="AE44" s="17" t="s">
        <v>191</v>
      </c>
      <c r="AF44" s="17" t="s">
        <v>296</v>
      </c>
      <c r="AG44" s="17" t="s">
        <v>52</v>
      </c>
      <c r="AH44" s="17"/>
      <c r="AI44" s="60">
        <v>206450000778</v>
      </c>
      <c r="AJ44" s="18">
        <f>SUBTOTAL(9,AJ45:AJ51)</f>
        <v>185400000</v>
      </c>
      <c r="AK44" s="18">
        <f>SUBTOTAL(9,AK45:AK51)</f>
        <v>180000000</v>
      </c>
      <c r="AL44" s="18">
        <f>SUBTOTAL(9,AL45:AL51)</f>
        <v>5400000</v>
      </c>
      <c r="AM44" s="18"/>
      <c r="AN44" s="18"/>
      <c r="AO44" s="18"/>
      <c r="AP44" s="18"/>
      <c r="AQ44" s="63">
        <f>$AJ44*0.125</f>
        <v>23175000</v>
      </c>
      <c r="AR44" s="63">
        <f t="shared" si="11"/>
        <v>23175000</v>
      </c>
      <c r="AS44" s="63">
        <f t="shared" si="11"/>
        <v>23175000</v>
      </c>
      <c r="AT44" s="63">
        <f t="shared" si="11"/>
        <v>23175000</v>
      </c>
      <c r="AU44" s="63">
        <f t="shared" si="11"/>
        <v>23175000</v>
      </c>
      <c r="AV44" s="63">
        <f t="shared" si="11"/>
        <v>23175000</v>
      </c>
      <c r="AW44" s="63">
        <f t="shared" si="11"/>
        <v>23175000</v>
      </c>
      <c r="AX44" s="63">
        <f t="shared" si="11"/>
        <v>23175000</v>
      </c>
    </row>
    <row r="45" spans="1:50" s="19" customFormat="1" ht="42">
      <c r="A45" s="17" t="s">
        <v>121</v>
      </c>
      <c r="B45" s="17">
        <v>2.1</v>
      </c>
      <c r="C45" s="20" t="s">
        <v>458</v>
      </c>
      <c r="D45" s="17">
        <v>4.0999999999999996</v>
      </c>
      <c r="E45" s="17">
        <v>2</v>
      </c>
      <c r="F45" s="16" t="s">
        <v>50</v>
      </c>
      <c r="G45" s="16" t="s">
        <v>50</v>
      </c>
      <c r="H45" s="16" t="s">
        <v>51</v>
      </c>
      <c r="I45" s="16"/>
      <c r="J45" s="17">
        <v>11</v>
      </c>
      <c r="K45" s="17">
        <v>15.676378100000001</v>
      </c>
      <c r="L45" s="15">
        <v>99.492706400000003</v>
      </c>
      <c r="M45" s="18">
        <v>180000000</v>
      </c>
      <c r="N45" s="18">
        <v>90000000</v>
      </c>
      <c r="O45" s="18">
        <f t="shared" si="2"/>
        <v>90000000</v>
      </c>
      <c r="P45" s="17">
        <v>4</v>
      </c>
      <c r="Q45" s="17">
        <v>4</v>
      </c>
      <c r="R45" s="17">
        <v>4</v>
      </c>
      <c r="S45" s="17">
        <v>4</v>
      </c>
      <c r="T45" s="17">
        <v>4</v>
      </c>
      <c r="U45" s="27">
        <v>48800</v>
      </c>
      <c r="V45" s="27"/>
      <c r="W45" s="27"/>
      <c r="X45" s="17"/>
      <c r="Y45" s="27">
        <v>3200</v>
      </c>
      <c r="Z45" s="17">
        <v>230</v>
      </c>
      <c r="AA45" s="17"/>
      <c r="AB45" s="17"/>
      <c r="AC45" s="17">
        <v>2559</v>
      </c>
      <c r="AD45" s="17">
        <v>2562</v>
      </c>
      <c r="AE45" s="17" t="s">
        <v>191</v>
      </c>
      <c r="AF45" s="17" t="s">
        <v>296</v>
      </c>
      <c r="AG45" s="17" t="s">
        <v>52</v>
      </c>
      <c r="AH45" s="17"/>
      <c r="AI45" s="60"/>
      <c r="AJ45" s="18">
        <v>180000000</v>
      </c>
      <c r="AK45" s="18">
        <v>180000000</v>
      </c>
      <c r="AL45" s="18"/>
      <c r="AM45" s="18"/>
      <c r="AN45" s="18"/>
      <c r="AO45" s="18"/>
      <c r="AP45" s="18"/>
      <c r="AQ45" s="63">
        <f>$AJ45*0.125</f>
        <v>22500000</v>
      </c>
      <c r="AR45" s="63">
        <f t="shared" si="11"/>
        <v>22500000</v>
      </c>
      <c r="AS45" s="63">
        <f t="shared" si="11"/>
        <v>22500000</v>
      </c>
      <c r="AT45" s="63">
        <f t="shared" si="11"/>
        <v>22500000</v>
      </c>
      <c r="AU45" s="63">
        <f t="shared" si="11"/>
        <v>22500000</v>
      </c>
      <c r="AV45" s="63">
        <f t="shared" si="11"/>
        <v>22500000</v>
      </c>
      <c r="AW45" s="63">
        <f t="shared" si="11"/>
        <v>22500000</v>
      </c>
      <c r="AX45" s="63">
        <f t="shared" si="11"/>
        <v>22500000</v>
      </c>
    </row>
    <row r="46" spans="1:50" s="19" customFormat="1">
      <c r="A46" s="17"/>
      <c r="B46" s="17"/>
      <c r="C46" s="20" t="s">
        <v>49</v>
      </c>
      <c r="D46" s="17"/>
      <c r="E46" s="17"/>
      <c r="F46" s="16"/>
      <c r="G46" s="16"/>
      <c r="H46" s="16"/>
      <c r="I46" s="16"/>
      <c r="J46" s="17"/>
      <c r="K46" s="17"/>
      <c r="L46" s="15"/>
      <c r="M46" s="18"/>
      <c r="N46" s="18"/>
      <c r="O46" s="18">
        <f t="shared" si="2"/>
        <v>0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s="19" customFormat="1">
      <c r="A47" s="17"/>
      <c r="B47" s="17"/>
      <c r="C47" s="20" t="s">
        <v>378</v>
      </c>
      <c r="D47" s="17"/>
      <c r="E47" s="17"/>
      <c r="F47" s="16"/>
      <c r="G47" s="16"/>
      <c r="H47" s="16"/>
      <c r="I47" s="16"/>
      <c r="J47" s="17"/>
      <c r="K47" s="17"/>
      <c r="L47" s="15"/>
      <c r="M47" s="18"/>
      <c r="N47" s="18"/>
      <c r="O47" s="18">
        <f t="shared" si="2"/>
        <v>0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s="19" customFormat="1">
      <c r="A48" s="17"/>
      <c r="B48" s="17"/>
      <c r="C48" s="20" t="s">
        <v>379</v>
      </c>
      <c r="D48" s="17"/>
      <c r="E48" s="17"/>
      <c r="F48" s="16"/>
      <c r="G48" s="16"/>
      <c r="H48" s="16"/>
      <c r="I48" s="16"/>
      <c r="J48" s="17"/>
      <c r="K48" s="17"/>
      <c r="L48" s="15"/>
      <c r="M48" s="18"/>
      <c r="N48" s="18"/>
      <c r="O48" s="18">
        <f t="shared" si="2"/>
        <v>0</v>
      </c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s="19" customFormat="1">
      <c r="A49" s="17"/>
      <c r="B49" s="17"/>
      <c r="C49" s="20" t="s">
        <v>380</v>
      </c>
      <c r="D49" s="17"/>
      <c r="E49" s="17"/>
      <c r="F49" s="16"/>
      <c r="G49" s="16"/>
      <c r="H49" s="16"/>
      <c r="I49" s="16"/>
      <c r="J49" s="17"/>
      <c r="K49" s="17"/>
      <c r="L49" s="15"/>
      <c r="M49" s="18"/>
      <c r="N49" s="18"/>
      <c r="O49" s="18">
        <f t="shared" si="2"/>
        <v>0</v>
      </c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s="19" customFormat="1">
      <c r="A50" s="17"/>
      <c r="B50" s="17"/>
      <c r="C50" s="20" t="s">
        <v>381</v>
      </c>
      <c r="D50" s="17"/>
      <c r="E50" s="17"/>
      <c r="F50" s="16"/>
      <c r="G50" s="16"/>
      <c r="H50" s="16"/>
      <c r="I50" s="16"/>
      <c r="J50" s="17"/>
      <c r="K50" s="17"/>
      <c r="L50" s="15"/>
      <c r="M50" s="18"/>
      <c r="N50" s="18"/>
      <c r="O50" s="18">
        <f t="shared" si="2"/>
        <v>0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s="19" customFormat="1" ht="42">
      <c r="A51" s="17" t="s">
        <v>121</v>
      </c>
      <c r="B51" s="17">
        <v>2.2000000000000002</v>
      </c>
      <c r="C51" s="20" t="s">
        <v>47</v>
      </c>
      <c r="D51" s="17">
        <v>4.0999999999999996</v>
      </c>
      <c r="E51" s="17">
        <v>2</v>
      </c>
      <c r="F51" s="36" t="s">
        <v>50</v>
      </c>
      <c r="G51" s="36" t="s">
        <v>50</v>
      </c>
      <c r="H51" s="36" t="s">
        <v>51</v>
      </c>
      <c r="I51" s="36"/>
      <c r="J51" s="35">
        <v>11</v>
      </c>
      <c r="K51" s="17">
        <v>15.676378100000001</v>
      </c>
      <c r="L51" s="15">
        <v>99.492706400000003</v>
      </c>
      <c r="M51" s="18">
        <f>M45*0.03</f>
        <v>5400000</v>
      </c>
      <c r="N51" s="18">
        <f>N45*0.03</f>
        <v>2700000</v>
      </c>
      <c r="O51" s="18">
        <f t="shared" si="2"/>
        <v>2700000</v>
      </c>
      <c r="P51" s="17">
        <v>4</v>
      </c>
      <c r="Q51" s="17">
        <v>4</v>
      </c>
      <c r="R51" s="17">
        <v>4</v>
      </c>
      <c r="S51" s="17">
        <v>4</v>
      </c>
      <c r="T51" s="17">
        <v>4</v>
      </c>
      <c r="U51" s="17"/>
      <c r="V51" s="17"/>
      <c r="W51" s="17"/>
      <c r="X51" s="17"/>
      <c r="Y51" s="17"/>
      <c r="Z51" s="17">
        <v>230</v>
      </c>
      <c r="AA51" s="17"/>
      <c r="AB51" s="17"/>
      <c r="AC51" s="17">
        <v>2562</v>
      </c>
      <c r="AD51" s="17">
        <v>2562</v>
      </c>
      <c r="AE51" s="17" t="s">
        <v>187</v>
      </c>
      <c r="AF51" s="17" t="s">
        <v>297</v>
      </c>
      <c r="AG51" s="17" t="s">
        <v>52</v>
      </c>
      <c r="AH51" s="17"/>
      <c r="AI51" s="60"/>
      <c r="AJ51" s="18">
        <f>AJ45*0.03</f>
        <v>5400000</v>
      </c>
      <c r="AK51" s="18"/>
      <c r="AL51" s="18">
        <v>5400000</v>
      </c>
      <c r="AM51" s="18"/>
      <c r="AN51" s="18"/>
      <c r="AO51" s="18"/>
      <c r="AP51" s="18"/>
      <c r="AQ51" s="63">
        <f>$AJ51*0.125</f>
        <v>675000</v>
      </c>
      <c r="AR51" s="63">
        <f t="shared" ref="AR51:AX51" si="12">$AJ51*0.125</f>
        <v>675000</v>
      </c>
      <c r="AS51" s="63">
        <f t="shared" si="12"/>
        <v>675000</v>
      </c>
      <c r="AT51" s="63">
        <f t="shared" si="12"/>
        <v>675000</v>
      </c>
      <c r="AU51" s="63">
        <f t="shared" si="12"/>
        <v>675000</v>
      </c>
      <c r="AV51" s="63">
        <f t="shared" si="12"/>
        <v>675000</v>
      </c>
      <c r="AW51" s="63">
        <f t="shared" si="12"/>
        <v>675000</v>
      </c>
      <c r="AX51" s="63">
        <f t="shared" si="12"/>
        <v>675000</v>
      </c>
    </row>
    <row r="52" spans="1:50" s="19" customFormat="1" ht="42">
      <c r="A52" s="17" t="s">
        <v>121</v>
      </c>
      <c r="B52" s="17">
        <v>2.2999999999999998</v>
      </c>
      <c r="C52" s="20" t="s">
        <v>48</v>
      </c>
      <c r="D52" s="17">
        <v>4.0999999999999996</v>
      </c>
      <c r="E52" s="17">
        <v>2</v>
      </c>
      <c r="F52" s="36" t="s">
        <v>50</v>
      </c>
      <c r="G52" s="36" t="s">
        <v>50</v>
      </c>
      <c r="H52" s="36" t="s">
        <v>51</v>
      </c>
      <c r="I52" s="36"/>
      <c r="J52" s="35">
        <v>11</v>
      </c>
      <c r="K52" s="17">
        <v>15.676378100000001</v>
      </c>
      <c r="L52" s="15">
        <v>99.492706400000003</v>
      </c>
      <c r="M52" s="18">
        <v>80800</v>
      </c>
      <c r="N52" s="18"/>
      <c r="O52" s="18">
        <f t="shared" si="2"/>
        <v>80800</v>
      </c>
      <c r="P52" s="17">
        <v>4</v>
      </c>
      <c r="Q52" s="17">
        <v>4</v>
      </c>
      <c r="R52" s="17">
        <v>4</v>
      </c>
      <c r="S52" s="17">
        <v>4</v>
      </c>
      <c r="T52" s="17">
        <v>4</v>
      </c>
      <c r="U52" s="17"/>
      <c r="V52" s="17"/>
      <c r="W52" s="17"/>
      <c r="X52" s="17"/>
      <c r="Y52" s="17"/>
      <c r="Z52" s="17">
        <v>230</v>
      </c>
      <c r="AA52" s="17"/>
      <c r="AB52" s="17"/>
      <c r="AC52" s="17">
        <v>2562</v>
      </c>
      <c r="AD52" s="17">
        <v>2562</v>
      </c>
      <c r="AE52" s="17" t="s">
        <v>187</v>
      </c>
      <c r="AF52" s="17">
        <v>30</v>
      </c>
      <c r="AG52" s="17" t="s">
        <v>52</v>
      </c>
      <c r="AH52" s="17"/>
      <c r="AI52" s="60">
        <v>2064500000855</v>
      </c>
      <c r="AJ52" s="18">
        <v>80800</v>
      </c>
      <c r="AK52" s="18"/>
      <c r="AL52" s="18">
        <v>80800</v>
      </c>
      <c r="AM52" s="18"/>
      <c r="AN52" s="18"/>
      <c r="AO52" s="18"/>
      <c r="AP52" s="18"/>
      <c r="AQ52" s="18"/>
      <c r="AR52" s="18">
        <f>0.2*$AJ52</f>
        <v>16160</v>
      </c>
      <c r="AS52" s="18">
        <f t="shared" ref="AR52:AV53" si="13">0.2*$AJ52</f>
        <v>16160</v>
      </c>
      <c r="AT52" s="18">
        <f t="shared" si="13"/>
        <v>16160</v>
      </c>
      <c r="AU52" s="18">
        <f t="shared" si="13"/>
        <v>16160</v>
      </c>
      <c r="AV52" s="18">
        <f t="shared" si="13"/>
        <v>16160</v>
      </c>
      <c r="AW52" s="18"/>
      <c r="AX52" s="18"/>
    </row>
    <row r="53" spans="1:50" s="19" customFormat="1" ht="42">
      <c r="A53" s="24" t="s">
        <v>121</v>
      </c>
      <c r="B53" s="24">
        <v>3</v>
      </c>
      <c r="C53" s="88" t="s">
        <v>472</v>
      </c>
      <c r="D53" s="24">
        <v>5.0999999999999996</v>
      </c>
      <c r="E53" s="24">
        <v>6</v>
      </c>
      <c r="F53" s="88" t="s">
        <v>132</v>
      </c>
      <c r="G53" s="88" t="s">
        <v>133</v>
      </c>
      <c r="H53" s="88" t="s">
        <v>134</v>
      </c>
      <c r="I53" s="88"/>
      <c r="J53" s="89">
        <v>14</v>
      </c>
      <c r="K53" s="90">
        <v>14.518000000000001</v>
      </c>
      <c r="L53" s="91">
        <v>99.457999999999998</v>
      </c>
      <c r="M53" s="88">
        <v>82000000</v>
      </c>
      <c r="N53" s="88">
        <v>50000000</v>
      </c>
      <c r="O53" s="88">
        <f t="shared" si="2"/>
        <v>32000000</v>
      </c>
      <c r="P53" s="92">
        <v>1</v>
      </c>
      <c r="Q53" s="92">
        <v>4</v>
      </c>
      <c r="R53" s="92">
        <v>4</v>
      </c>
      <c r="S53" s="92">
        <v>4</v>
      </c>
      <c r="T53" s="92">
        <v>4</v>
      </c>
      <c r="U53" s="92"/>
      <c r="V53" s="92"/>
      <c r="W53" s="92"/>
      <c r="X53" s="24"/>
      <c r="Y53" s="24"/>
      <c r="Z53" s="92">
        <v>224</v>
      </c>
      <c r="AA53" s="24"/>
      <c r="AB53" s="24"/>
      <c r="AC53" s="24">
        <v>2559</v>
      </c>
      <c r="AD53" s="24">
        <v>2562</v>
      </c>
      <c r="AE53" s="24" t="s">
        <v>189</v>
      </c>
      <c r="AF53" s="92" t="s">
        <v>295</v>
      </c>
      <c r="AG53" s="89" t="s">
        <v>135</v>
      </c>
      <c r="AH53" s="89"/>
      <c r="AI53" s="60">
        <v>206450000325</v>
      </c>
      <c r="AJ53" s="88">
        <v>82000000</v>
      </c>
      <c r="AK53" s="88">
        <v>82000000</v>
      </c>
      <c r="AL53" s="88"/>
      <c r="AM53" s="88"/>
      <c r="AN53" s="88"/>
      <c r="AO53" s="88"/>
      <c r="AP53" s="88"/>
      <c r="AQ53" s="18">
        <f>0.2*$AJ53</f>
        <v>16400000</v>
      </c>
      <c r="AR53" s="18">
        <f t="shared" si="13"/>
        <v>16400000</v>
      </c>
      <c r="AS53" s="18">
        <f t="shared" si="13"/>
        <v>16400000</v>
      </c>
      <c r="AT53" s="18">
        <f t="shared" si="13"/>
        <v>16400000</v>
      </c>
      <c r="AU53" s="18">
        <f t="shared" si="13"/>
        <v>16400000</v>
      </c>
      <c r="AV53" s="88"/>
      <c r="AW53" s="88"/>
      <c r="AX53" s="88"/>
    </row>
    <row r="54" spans="1:50">
      <c r="C54" s="181" t="s">
        <v>451</v>
      </c>
    </row>
  </sheetData>
  <mergeCells count="31">
    <mergeCell ref="AL6:AL7"/>
    <mergeCell ref="AK6:AK7"/>
    <mergeCell ref="AJ6:AJ7"/>
    <mergeCell ref="Y6:Y7"/>
    <mergeCell ref="AD5:AD7"/>
    <mergeCell ref="AI5:AI7"/>
    <mergeCell ref="AH5:AH7"/>
    <mergeCell ref="AE5:AE7"/>
    <mergeCell ref="AC5:AC7"/>
    <mergeCell ref="AA6:AB6"/>
    <mergeCell ref="AG5:AG7"/>
    <mergeCell ref="AF5:AF7"/>
    <mergeCell ref="A5:A7"/>
    <mergeCell ref="B5:B7"/>
    <mergeCell ref="C5:C7"/>
    <mergeCell ref="D5:D7"/>
    <mergeCell ref="E5:E7"/>
    <mergeCell ref="I4:J4"/>
    <mergeCell ref="I6:J6"/>
    <mergeCell ref="Z6:Z7"/>
    <mergeCell ref="M5:M7"/>
    <mergeCell ref="P5:T5"/>
    <mergeCell ref="U6:U7"/>
    <mergeCell ref="K6:L6"/>
    <mergeCell ref="F5:L5"/>
    <mergeCell ref="P6:T6"/>
    <mergeCell ref="O5:O7"/>
    <mergeCell ref="X6:X7"/>
    <mergeCell ref="V6:V7"/>
    <mergeCell ref="W6:W7"/>
    <mergeCell ref="N5:N7"/>
  </mergeCells>
  <conditionalFormatting sqref="K29:L29">
    <cfRule type="containsBlanks" dxfId="15" priority="4" stopIfTrue="1">
      <formula>LEN(TRIM(K29))=0</formula>
    </cfRule>
  </conditionalFormatting>
  <conditionalFormatting sqref="K30:L38">
    <cfRule type="containsBlanks" dxfId="14" priority="5" stopIfTrue="1">
      <formula>LEN(TRIM(K30))=0</formula>
    </cfRule>
  </conditionalFormatting>
  <conditionalFormatting sqref="K26:L27">
    <cfRule type="containsBlanks" dxfId="13" priority="3" stopIfTrue="1">
      <formula>LEN(TRIM(K26))=0</formula>
    </cfRule>
  </conditionalFormatting>
  <conditionalFormatting sqref="K40:L40">
    <cfRule type="containsBlanks" dxfId="12" priority="2" stopIfTrue="1">
      <formula>LEN(TRIM(K40))=0</formula>
    </cfRule>
  </conditionalFormatting>
  <conditionalFormatting sqref="K41:L42">
    <cfRule type="containsBlanks" dxfId="11" priority="1" stopIfTrue="1">
      <formula>LEN(TRIM(K41))=0</formula>
    </cfRule>
  </conditionalFormatting>
  <printOptions horizontalCentered="1"/>
  <pageMargins left="0.19685039370078741" right="0.19685039370078741" top="0.47244094488188981" bottom="0.31496062992125984" header="0.31496062992125984" footer="0.11811023622047245"/>
  <pageSetup paperSize="8" scale="35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741"/>
  <sheetViews>
    <sheetView tabSelected="1" view="pageBreakPreview" zoomScale="70" zoomScaleNormal="80" zoomScaleSheetLayoutView="70" workbookViewId="0">
      <pane xSplit="5" ySplit="7" topLeftCell="P8" activePane="bottomRight" state="frozen"/>
      <selection pane="topRight" activeCell="F1" sqref="F1"/>
      <selection pane="bottomLeft" activeCell="A8" sqref="A8"/>
      <selection pane="bottomRight" activeCell="A8" sqref="A8:XFD8"/>
    </sheetView>
  </sheetViews>
  <sheetFormatPr defaultColWidth="9" defaultRowHeight="21"/>
  <cols>
    <col min="1" max="1" width="5.875" style="2" customWidth="1"/>
    <col min="2" max="2" width="4.75" style="4" customWidth="1"/>
    <col min="3" max="3" width="75.375" style="14" customWidth="1"/>
    <col min="4" max="4" width="10.875" style="4" customWidth="1"/>
    <col min="5" max="5" width="8.625" style="4" customWidth="1"/>
    <col min="6" max="6" width="10.375" style="4" customWidth="1"/>
    <col min="7" max="7" width="8.25" style="4" customWidth="1"/>
    <col min="8" max="8" width="9.375" style="4" customWidth="1"/>
    <col min="9" max="9" width="6.125" style="4" customWidth="1"/>
    <col min="10" max="10" width="5.125" style="4" customWidth="1"/>
    <col min="11" max="11" width="10.375" style="4" customWidth="1"/>
    <col min="12" max="12" width="11.25" style="2" customWidth="1"/>
    <col min="13" max="13" width="17.125" style="5" customWidth="1"/>
    <col min="14" max="14" width="17.375" style="4" customWidth="1"/>
    <col min="15" max="15" width="15.125" style="4" customWidth="1"/>
    <col min="16" max="20" width="5.625" style="2" customWidth="1"/>
    <col min="21" max="21" width="11.375" style="2" customWidth="1"/>
    <col min="22" max="22" width="12.25" style="2" customWidth="1"/>
    <col min="23" max="23" width="11.75" style="2" customWidth="1"/>
    <col min="24" max="24" width="10.75" style="2" customWidth="1"/>
    <col min="25" max="25" width="11.125" style="2" customWidth="1"/>
    <col min="26" max="26" width="9.75" style="1528" customWidth="1"/>
    <col min="27" max="28" width="19.25" style="2" customWidth="1"/>
    <col min="29" max="30" width="10.125" style="2" customWidth="1"/>
    <col min="31" max="31" width="10.75" style="2" customWidth="1"/>
    <col min="32" max="32" width="11.375" style="2" customWidth="1"/>
    <col min="33" max="33" width="16.625" style="1242" customWidth="1"/>
    <col min="34" max="34" width="18.25" style="4" customWidth="1"/>
    <col min="35" max="35" width="19.5" style="4" customWidth="1"/>
    <col min="36" max="36" width="14.875" style="5" customWidth="1"/>
    <col min="37" max="37" width="13.625" style="1193" customWidth="1"/>
    <col min="38" max="38" width="17.625" style="5" customWidth="1"/>
    <col min="39" max="46" width="13.875" style="5" customWidth="1"/>
    <col min="47" max="49" width="13.75" style="5" customWidth="1"/>
    <col min="50" max="50" width="13.75" style="1055" customWidth="1"/>
    <col min="51" max="51" width="15.25" style="272" customWidth="1"/>
    <col min="52" max="52" width="16" style="272" customWidth="1"/>
    <col min="53" max="53" width="9" style="272"/>
    <col min="54" max="54" width="12.875" style="272" bestFit="1" customWidth="1"/>
    <col min="55" max="55" width="12.875" style="3" bestFit="1" customWidth="1"/>
    <col min="56" max="16384" width="9" style="3"/>
  </cols>
  <sheetData>
    <row r="1" spans="1:55" s="1" customFormat="1" ht="36" hidden="1">
      <c r="B1" s="7"/>
      <c r="C1" s="13"/>
      <c r="D1" s="7"/>
      <c r="E1" s="7"/>
      <c r="F1" s="7"/>
      <c r="G1" s="7"/>
      <c r="H1" s="7"/>
      <c r="I1" s="7"/>
      <c r="J1" s="7"/>
      <c r="K1" s="7"/>
      <c r="M1" s="6"/>
      <c r="N1" s="22"/>
      <c r="O1" s="22"/>
      <c r="AG1" s="1231"/>
      <c r="AH1" s="22"/>
      <c r="AI1" s="1472" t="s">
        <v>280</v>
      </c>
      <c r="AJ1" s="6"/>
      <c r="AK1" s="1151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272"/>
      <c r="AZ1" s="272"/>
      <c r="BA1" s="272"/>
      <c r="BB1" s="272"/>
    </row>
    <row r="2" spans="1:55" s="21" customFormat="1" ht="28.5">
      <c r="A2" s="23"/>
      <c r="B2" s="21" t="s">
        <v>279</v>
      </c>
      <c r="M2" s="594"/>
      <c r="Z2" s="1523"/>
      <c r="AG2" s="1232"/>
      <c r="AH2" s="122"/>
      <c r="AI2" s="1395"/>
      <c r="AK2" s="1152"/>
      <c r="AY2" s="1085"/>
      <c r="AZ2" s="1085"/>
      <c r="BA2" s="1085"/>
      <c r="BB2" s="1085"/>
    </row>
    <row r="3" spans="1:55" s="21" customFormat="1" ht="28.5">
      <c r="A3" s="23"/>
      <c r="B3" s="163" t="s">
        <v>473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595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524"/>
      <c r="AA3" s="163"/>
      <c r="AB3" s="163"/>
      <c r="AC3" s="163"/>
      <c r="AD3" s="163"/>
      <c r="AE3" s="163"/>
      <c r="AF3" s="163"/>
      <c r="AG3" s="1233"/>
      <c r="AH3" s="122"/>
      <c r="AI3" s="1395"/>
      <c r="AK3" s="1152"/>
      <c r="AY3" s="1085"/>
      <c r="AZ3" s="1085"/>
      <c r="BA3" s="1085"/>
      <c r="BB3" s="1085"/>
    </row>
    <row r="4" spans="1:55" s="21" customFormat="1" ht="26.25" customHeight="1">
      <c r="A4" s="25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1688">
        <v>9</v>
      </c>
      <c r="J4" s="1689"/>
      <c r="K4" s="26">
        <v>10</v>
      </c>
      <c r="L4" s="26">
        <v>11</v>
      </c>
      <c r="M4" s="596">
        <v>12</v>
      </c>
      <c r="N4" s="26">
        <v>13</v>
      </c>
      <c r="O4" s="26">
        <v>14</v>
      </c>
      <c r="P4" s="26">
        <v>15</v>
      </c>
      <c r="Q4" s="26">
        <v>16</v>
      </c>
      <c r="R4" s="26">
        <v>17</v>
      </c>
      <c r="S4" s="26">
        <v>18</v>
      </c>
      <c r="T4" s="26">
        <v>19</v>
      </c>
      <c r="U4" s="26">
        <v>20</v>
      </c>
      <c r="V4" s="26">
        <v>21</v>
      </c>
      <c r="W4" s="26">
        <v>22</v>
      </c>
      <c r="X4" s="26">
        <v>24</v>
      </c>
      <c r="Y4" s="26">
        <v>23</v>
      </c>
      <c r="Z4" s="596">
        <v>25</v>
      </c>
      <c r="AA4" s="26">
        <v>26</v>
      </c>
      <c r="AB4" s="26">
        <v>27</v>
      </c>
      <c r="AC4" s="26">
        <v>28</v>
      </c>
      <c r="AD4" s="26">
        <v>29</v>
      </c>
      <c r="AE4" s="26">
        <v>30</v>
      </c>
      <c r="AF4" s="26">
        <v>31</v>
      </c>
      <c r="AG4" s="1234">
        <v>32</v>
      </c>
      <c r="AH4" s="26">
        <v>33</v>
      </c>
      <c r="AI4" s="1396">
        <v>34</v>
      </c>
      <c r="AJ4" s="1688">
        <v>35</v>
      </c>
      <c r="AK4" s="1712"/>
      <c r="AL4" s="1712"/>
      <c r="AM4" s="1712"/>
      <c r="AN4" s="1712"/>
      <c r="AO4" s="1712"/>
      <c r="AP4" s="1712"/>
      <c r="AQ4" s="1712"/>
      <c r="AR4" s="1712"/>
      <c r="AS4" s="1712"/>
      <c r="AT4" s="1712"/>
      <c r="AU4" s="1712"/>
      <c r="AV4" s="1712"/>
      <c r="AW4" s="1712"/>
      <c r="AX4" s="1689"/>
      <c r="AY4" s="1085"/>
      <c r="AZ4" s="1085"/>
      <c r="BA4" s="1085"/>
      <c r="BB4" s="1085"/>
    </row>
    <row r="5" spans="1:55" s="9" customFormat="1" ht="23.25" customHeight="1">
      <c r="A5" s="1704" t="s">
        <v>31</v>
      </c>
      <c r="B5" s="1704" t="s">
        <v>0</v>
      </c>
      <c r="C5" s="1707" t="s">
        <v>450</v>
      </c>
      <c r="D5" s="1707" t="s">
        <v>64</v>
      </c>
      <c r="E5" s="1707" t="s">
        <v>65</v>
      </c>
      <c r="F5" s="1703" t="s">
        <v>1</v>
      </c>
      <c r="G5" s="1697"/>
      <c r="H5" s="1697"/>
      <c r="I5" s="1697"/>
      <c r="J5" s="1697"/>
      <c r="K5" s="1697"/>
      <c r="L5" s="1698"/>
      <c r="M5" s="1694" t="s">
        <v>291</v>
      </c>
      <c r="N5" s="1694" t="s">
        <v>325</v>
      </c>
      <c r="O5" s="1694" t="s">
        <v>377</v>
      </c>
      <c r="P5" s="1697"/>
      <c r="Q5" s="1697"/>
      <c r="R5" s="1697"/>
      <c r="S5" s="1697"/>
      <c r="T5" s="1698"/>
      <c r="U5" s="129" t="s">
        <v>2</v>
      </c>
      <c r="V5" s="130"/>
      <c r="W5" s="130"/>
      <c r="X5" s="130"/>
      <c r="Y5" s="130"/>
      <c r="Z5" s="1525"/>
      <c r="AA5" s="130"/>
      <c r="AB5" s="130"/>
      <c r="AC5" s="1707" t="s">
        <v>79</v>
      </c>
      <c r="AD5" s="1707" t="s">
        <v>74</v>
      </c>
      <c r="AE5" s="1707" t="s">
        <v>73</v>
      </c>
      <c r="AF5" s="1707" t="s">
        <v>382</v>
      </c>
      <c r="AG5" s="1715" t="s">
        <v>3</v>
      </c>
      <c r="AH5" s="1707" t="s">
        <v>205</v>
      </c>
      <c r="AI5" s="1718" t="s">
        <v>301</v>
      </c>
      <c r="AJ5" s="155" t="s">
        <v>351</v>
      </c>
      <c r="AK5" s="1153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980"/>
      <c r="AY5" s="1086"/>
      <c r="AZ5" s="1086"/>
      <c r="BA5" s="1086"/>
      <c r="BB5" s="1086"/>
    </row>
    <row r="6" spans="1:55" s="9" customFormat="1" ht="45" customHeight="1">
      <c r="A6" s="1705"/>
      <c r="B6" s="1705"/>
      <c r="C6" s="1708"/>
      <c r="D6" s="1708"/>
      <c r="E6" s="1708"/>
      <c r="F6" s="928" t="s">
        <v>4</v>
      </c>
      <c r="G6" s="928" t="s">
        <v>5</v>
      </c>
      <c r="H6" s="928" t="s">
        <v>6</v>
      </c>
      <c r="I6" s="1690" t="s">
        <v>8</v>
      </c>
      <c r="J6" s="1691"/>
      <c r="K6" s="1701" t="s">
        <v>27</v>
      </c>
      <c r="L6" s="1702"/>
      <c r="M6" s="1695"/>
      <c r="N6" s="1695"/>
      <c r="O6" s="1695"/>
      <c r="P6" s="1703" t="s">
        <v>104</v>
      </c>
      <c r="Q6" s="1697"/>
      <c r="R6" s="1697"/>
      <c r="S6" s="1697"/>
      <c r="T6" s="1698"/>
      <c r="U6" s="1699" t="s">
        <v>72</v>
      </c>
      <c r="V6" s="1699" t="s">
        <v>71</v>
      </c>
      <c r="W6" s="1699" t="s">
        <v>367</v>
      </c>
      <c r="X6" s="1692" t="s">
        <v>101</v>
      </c>
      <c r="Y6" s="1699" t="s">
        <v>41</v>
      </c>
      <c r="Z6" s="1713" t="s">
        <v>39</v>
      </c>
      <c r="AA6" s="1710" t="s">
        <v>309</v>
      </c>
      <c r="AB6" s="1711"/>
      <c r="AC6" s="1708"/>
      <c r="AD6" s="1708"/>
      <c r="AE6" s="1708"/>
      <c r="AF6" s="1708"/>
      <c r="AG6" s="1716"/>
      <c r="AH6" s="1708"/>
      <c r="AI6" s="1719"/>
      <c r="AJ6" s="1694" t="s">
        <v>336</v>
      </c>
      <c r="AK6" s="1694" t="s">
        <v>337</v>
      </c>
      <c r="AL6" s="1694" t="s">
        <v>338</v>
      </c>
      <c r="AM6" s="156">
        <v>2562</v>
      </c>
      <c r="AN6" s="156"/>
      <c r="AO6" s="156"/>
      <c r="AP6" s="156">
        <v>2563</v>
      </c>
      <c r="AQ6" s="155"/>
      <c r="AR6" s="155"/>
      <c r="AS6" s="155"/>
      <c r="AT6" s="155"/>
      <c r="AU6" s="155"/>
      <c r="AV6" s="155"/>
      <c r="AW6" s="155"/>
      <c r="AX6" s="980"/>
      <c r="AY6" s="1086"/>
      <c r="AZ6" s="1086"/>
      <c r="BA6" s="1086"/>
      <c r="BB6" s="1086"/>
    </row>
    <row r="7" spans="1:55" s="9" customFormat="1" ht="102" customHeight="1">
      <c r="A7" s="1706"/>
      <c r="B7" s="1706"/>
      <c r="C7" s="1709"/>
      <c r="D7" s="1709"/>
      <c r="E7" s="1709"/>
      <c r="F7" s="929"/>
      <c r="G7" s="929"/>
      <c r="H7" s="929"/>
      <c r="I7" s="12" t="s">
        <v>287</v>
      </c>
      <c r="J7" s="12" t="s">
        <v>288</v>
      </c>
      <c r="K7" s="12" t="s">
        <v>28</v>
      </c>
      <c r="L7" s="11" t="s">
        <v>29</v>
      </c>
      <c r="M7" s="1696"/>
      <c r="N7" s="1696"/>
      <c r="O7" s="1696"/>
      <c r="P7" s="52" t="s">
        <v>7</v>
      </c>
      <c r="Q7" s="52" t="s">
        <v>108</v>
      </c>
      <c r="R7" s="53" t="s">
        <v>105</v>
      </c>
      <c r="S7" s="53" t="s">
        <v>106</v>
      </c>
      <c r="T7" s="53" t="s">
        <v>107</v>
      </c>
      <c r="U7" s="1700"/>
      <c r="V7" s="1700"/>
      <c r="W7" s="1700"/>
      <c r="X7" s="1693"/>
      <c r="Y7" s="1700"/>
      <c r="Z7" s="1714"/>
      <c r="AA7" s="54" t="s">
        <v>285</v>
      </c>
      <c r="AB7" s="54" t="s">
        <v>286</v>
      </c>
      <c r="AC7" s="1709"/>
      <c r="AD7" s="1709"/>
      <c r="AE7" s="1709"/>
      <c r="AF7" s="1709"/>
      <c r="AG7" s="1717"/>
      <c r="AH7" s="1709"/>
      <c r="AI7" s="1720"/>
      <c r="AJ7" s="1695"/>
      <c r="AK7" s="1695"/>
      <c r="AL7" s="1695"/>
      <c r="AM7" s="157" t="s">
        <v>339</v>
      </c>
      <c r="AN7" s="157" t="s">
        <v>340</v>
      </c>
      <c r="AO7" s="157" t="s">
        <v>341</v>
      </c>
      <c r="AP7" s="157" t="s">
        <v>342</v>
      </c>
      <c r="AQ7" s="157" t="s">
        <v>343</v>
      </c>
      <c r="AR7" s="157" t="s">
        <v>344</v>
      </c>
      <c r="AS7" s="157" t="s">
        <v>345</v>
      </c>
      <c r="AT7" s="157" t="s">
        <v>346</v>
      </c>
      <c r="AU7" s="157" t="s">
        <v>347</v>
      </c>
      <c r="AV7" s="157" t="s">
        <v>348</v>
      </c>
      <c r="AW7" s="157" t="s">
        <v>349</v>
      </c>
      <c r="AX7" s="981" t="s">
        <v>350</v>
      </c>
      <c r="AY7" s="1086"/>
      <c r="AZ7" s="1086"/>
      <c r="BA7" s="1086"/>
      <c r="BB7" s="1086"/>
    </row>
    <row r="8" spans="1:55" s="1139" customFormat="1" ht="30.75" customHeight="1">
      <c r="A8" s="1133"/>
      <c r="B8" s="1133">
        <f>+B9+B12+B132+B142+B346+B454+B606+B681+B727</f>
        <v>431</v>
      </c>
      <c r="C8" s="1090" t="s">
        <v>473</v>
      </c>
      <c r="D8" s="1134"/>
      <c r="E8" s="1133"/>
      <c r="F8" s="1133"/>
      <c r="G8" s="1135"/>
      <c r="H8" s="1135"/>
      <c r="I8" s="1135"/>
      <c r="J8" s="1135"/>
      <c r="K8" s="1133"/>
      <c r="L8" s="1133"/>
      <c r="M8" s="1136">
        <f>+M12+M132+M142+M346+M454+M606+M681+M727</f>
        <v>2289993197</v>
      </c>
      <c r="N8" s="1136">
        <f>+N12+N132+N142+N346+N454+N606+N681+N727</f>
        <v>1522459100</v>
      </c>
      <c r="O8" s="1136">
        <f>+O12+O132+O142+O346+O454+O606+O681+O727</f>
        <v>311634097</v>
      </c>
      <c r="P8" s="1136"/>
      <c r="Q8" s="1133"/>
      <c r="R8" s="1133"/>
      <c r="S8" s="1133"/>
      <c r="T8" s="1133"/>
      <c r="U8" s="1133"/>
      <c r="V8" s="1136">
        <f>+V12+V132+V142+V346+V454+V606+V681+V727</f>
        <v>1059689</v>
      </c>
      <c r="W8" s="1136">
        <f>+W12+W132+W142+W346+W454+W606+W681+W727</f>
        <v>2272.5609999999997</v>
      </c>
      <c r="X8" s="1137">
        <f>+X12+X132+X142+X346+X454+X606+X681+X727</f>
        <v>32.343999999999994</v>
      </c>
      <c r="Y8" s="1136">
        <f>+Y12+Y132+Y142+Y346+Y454+Y606+Y681+Y727</f>
        <v>157887</v>
      </c>
      <c r="Z8" s="1508">
        <f>+Z12+Z132+Z142+Z346+Z454+Z606+Z681+Z727</f>
        <v>5679.5040121198217</v>
      </c>
      <c r="AA8" s="1133"/>
      <c r="AB8" s="1133"/>
      <c r="AC8" s="1133"/>
      <c r="AD8" s="1133"/>
      <c r="AE8" s="1133"/>
      <c r="AF8" s="1133"/>
      <c r="AG8" s="1235">
        <v>1</v>
      </c>
      <c r="AH8" s="1133"/>
      <c r="AI8" s="1397"/>
      <c r="AJ8" s="1136">
        <f t="shared" ref="AJ8:AX8" si="0">+AJ12+AJ132+AJ142+AJ346+AJ454+AJ606+AJ681+AJ727</f>
        <v>2304493197</v>
      </c>
      <c r="AK8" s="1154">
        <f t="shared" si="0"/>
        <v>104896000</v>
      </c>
      <c r="AL8" s="1136">
        <f t="shared" si="0"/>
        <v>2196597197</v>
      </c>
      <c r="AM8" s="1136">
        <f t="shared" si="0"/>
        <v>78011958.700000003</v>
      </c>
      <c r="AN8" s="1136">
        <f t="shared" si="0"/>
        <v>213764092.69999999</v>
      </c>
      <c r="AO8" s="1136">
        <f t="shared" si="0"/>
        <v>234360644.69999999</v>
      </c>
      <c r="AP8" s="1136">
        <f t="shared" si="0"/>
        <v>273772051.36666667</v>
      </c>
      <c r="AQ8" s="1136">
        <f t="shared" si="0"/>
        <v>245344306.36666667</v>
      </c>
      <c r="AR8" s="1136">
        <f t="shared" si="0"/>
        <v>267694393.36666667</v>
      </c>
      <c r="AS8" s="1136">
        <f t="shared" si="0"/>
        <v>307672453.36666667</v>
      </c>
      <c r="AT8" s="1136">
        <f t="shared" si="0"/>
        <v>251729918.36666667</v>
      </c>
      <c r="AU8" s="1136">
        <f t="shared" si="0"/>
        <v>164721418.36666667</v>
      </c>
      <c r="AV8" s="1136">
        <f t="shared" si="0"/>
        <v>116099743.36666667</v>
      </c>
      <c r="AW8" s="1136">
        <f t="shared" si="0"/>
        <v>88302243.366666675</v>
      </c>
      <c r="AX8" s="1136">
        <f t="shared" si="0"/>
        <v>63019972.966666631</v>
      </c>
      <c r="AY8" s="1141">
        <f>SUM(AM8:AX8)</f>
        <v>2304493197.0000005</v>
      </c>
      <c r="AZ8" s="1141">
        <f>+AJ8-AY8</f>
        <v>0</v>
      </c>
      <c r="BA8" s="1138"/>
      <c r="BB8" s="1138"/>
    </row>
    <row r="9" spans="1:55" s="192" customFormat="1" ht="23.25">
      <c r="A9" s="189"/>
      <c r="B9" s="189">
        <f>+B10</f>
        <v>1</v>
      </c>
      <c r="C9" s="323" t="str">
        <f>+"ค่าครุภัณฑ์เครื่องจักรกล จำนวน "&amp;SUBTOTAL(3,H11:H11)&amp;" รายการ"</f>
        <v>ค่าครุภัณฑ์เครื่องจักรกล จำนวน 1 รายการ</v>
      </c>
      <c r="D9" s="1140"/>
      <c r="E9" s="189"/>
      <c r="F9" s="189"/>
      <c r="G9" s="190"/>
      <c r="H9" s="190"/>
      <c r="I9" s="190"/>
      <c r="J9" s="190"/>
      <c r="K9" s="189"/>
      <c r="L9" s="189"/>
      <c r="M9" s="191">
        <f>+M10</f>
        <v>480000</v>
      </c>
      <c r="N9" s="191">
        <f>+N10</f>
        <v>451000</v>
      </c>
      <c r="O9" s="191">
        <f>+O10</f>
        <v>29000</v>
      </c>
      <c r="P9" s="191"/>
      <c r="Q9" s="189"/>
      <c r="R9" s="189"/>
      <c r="S9" s="189"/>
      <c r="T9" s="189"/>
      <c r="U9" s="189"/>
      <c r="V9" s="189"/>
      <c r="W9" s="189"/>
      <c r="X9" s="189"/>
      <c r="Y9" s="189"/>
      <c r="Z9" s="1526"/>
      <c r="AA9" s="189"/>
      <c r="AB9" s="189"/>
      <c r="AC9" s="189"/>
      <c r="AD9" s="189"/>
      <c r="AE9" s="189"/>
      <c r="AF9" s="189"/>
      <c r="AG9" s="1236">
        <v>2</v>
      </c>
      <c r="AH9" s="189"/>
      <c r="AI9" s="189"/>
      <c r="AJ9" s="191">
        <f t="shared" ref="AJ9:AX9" si="1">+AJ10</f>
        <v>480000</v>
      </c>
      <c r="AK9" s="1155">
        <f t="shared" si="1"/>
        <v>480000</v>
      </c>
      <c r="AL9" s="191">
        <f t="shared" si="1"/>
        <v>0</v>
      </c>
      <c r="AM9" s="191">
        <f t="shared" si="1"/>
        <v>0</v>
      </c>
      <c r="AN9" s="191">
        <f t="shared" si="1"/>
        <v>564000</v>
      </c>
      <c r="AO9" s="191">
        <f t="shared" si="1"/>
        <v>0</v>
      </c>
      <c r="AP9" s="191">
        <f t="shared" si="1"/>
        <v>0</v>
      </c>
      <c r="AQ9" s="191">
        <f t="shared" si="1"/>
        <v>0</v>
      </c>
      <c r="AR9" s="191">
        <f t="shared" si="1"/>
        <v>0</v>
      </c>
      <c r="AS9" s="191">
        <f t="shared" si="1"/>
        <v>0</v>
      </c>
      <c r="AT9" s="191">
        <f t="shared" si="1"/>
        <v>0</v>
      </c>
      <c r="AU9" s="191">
        <f t="shared" si="1"/>
        <v>0</v>
      </c>
      <c r="AV9" s="191">
        <f t="shared" si="1"/>
        <v>0</v>
      </c>
      <c r="AW9" s="191">
        <f t="shared" si="1"/>
        <v>0</v>
      </c>
      <c r="AX9" s="982">
        <f t="shared" si="1"/>
        <v>0</v>
      </c>
      <c r="AY9" s="1141">
        <f t="shared" ref="AY9:AY69" si="2">SUM(AM9:AX9)</f>
        <v>564000</v>
      </c>
      <c r="AZ9" s="1141">
        <f t="shared" ref="AZ9:AZ69" si="3">+AJ9-AY9</f>
        <v>-84000</v>
      </c>
      <c r="BA9" s="1087"/>
      <c r="BB9" s="1087"/>
    </row>
    <row r="10" spans="1:55" s="330" customFormat="1" ht="23.25">
      <c r="A10" s="324"/>
      <c r="B10" s="324">
        <f>COUNT(B11:B11)</f>
        <v>1</v>
      </c>
      <c r="C10" s="325" t="str">
        <f>+"ส่วนเครื่องจักรกล จำนวน " &amp;SUBTOTAL(3,H11:H11)&amp;" รายการ"</f>
        <v>ส่วนเครื่องจักรกล จำนวน 1 รายการ</v>
      </c>
      <c r="D10" s="326"/>
      <c r="E10" s="324"/>
      <c r="F10" s="324"/>
      <c r="G10" s="327"/>
      <c r="H10" s="327"/>
      <c r="I10" s="327"/>
      <c r="J10" s="327"/>
      <c r="K10" s="324"/>
      <c r="L10" s="324"/>
      <c r="M10" s="329">
        <f>SUM(M11:M11)</f>
        <v>480000</v>
      </c>
      <c r="N10" s="329">
        <f>SUM(N11:N11)</f>
        <v>451000</v>
      </c>
      <c r="O10" s="329">
        <f>SUM(O11:O11)</f>
        <v>29000</v>
      </c>
      <c r="P10" s="329"/>
      <c r="Q10" s="324"/>
      <c r="R10" s="324"/>
      <c r="S10" s="324"/>
      <c r="T10" s="324"/>
      <c r="U10" s="324"/>
      <c r="V10" s="324"/>
      <c r="W10" s="324"/>
      <c r="X10" s="324"/>
      <c r="Y10" s="324"/>
      <c r="Z10" s="1527"/>
      <c r="AA10" s="324"/>
      <c r="AB10" s="324"/>
      <c r="AC10" s="324"/>
      <c r="AD10" s="324"/>
      <c r="AE10" s="324"/>
      <c r="AF10" s="324"/>
      <c r="AG10" s="1237">
        <v>3</v>
      </c>
      <c r="AH10" s="324"/>
      <c r="AI10" s="324"/>
      <c r="AJ10" s="328">
        <f t="shared" ref="AJ10:AX10" si="4">SUM(AJ11:AJ11)</f>
        <v>480000</v>
      </c>
      <c r="AK10" s="1156">
        <f t="shared" si="4"/>
        <v>480000</v>
      </c>
      <c r="AL10" s="328">
        <f t="shared" si="4"/>
        <v>0</v>
      </c>
      <c r="AM10" s="328">
        <f t="shared" si="4"/>
        <v>0</v>
      </c>
      <c r="AN10" s="328">
        <f t="shared" si="4"/>
        <v>564000</v>
      </c>
      <c r="AO10" s="328">
        <f t="shared" si="4"/>
        <v>0</v>
      </c>
      <c r="AP10" s="328">
        <f t="shared" si="4"/>
        <v>0</v>
      </c>
      <c r="AQ10" s="328">
        <f t="shared" si="4"/>
        <v>0</v>
      </c>
      <c r="AR10" s="328">
        <f t="shared" si="4"/>
        <v>0</v>
      </c>
      <c r="AS10" s="328">
        <f t="shared" si="4"/>
        <v>0</v>
      </c>
      <c r="AT10" s="328">
        <f t="shared" si="4"/>
        <v>0</v>
      </c>
      <c r="AU10" s="328">
        <f t="shared" si="4"/>
        <v>0</v>
      </c>
      <c r="AV10" s="328">
        <f t="shared" si="4"/>
        <v>0</v>
      </c>
      <c r="AW10" s="328">
        <f t="shared" si="4"/>
        <v>0</v>
      </c>
      <c r="AX10" s="983">
        <f t="shared" si="4"/>
        <v>0</v>
      </c>
      <c r="AY10" s="1141">
        <f t="shared" si="2"/>
        <v>564000</v>
      </c>
      <c r="AZ10" s="1141">
        <f t="shared" si="3"/>
        <v>-84000</v>
      </c>
      <c r="BC10" s="1058"/>
    </row>
    <row r="11" spans="1:55" s="272" customFormat="1" ht="23.25">
      <c r="A11" s="331">
        <v>2</v>
      </c>
      <c r="B11" s="331">
        <v>1</v>
      </c>
      <c r="C11" s="197" t="s">
        <v>1577</v>
      </c>
      <c r="D11" s="331">
        <v>1.1000000000000001</v>
      </c>
      <c r="E11" s="331">
        <v>9</v>
      </c>
      <c r="F11" s="331" t="s">
        <v>486</v>
      </c>
      <c r="G11" s="331" t="s">
        <v>148</v>
      </c>
      <c r="H11" s="331" t="s">
        <v>487</v>
      </c>
      <c r="I11" s="197" t="s">
        <v>488</v>
      </c>
      <c r="J11" s="197" t="s">
        <v>455</v>
      </c>
      <c r="K11" s="826">
        <v>18.251999999999999</v>
      </c>
      <c r="L11" s="826">
        <v>99.45017</v>
      </c>
      <c r="M11" s="332">
        <v>480000</v>
      </c>
      <c r="N11" s="332">
        <v>451000</v>
      </c>
      <c r="O11" s="782">
        <f>+M11-N11</f>
        <v>29000</v>
      </c>
      <c r="P11" s="216">
        <v>1</v>
      </c>
      <c r="Q11" s="216">
        <v>1</v>
      </c>
      <c r="R11" s="216">
        <v>1</v>
      </c>
      <c r="S11" s="216">
        <v>1</v>
      </c>
      <c r="T11" s="216">
        <v>1</v>
      </c>
      <c r="U11" s="781">
        <v>0</v>
      </c>
      <c r="V11" s="781">
        <v>0</v>
      </c>
      <c r="W11" s="781">
        <v>0</v>
      </c>
      <c r="X11" s="781">
        <v>0</v>
      </c>
      <c r="Y11" s="781">
        <v>0</v>
      </c>
      <c r="Z11" s="1582">
        <v>0</v>
      </c>
      <c r="AA11" s="197"/>
      <c r="AB11" s="197"/>
      <c r="AC11" s="197">
        <v>2563</v>
      </c>
      <c r="AD11" s="197">
        <v>2563</v>
      </c>
      <c r="AE11" s="331" t="s">
        <v>187</v>
      </c>
      <c r="AF11" s="331">
        <v>45</v>
      </c>
      <c r="AG11" s="1238" t="s">
        <v>489</v>
      </c>
      <c r="AH11" s="197"/>
      <c r="AI11" s="331" t="s">
        <v>1100</v>
      </c>
      <c r="AJ11" s="332">
        <v>480000</v>
      </c>
      <c r="AK11" s="1157">
        <v>480000</v>
      </c>
      <c r="AL11" s="332"/>
      <c r="AM11" s="332"/>
      <c r="AN11" s="332">
        <v>564000</v>
      </c>
      <c r="AO11" s="332"/>
      <c r="AP11" s="332"/>
      <c r="AQ11" s="332"/>
      <c r="AR11" s="332"/>
      <c r="AS11" s="332"/>
      <c r="AT11" s="332"/>
      <c r="AU11" s="332"/>
      <c r="AV11" s="332"/>
      <c r="AW11" s="332"/>
      <c r="AX11" s="984"/>
      <c r="AY11" s="1141">
        <f t="shared" si="2"/>
        <v>564000</v>
      </c>
      <c r="AZ11" s="1141">
        <f t="shared" si="3"/>
        <v>-84000</v>
      </c>
      <c r="BC11" s="95"/>
    </row>
    <row r="12" spans="1:55" s="967" customFormat="1" ht="23.25" customHeight="1">
      <c r="A12" s="961"/>
      <c r="B12" s="961">
        <f>+B13++B24+B55+B65+B106+B123</f>
        <v>56</v>
      </c>
      <c r="C12" s="962" t="s">
        <v>966</v>
      </c>
      <c r="D12" s="961"/>
      <c r="E12" s="961"/>
      <c r="F12" s="961"/>
      <c r="G12" s="961"/>
      <c r="H12" s="961"/>
      <c r="I12" s="962"/>
      <c r="J12" s="962"/>
      <c r="K12" s="978"/>
      <c r="L12" s="978"/>
      <c r="M12" s="963">
        <f>+M13+M24+M55+M65+M106+M123</f>
        <v>106002697</v>
      </c>
      <c r="N12" s="963">
        <f>+N13+N24+N55+N65+N106+N123</f>
        <v>95576600</v>
      </c>
      <c r="O12" s="963">
        <f>+O13+O24+O55+O65+O106+O123</f>
        <v>10426097</v>
      </c>
      <c r="P12" s="964"/>
      <c r="Q12" s="964"/>
      <c r="R12" s="964"/>
      <c r="S12" s="964"/>
      <c r="T12" s="964"/>
      <c r="U12" s="962"/>
      <c r="V12" s="963">
        <f>+V13+V24+V55+V65+V106+V123</f>
        <v>171900</v>
      </c>
      <c r="W12" s="963">
        <f>+W13+W24+W55+W65+W106+W123</f>
        <v>311.14999999999998</v>
      </c>
      <c r="X12" s="963">
        <f>+X13+X24+X55+X65+X106+X123</f>
        <v>0</v>
      </c>
      <c r="Y12" s="963">
        <f>+Y13+Y24+Y55+Y65+Y106+Y123</f>
        <v>46753</v>
      </c>
      <c r="Z12" s="1509">
        <f>+Z13+Z24+Z55+Z65+Z106+Z123</f>
        <v>276</v>
      </c>
      <c r="AA12" s="962"/>
      <c r="AB12" s="962"/>
      <c r="AC12" s="962"/>
      <c r="AD12" s="962"/>
      <c r="AE12" s="961"/>
      <c r="AF12" s="961"/>
      <c r="AG12" s="1239">
        <v>2</v>
      </c>
      <c r="AH12" s="962"/>
      <c r="AI12" s="1398"/>
      <c r="AJ12" s="963">
        <f t="shared" ref="AJ12:AX12" si="5">+AJ13+AJ24+AJ55+AJ65+AJ106+AJ123</f>
        <v>105002697</v>
      </c>
      <c r="AK12" s="1158">
        <f t="shared" si="5"/>
        <v>0</v>
      </c>
      <c r="AL12" s="965">
        <f t="shared" si="5"/>
        <v>105002697</v>
      </c>
      <c r="AM12" s="965">
        <f t="shared" si="5"/>
        <v>8412776.6666666679</v>
      </c>
      <c r="AN12" s="965">
        <f t="shared" si="5"/>
        <v>14142785.666666666</v>
      </c>
      <c r="AO12" s="965">
        <f t="shared" si="5"/>
        <v>15954437.666666666</v>
      </c>
      <c r="AP12" s="965">
        <f t="shared" si="5"/>
        <v>15725877.666666666</v>
      </c>
      <c r="AQ12" s="965">
        <f t="shared" si="5"/>
        <v>14183932.666666666</v>
      </c>
      <c r="AR12" s="965">
        <f t="shared" si="5"/>
        <v>11743611.666666666</v>
      </c>
      <c r="AS12" s="965">
        <f t="shared" si="5"/>
        <v>9489011.6666666679</v>
      </c>
      <c r="AT12" s="965">
        <f t="shared" si="5"/>
        <v>7390976.666666667</v>
      </c>
      <c r="AU12" s="965">
        <f t="shared" si="5"/>
        <v>5060976.666666666</v>
      </c>
      <c r="AV12" s="965">
        <f t="shared" si="5"/>
        <v>1335976.6666666665</v>
      </c>
      <c r="AW12" s="965">
        <f t="shared" si="5"/>
        <v>885976.66666666663</v>
      </c>
      <c r="AX12" s="985">
        <f t="shared" si="5"/>
        <v>676356.66666666663</v>
      </c>
      <c r="AY12" s="1141">
        <f t="shared" si="2"/>
        <v>105002697.00000003</v>
      </c>
      <c r="AZ12" s="1141">
        <f t="shared" si="3"/>
        <v>0</v>
      </c>
      <c r="BC12" s="1059"/>
    </row>
    <row r="13" spans="1:55" s="868" customFormat="1" ht="23.25">
      <c r="A13" s="858"/>
      <c r="B13" s="858">
        <f>COUNT(B14:B23)</f>
        <v>8</v>
      </c>
      <c r="C13" s="321" t="s">
        <v>584</v>
      </c>
      <c r="D13" s="860"/>
      <c r="E13" s="858"/>
      <c r="F13" s="858"/>
      <c r="G13" s="860"/>
      <c r="H13" s="860"/>
      <c r="I13" s="860"/>
      <c r="J13" s="860"/>
      <c r="K13" s="1296"/>
      <c r="L13" s="1297"/>
      <c r="M13" s="864">
        <f>SUM(M14:M23)</f>
        <v>6145600</v>
      </c>
      <c r="N13" s="862">
        <f>SUM(N14:N23)</f>
        <v>6133600</v>
      </c>
      <c r="O13" s="862">
        <f>+M13-N13</f>
        <v>12000</v>
      </c>
      <c r="P13" s="862"/>
      <c r="Q13" s="858"/>
      <c r="R13" s="858"/>
      <c r="S13" s="858"/>
      <c r="T13" s="858"/>
      <c r="U13" s="865">
        <f t="shared" ref="U13:Z13" si="6">SUM(U14:U23)</f>
        <v>82397</v>
      </c>
      <c r="V13" s="866">
        <f t="shared" si="6"/>
        <v>148000</v>
      </c>
      <c r="W13" s="865">
        <f t="shared" si="6"/>
        <v>302.63</v>
      </c>
      <c r="X13" s="865">
        <f t="shared" si="6"/>
        <v>0</v>
      </c>
      <c r="Y13" s="866">
        <f t="shared" si="6"/>
        <v>44658</v>
      </c>
      <c r="Z13" s="866">
        <f t="shared" si="6"/>
        <v>101</v>
      </c>
      <c r="AA13" s="869"/>
      <c r="AB13" s="870"/>
      <c r="AC13" s="858"/>
      <c r="AD13" s="858"/>
      <c r="AE13" s="858"/>
      <c r="AF13" s="858"/>
      <c r="AG13" s="1240">
        <v>3</v>
      </c>
      <c r="AH13" s="871"/>
      <c r="AI13" s="1399"/>
      <c r="AJ13" s="872">
        <f t="shared" ref="AJ13:AX13" si="7">SUM(AJ14:AJ23)</f>
        <v>6145600</v>
      </c>
      <c r="AK13" s="1159">
        <f t="shared" si="7"/>
        <v>0</v>
      </c>
      <c r="AL13" s="872">
        <f t="shared" si="7"/>
        <v>6145600</v>
      </c>
      <c r="AM13" s="872">
        <f t="shared" si="7"/>
        <v>308976.66666666663</v>
      </c>
      <c r="AN13" s="872">
        <f t="shared" si="7"/>
        <v>704676.66666666663</v>
      </c>
      <c r="AO13" s="872">
        <f t="shared" si="7"/>
        <v>709376.66666666663</v>
      </c>
      <c r="AP13" s="872">
        <f t="shared" si="7"/>
        <v>519376.66666666663</v>
      </c>
      <c r="AQ13" s="872">
        <f t="shared" si="7"/>
        <v>413476.66666666663</v>
      </c>
      <c r="AR13" s="872">
        <f t="shared" si="7"/>
        <v>413476.66666666663</v>
      </c>
      <c r="AS13" s="872">
        <f t="shared" si="7"/>
        <v>423476.66666666663</v>
      </c>
      <c r="AT13" s="872">
        <f t="shared" si="7"/>
        <v>453476.66666666663</v>
      </c>
      <c r="AU13" s="872">
        <f t="shared" si="7"/>
        <v>583476.66666666663</v>
      </c>
      <c r="AV13" s="872">
        <f t="shared" si="7"/>
        <v>583476.66666666663</v>
      </c>
      <c r="AW13" s="872">
        <f t="shared" si="7"/>
        <v>573476.66666666663</v>
      </c>
      <c r="AX13" s="986">
        <f t="shared" si="7"/>
        <v>458856.66666666663</v>
      </c>
      <c r="AY13" s="1141">
        <f t="shared" si="2"/>
        <v>6145600</v>
      </c>
      <c r="AZ13" s="1141">
        <f t="shared" si="3"/>
        <v>0</v>
      </c>
      <c r="BC13" s="1060"/>
    </row>
    <row r="14" spans="1:55" s="272" customFormat="1" ht="23.25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826"/>
      <c r="L14" s="826"/>
      <c r="M14" s="332"/>
      <c r="N14" s="332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238"/>
      <c r="AH14" s="197"/>
      <c r="AI14" s="331"/>
      <c r="AJ14" s="197"/>
      <c r="AK14" s="115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984"/>
      <c r="AY14" s="1141">
        <f t="shared" si="2"/>
        <v>0</v>
      </c>
      <c r="AZ14" s="1141">
        <f t="shared" si="3"/>
        <v>0</v>
      </c>
      <c r="BC14" s="95"/>
    </row>
    <row r="15" spans="1:55" s="322" customFormat="1" ht="24.75" customHeight="1">
      <c r="A15" s="202">
        <v>2</v>
      </c>
      <c r="B15" s="202">
        <v>1</v>
      </c>
      <c r="C15" s="197" t="s">
        <v>1111</v>
      </c>
      <c r="D15" s="202">
        <v>1.1000000000000001</v>
      </c>
      <c r="E15" s="202">
        <v>13</v>
      </c>
      <c r="F15" s="203" t="s">
        <v>491</v>
      </c>
      <c r="G15" s="203" t="s">
        <v>148</v>
      </c>
      <c r="H15" s="203" t="s">
        <v>139</v>
      </c>
      <c r="I15" s="204" t="s">
        <v>492</v>
      </c>
      <c r="J15" s="195" t="s">
        <v>454</v>
      </c>
      <c r="K15" s="534">
        <v>19.896899999999999</v>
      </c>
      <c r="L15" s="1323">
        <v>99.847800000000007</v>
      </c>
      <c r="M15" s="199">
        <v>1782600</v>
      </c>
      <c r="N15" s="199">
        <v>1782600</v>
      </c>
      <c r="O15" s="199">
        <f t="shared" ref="O15:O22" si="8">+M15-N15</f>
        <v>0</v>
      </c>
      <c r="P15" s="207">
        <v>1</v>
      </c>
      <c r="Q15" s="207">
        <v>1</v>
      </c>
      <c r="R15" s="207">
        <v>1</v>
      </c>
      <c r="S15" s="207">
        <v>1</v>
      </c>
      <c r="T15" s="207">
        <v>1</v>
      </c>
      <c r="U15" s="196"/>
      <c r="V15" s="200"/>
      <c r="W15" s="208">
        <v>302.63</v>
      </c>
      <c r="X15" s="201"/>
      <c r="Y15" s="200">
        <v>14658</v>
      </c>
      <c r="Z15" s="199">
        <v>0</v>
      </c>
      <c r="AA15" s="201"/>
      <c r="AB15" s="201"/>
      <c r="AC15" s="198">
        <v>2563</v>
      </c>
      <c r="AD15" s="198">
        <v>2563</v>
      </c>
      <c r="AE15" s="198" t="s">
        <v>187</v>
      </c>
      <c r="AF15" s="198">
        <v>155</v>
      </c>
      <c r="AG15" s="1241" t="s">
        <v>159</v>
      </c>
      <c r="AH15" s="198"/>
      <c r="AI15" s="225">
        <v>202570001068</v>
      </c>
      <c r="AJ15" s="199">
        <v>1782600</v>
      </c>
      <c r="AK15" s="1160"/>
      <c r="AL15" s="199">
        <v>1782600</v>
      </c>
      <c r="AM15" s="199">
        <v>148560</v>
      </c>
      <c r="AN15" s="199">
        <v>148560</v>
      </c>
      <c r="AO15" s="199">
        <v>148560</v>
      </c>
      <c r="AP15" s="199">
        <v>148560</v>
      </c>
      <c r="AQ15" s="199">
        <v>148560</v>
      </c>
      <c r="AR15" s="199">
        <v>148560</v>
      </c>
      <c r="AS15" s="199">
        <v>148560</v>
      </c>
      <c r="AT15" s="199">
        <v>148560</v>
      </c>
      <c r="AU15" s="199">
        <v>148560</v>
      </c>
      <c r="AV15" s="199">
        <v>148560</v>
      </c>
      <c r="AW15" s="199">
        <v>148560</v>
      </c>
      <c r="AX15" s="987">
        <v>148440</v>
      </c>
      <c r="AY15" s="1141">
        <f t="shared" si="2"/>
        <v>1782600</v>
      </c>
      <c r="AZ15" s="1141">
        <f t="shared" si="3"/>
        <v>0</v>
      </c>
      <c r="BC15" s="1061"/>
    </row>
    <row r="16" spans="1:55" s="19" customFormat="1" ht="24.75" customHeight="1">
      <c r="A16" s="17">
        <v>2</v>
      </c>
      <c r="B16" s="17">
        <v>2</v>
      </c>
      <c r="C16" s="197" t="s">
        <v>585</v>
      </c>
      <c r="D16" s="17">
        <v>1.1000000000000001</v>
      </c>
      <c r="E16" s="17">
        <v>13</v>
      </c>
      <c r="F16" s="16" t="s">
        <v>580</v>
      </c>
      <c r="G16" s="16" t="s">
        <v>148</v>
      </c>
      <c r="H16" s="16" t="s">
        <v>581</v>
      </c>
      <c r="I16" s="16" t="s">
        <v>582</v>
      </c>
      <c r="J16" s="17" t="s">
        <v>457</v>
      </c>
      <c r="K16" s="1300">
        <v>18.791</v>
      </c>
      <c r="L16" s="1300">
        <v>100.7392</v>
      </c>
      <c r="M16" s="282">
        <v>365000</v>
      </c>
      <c r="N16" s="282">
        <v>353000</v>
      </c>
      <c r="O16" s="199">
        <f t="shared" si="8"/>
        <v>12000</v>
      </c>
      <c r="P16" s="207">
        <v>1</v>
      </c>
      <c r="Q16" s="207">
        <v>1</v>
      </c>
      <c r="R16" s="207">
        <v>1</v>
      </c>
      <c r="S16" s="207">
        <v>1</v>
      </c>
      <c r="T16" s="207">
        <v>1</v>
      </c>
      <c r="U16" s="17"/>
      <c r="V16" s="17"/>
      <c r="W16" s="17"/>
      <c r="X16" s="17"/>
      <c r="Y16" s="17"/>
      <c r="Z16" s="27"/>
      <c r="AA16" s="17"/>
      <c r="AB16" s="17"/>
      <c r="AC16" s="17">
        <v>2563</v>
      </c>
      <c r="AD16" s="17">
        <v>2563</v>
      </c>
      <c r="AE16" s="17" t="s">
        <v>187</v>
      </c>
      <c r="AF16" s="60">
        <v>360</v>
      </c>
      <c r="AG16" s="1242" t="s">
        <v>583</v>
      </c>
      <c r="AH16" s="17"/>
      <c r="AI16" s="17" t="s">
        <v>1000</v>
      </c>
      <c r="AJ16" s="18">
        <v>365000</v>
      </c>
      <c r="AK16" s="1161"/>
      <c r="AL16" s="18">
        <v>365000</v>
      </c>
      <c r="AM16" s="18">
        <f>+AL16/12</f>
        <v>30416.666666666668</v>
      </c>
      <c r="AN16" s="18">
        <v>30416.666666666668</v>
      </c>
      <c r="AO16" s="18">
        <v>30416.666666666668</v>
      </c>
      <c r="AP16" s="18">
        <v>30416.666666666668</v>
      </c>
      <c r="AQ16" s="18">
        <v>30416.666666666668</v>
      </c>
      <c r="AR16" s="18">
        <v>30416.666666666668</v>
      </c>
      <c r="AS16" s="18">
        <v>30416.666666666668</v>
      </c>
      <c r="AT16" s="18">
        <v>30416.666666666668</v>
      </c>
      <c r="AU16" s="18">
        <v>30416.666666666668</v>
      </c>
      <c r="AV16" s="18">
        <v>30416.666666666668</v>
      </c>
      <c r="AW16" s="18">
        <v>30416.666666666668</v>
      </c>
      <c r="AX16" s="18">
        <v>30416.666666666668</v>
      </c>
      <c r="AY16" s="1141">
        <f t="shared" si="2"/>
        <v>365000.00000000006</v>
      </c>
      <c r="AZ16" s="1141">
        <f t="shared" si="3"/>
        <v>0</v>
      </c>
      <c r="BA16" s="290"/>
      <c r="BB16" s="290"/>
    </row>
    <row r="17" spans="1:55" s="409" customFormat="1" ht="24.75" customHeight="1">
      <c r="A17" s="58">
        <v>2</v>
      </c>
      <c r="B17" s="58">
        <v>3</v>
      </c>
      <c r="C17" s="695" t="s">
        <v>638</v>
      </c>
      <c r="D17" s="696">
        <v>1.1000000000000001</v>
      </c>
      <c r="E17" s="696">
        <v>13</v>
      </c>
      <c r="F17" s="58" t="s">
        <v>634</v>
      </c>
      <c r="G17" s="58" t="s">
        <v>634</v>
      </c>
      <c r="H17" s="58" t="s">
        <v>635</v>
      </c>
      <c r="I17" s="697" t="s">
        <v>33</v>
      </c>
      <c r="J17" s="698" t="s">
        <v>636</v>
      </c>
      <c r="K17" s="1301">
        <v>19.152899999999999</v>
      </c>
      <c r="L17" s="1301">
        <v>99.941789999999997</v>
      </c>
      <c r="M17" s="699">
        <v>470000</v>
      </c>
      <c r="N17" s="699">
        <v>470000</v>
      </c>
      <c r="O17" s="927">
        <f t="shared" si="8"/>
        <v>0</v>
      </c>
      <c r="P17" s="58">
        <v>1</v>
      </c>
      <c r="Q17" s="58">
        <v>1</v>
      </c>
      <c r="R17" s="58">
        <v>1</v>
      </c>
      <c r="S17" s="58">
        <v>1</v>
      </c>
      <c r="T17" s="58">
        <v>1</v>
      </c>
      <c r="U17" s="58"/>
      <c r="V17" s="700"/>
      <c r="W17" s="701"/>
      <c r="X17" s="58"/>
      <c r="Y17" s="702"/>
      <c r="Z17" s="1529"/>
      <c r="AA17" s="58"/>
      <c r="AB17" s="58"/>
      <c r="AC17" s="58">
        <v>2563</v>
      </c>
      <c r="AD17" s="58">
        <v>2563</v>
      </c>
      <c r="AE17" s="58" t="s">
        <v>187</v>
      </c>
      <c r="AF17" s="58"/>
      <c r="AG17" s="1243" t="s">
        <v>711</v>
      </c>
      <c r="AH17" s="58"/>
      <c r="AI17" s="135" t="s">
        <v>1031</v>
      </c>
      <c r="AJ17" s="703">
        <v>470000</v>
      </c>
      <c r="AK17" s="703"/>
      <c r="AL17" s="703">
        <v>470000</v>
      </c>
      <c r="AM17" s="74"/>
      <c r="AN17" s="74">
        <v>170000</v>
      </c>
      <c r="AO17" s="74">
        <v>300000</v>
      </c>
      <c r="AP17" s="74"/>
      <c r="AQ17" s="704"/>
      <c r="AR17" s="704"/>
      <c r="AS17" s="704"/>
      <c r="AT17" s="74"/>
      <c r="AU17" s="74"/>
      <c r="AV17" s="74"/>
      <c r="AW17" s="705"/>
      <c r="AX17" s="989"/>
      <c r="AY17" s="1141">
        <f t="shared" si="2"/>
        <v>470000</v>
      </c>
      <c r="AZ17" s="1141">
        <f t="shared" si="3"/>
        <v>0</v>
      </c>
      <c r="BA17" s="1088"/>
      <c r="BB17" s="1088"/>
    </row>
    <row r="18" spans="1:55" s="217" customFormat="1" ht="23.25">
      <c r="A18" s="210">
        <v>2</v>
      </c>
      <c r="B18" s="210">
        <v>4</v>
      </c>
      <c r="C18" s="1588" t="s">
        <v>953</v>
      </c>
      <c r="D18" s="210">
        <v>1.1000000000000001</v>
      </c>
      <c r="E18" s="210">
        <v>13</v>
      </c>
      <c r="F18" s="211" t="s">
        <v>751</v>
      </c>
      <c r="G18" s="211" t="s">
        <v>148</v>
      </c>
      <c r="H18" s="211" t="s">
        <v>487</v>
      </c>
      <c r="I18" s="239"/>
      <c r="J18" s="887" t="s">
        <v>455</v>
      </c>
      <c r="K18" s="896">
        <v>18.300699999999999</v>
      </c>
      <c r="L18" s="896">
        <v>99.469099999999997</v>
      </c>
      <c r="M18" s="895">
        <v>353000</v>
      </c>
      <c r="N18" s="895">
        <v>353000</v>
      </c>
      <c r="O18" s="239">
        <f t="shared" si="8"/>
        <v>0</v>
      </c>
      <c r="P18" s="910">
        <v>1</v>
      </c>
      <c r="Q18" s="911">
        <v>1</v>
      </c>
      <c r="R18" s="912">
        <v>1</v>
      </c>
      <c r="S18" s="912">
        <v>1</v>
      </c>
      <c r="T18" s="912">
        <v>1</v>
      </c>
      <c r="U18" s="1589">
        <v>82397</v>
      </c>
      <c r="V18" s="363" t="s">
        <v>32</v>
      </c>
      <c r="W18" s="363" t="s">
        <v>32</v>
      </c>
      <c r="X18" s="363" t="s">
        <v>32</v>
      </c>
      <c r="Y18" s="363" t="s">
        <v>32</v>
      </c>
      <c r="Z18" s="760">
        <v>40</v>
      </c>
      <c r="AA18" s="210"/>
      <c r="AB18" s="210"/>
      <c r="AC18" s="210">
        <v>2563</v>
      </c>
      <c r="AD18" s="210">
        <v>2563</v>
      </c>
      <c r="AE18" s="210" t="s">
        <v>187</v>
      </c>
      <c r="AF18" s="887"/>
      <c r="AG18" s="1249" t="s">
        <v>891</v>
      </c>
      <c r="AH18" s="348"/>
      <c r="AI18" s="210" t="str">
        <f>"0202520001241"</f>
        <v>0202520001241</v>
      </c>
      <c r="AJ18" s="895">
        <v>353000</v>
      </c>
      <c r="AK18" s="253"/>
      <c r="AL18" s="895">
        <v>353000</v>
      </c>
      <c r="AM18" s="239"/>
      <c r="AN18" s="239">
        <f>0.4*AL18</f>
        <v>141200</v>
      </c>
      <c r="AO18" s="239">
        <f>0.3*AL18</f>
        <v>105900</v>
      </c>
      <c r="AP18" s="239">
        <f>0.3*AL18</f>
        <v>105900</v>
      </c>
      <c r="AQ18" s="215"/>
      <c r="AR18" s="215"/>
      <c r="AS18" s="215"/>
      <c r="AT18" s="215"/>
      <c r="AU18" s="215"/>
      <c r="AV18" s="239"/>
      <c r="AW18" s="239"/>
      <c r="AX18" s="990"/>
      <c r="AY18" s="1590">
        <f t="shared" si="2"/>
        <v>353000</v>
      </c>
      <c r="AZ18" s="1590">
        <f t="shared" si="3"/>
        <v>0</v>
      </c>
      <c r="BC18" s="1062"/>
    </row>
    <row r="19" spans="1:55" s="290" customFormat="1" ht="84">
      <c r="A19" s="207">
        <v>2</v>
      </c>
      <c r="B19" s="207">
        <v>5</v>
      </c>
      <c r="C19" s="50" t="s">
        <v>1336</v>
      </c>
      <c r="D19" s="207">
        <v>1.1000000000000001</v>
      </c>
      <c r="E19" s="207">
        <v>13</v>
      </c>
      <c r="F19" s="635" t="s">
        <v>732</v>
      </c>
      <c r="G19" s="635" t="s">
        <v>733</v>
      </c>
      <c r="H19" s="367" t="s">
        <v>487</v>
      </c>
      <c r="I19" s="636" t="s">
        <v>455</v>
      </c>
      <c r="J19" s="637" t="s">
        <v>734</v>
      </c>
      <c r="K19" s="380">
        <v>18.520700000000001</v>
      </c>
      <c r="L19" s="1302">
        <v>99.630300000000005</v>
      </c>
      <c r="M19" s="282">
        <v>590000</v>
      </c>
      <c r="N19" s="282">
        <v>590000</v>
      </c>
      <c r="O19" s="199">
        <f t="shared" si="8"/>
        <v>0</v>
      </c>
      <c r="P19" s="207">
        <v>1</v>
      </c>
      <c r="Q19" s="207">
        <v>1</v>
      </c>
      <c r="R19" s="207">
        <v>1</v>
      </c>
      <c r="S19" s="207">
        <v>1</v>
      </c>
      <c r="T19" s="207">
        <v>1</v>
      </c>
      <c r="U19" s="207"/>
      <c r="V19" s="207"/>
      <c r="W19" s="207"/>
      <c r="X19" s="207"/>
      <c r="Y19" s="207"/>
      <c r="Z19" s="206"/>
      <c r="AA19" s="207"/>
      <c r="AB19" s="207"/>
      <c r="AC19" s="207">
        <v>2563</v>
      </c>
      <c r="AD19" s="207">
        <v>2563</v>
      </c>
      <c r="AE19" s="207" t="s">
        <v>187</v>
      </c>
      <c r="AF19" s="207">
        <v>360</v>
      </c>
      <c r="AG19" s="1241" t="s">
        <v>735</v>
      </c>
      <c r="AH19" s="207"/>
      <c r="AI19" s="207" t="str">
        <f>"0202520001218"</f>
        <v>0202520001218</v>
      </c>
      <c r="AJ19" s="282">
        <v>590000</v>
      </c>
      <c r="AK19" s="366">
        <v>0</v>
      </c>
      <c r="AL19" s="282">
        <v>590000</v>
      </c>
      <c r="AM19" s="282">
        <v>40000</v>
      </c>
      <c r="AN19" s="289">
        <v>60000</v>
      </c>
      <c r="AO19" s="289">
        <v>0</v>
      </c>
      <c r="AP19" s="289">
        <v>0</v>
      </c>
      <c r="AQ19" s="289">
        <v>0</v>
      </c>
      <c r="AR19" s="289">
        <v>0</v>
      </c>
      <c r="AS19" s="289">
        <v>0</v>
      </c>
      <c r="AT19" s="289">
        <v>0</v>
      </c>
      <c r="AU19" s="289">
        <v>140000</v>
      </c>
      <c r="AV19" s="282">
        <v>140000</v>
      </c>
      <c r="AW19" s="282">
        <v>130000</v>
      </c>
      <c r="AX19" s="991">
        <v>80000</v>
      </c>
      <c r="AY19" s="1141">
        <f t="shared" si="2"/>
        <v>590000</v>
      </c>
      <c r="AZ19" s="1141">
        <f t="shared" si="3"/>
        <v>0</v>
      </c>
      <c r="BC19" s="452"/>
    </row>
    <row r="20" spans="1:55" s="312" customFormat="1" ht="23.25">
      <c r="A20" s="312">
        <v>2</v>
      </c>
      <c r="B20" s="304">
        <v>6</v>
      </c>
      <c r="C20" s="715" t="s">
        <v>797</v>
      </c>
      <c r="D20" s="304">
        <v>1.1000000000000001</v>
      </c>
      <c r="E20" s="304">
        <v>9</v>
      </c>
      <c r="F20" s="199" t="s">
        <v>736</v>
      </c>
      <c r="G20" s="199" t="s">
        <v>148</v>
      </c>
      <c r="H20" s="199" t="s">
        <v>487</v>
      </c>
      <c r="I20" s="686" t="s">
        <v>488</v>
      </c>
      <c r="J20" s="687" t="s">
        <v>455</v>
      </c>
      <c r="K20" s="378">
        <v>18.439093</v>
      </c>
      <c r="L20" s="536">
        <v>99.635626000000002</v>
      </c>
      <c r="M20" s="308">
        <v>645000</v>
      </c>
      <c r="N20" s="308">
        <v>645000</v>
      </c>
      <c r="O20" s="199">
        <f t="shared" si="8"/>
        <v>0</v>
      </c>
      <c r="P20" s="368">
        <v>1</v>
      </c>
      <c r="Q20" s="368">
        <v>1</v>
      </c>
      <c r="R20" s="368">
        <v>1</v>
      </c>
      <c r="S20" s="368">
        <v>1</v>
      </c>
      <c r="T20" s="368">
        <v>1</v>
      </c>
      <c r="Z20" s="539"/>
      <c r="AC20" s="304">
        <v>2563</v>
      </c>
      <c r="AD20" s="304">
        <v>2563</v>
      </c>
      <c r="AE20" s="304" t="s">
        <v>187</v>
      </c>
      <c r="AF20" s="304">
        <v>180</v>
      </c>
      <c r="AG20" s="1245" t="s">
        <v>764</v>
      </c>
      <c r="AH20" s="304"/>
      <c r="AI20" s="304" t="str">
        <f>"0202520001156"</f>
        <v>0202520001156</v>
      </c>
      <c r="AJ20" s="308">
        <v>645000</v>
      </c>
      <c r="AK20" s="419"/>
      <c r="AL20" s="308">
        <v>645000</v>
      </c>
      <c r="AM20" s="199"/>
      <c r="AN20" s="199">
        <v>64500</v>
      </c>
      <c r="AO20" s="199">
        <v>64500</v>
      </c>
      <c r="AP20" s="199">
        <v>64500</v>
      </c>
      <c r="AQ20" s="199">
        <v>64500</v>
      </c>
      <c r="AR20" s="199">
        <v>64500</v>
      </c>
      <c r="AS20" s="199">
        <v>64500</v>
      </c>
      <c r="AT20" s="199">
        <v>64500</v>
      </c>
      <c r="AU20" s="199">
        <v>64500</v>
      </c>
      <c r="AV20" s="199">
        <v>64500</v>
      </c>
      <c r="AW20" s="199">
        <v>64500</v>
      </c>
      <c r="AX20" s="987"/>
      <c r="AY20" s="1141">
        <f t="shared" si="2"/>
        <v>645000</v>
      </c>
      <c r="AZ20" s="1141">
        <f t="shared" si="3"/>
        <v>0</v>
      </c>
      <c r="BC20" s="1063"/>
    </row>
    <row r="21" spans="1:55" s="290" customFormat="1" ht="23.25">
      <c r="A21" s="207">
        <v>2</v>
      </c>
      <c r="B21" s="207">
        <v>7</v>
      </c>
      <c r="C21" s="731" t="s">
        <v>1520</v>
      </c>
      <c r="D21" s="376">
        <v>1.1000000000000001</v>
      </c>
      <c r="E21" s="376">
        <v>9</v>
      </c>
      <c r="F21" s="376" t="s">
        <v>791</v>
      </c>
      <c r="G21" s="376" t="s">
        <v>453</v>
      </c>
      <c r="H21" s="376" t="s">
        <v>139</v>
      </c>
      <c r="I21" s="376" t="s">
        <v>454</v>
      </c>
      <c r="J21" s="376" t="s">
        <v>561</v>
      </c>
      <c r="K21" s="378">
        <v>19.711995999999999</v>
      </c>
      <c r="L21" s="378">
        <v>99.661113</v>
      </c>
      <c r="M21" s="733">
        <v>740000</v>
      </c>
      <c r="N21" s="733">
        <v>740000</v>
      </c>
      <c r="O21" s="199">
        <v>0</v>
      </c>
      <c r="P21" s="376">
        <v>1</v>
      </c>
      <c r="Q21" s="376">
        <v>1</v>
      </c>
      <c r="R21" s="376">
        <v>1</v>
      </c>
      <c r="S21" s="376">
        <v>1</v>
      </c>
      <c r="T21" s="376">
        <v>1</v>
      </c>
      <c r="U21" s="734"/>
      <c r="V21" s="735">
        <v>148000</v>
      </c>
      <c r="W21" s="736"/>
      <c r="X21" s="737"/>
      <c r="Y21" s="735">
        <v>30000</v>
      </c>
      <c r="Z21" s="662">
        <v>60</v>
      </c>
      <c r="AA21" s="407" t="s">
        <v>792</v>
      </c>
      <c r="AB21" s="736">
        <v>100</v>
      </c>
      <c r="AC21" s="738">
        <v>2563</v>
      </c>
      <c r="AD21" s="738">
        <v>2563</v>
      </c>
      <c r="AE21" s="738" t="s">
        <v>187</v>
      </c>
      <c r="AF21" s="738">
        <v>360</v>
      </c>
      <c r="AG21" s="1246" t="s">
        <v>793</v>
      </c>
      <c r="AH21" s="207"/>
      <c r="AI21" s="1473" t="s">
        <v>796</v>
      </c>
      <c r="AJ21" s="733">
        <v>740000</v>
      </c>
      <c r="AK21" s="1162" t="s">
        <v>32</v>
      </c>
      <c r="AL21" s="282">
        <v>740000</v>
      </c>
      <c r="AM21" s="282"/>
      <c r="AN21" s="282"/>
      <c r="AO21" s="282"/>
      <c r="AP21" s="282">
        <v>80000</v>
      </c>
      <c r="AQ21" s="282">
        <v>80000</v>
      </c>
      <c r="AR21" s="282">
        <v>80000</v>
      </c>
      <c r="AS21" s="282">
        <v>90000</v>
      </c>
      <c r="AT21" s="282">
        <v>90000</v>
      </c>
      <c r="AU21" s="282">
        <v>80000</v>
      </c>
      <c r="AV21" s="282">
        <v>80000</v>
      </c>
      <c r="AW21" s="282">
        <v>80000</v>
      </c>
      <c r="AX21" s="991">
        <v>80000</v>
      </c>
      <c r="AY21" s="1141">
        <v>740000</v>
      </c>
      <c r="AZ21" s="1141">
        <v>0</v>
      </c>
      <c r="BC21" s="452"/>
    </row>
    <row r="22" spans="1:55" s="290" customFormat="1" ht="23.25">
      <c r="A22" s="207">
        <v>2</v>
      </c>
      <c r="B22" s="207">
        <v>8</v>
      </c>
      <c r="C22" s="731" t="s">
        <v>887</v>
      </c>
      <c r="D22" s="376">
        <v>1.1000000000000001</v>
      </c>
      <c r="E22" s="376">
        <v>9</v>
      </c>
      <c r="F22" s="376" t="s">
        <v>888</v>
      </c>
      <c r="G22" s="376" t="s">
        <v>148</v>
      </c>
      <c r="H22" s="376" t="s">
        <v>487</v>
      </c>
      <c r="I22" s="376"/>
      <c r="J22" s="376" t="s">
        <v>455</v>
      </c>
      <c r="K22" s="378">
        <v>18.292300000000001</v>
      </c>
      <c r="L22" s="378">
        <v>99.490099999999998</v>
      </c>
      <c r="M22" s="747">
        <v>1200000</v>
      </c>
      <c r="N22" s="747">
        <v>1200000</v>
      </c>
      <c r="O22" s="199">
        <f t="shared" si="8"/>
        <v>0</v>
      </c>
      <c r="P22" s="207">
        <v>1</v>
      </c>
      <c r="Q22" s="207">
        <v>1</v>
      </c>
      <c r="R22" s="207">
        <v>1</v>
      </c>
      <c r="S22" s="207">
        <v>1</v>
      </c>
      <c r="T22" s="207">
        <v>1</v>
      </c>
      <c r="U22" s="734"/>
      <c r="V22" s="735"/>
      <c r="W22" s="736"/>
      <c r="X22" s="737"/>
      <c r="Y22" s="735"/>
      <c r="Z22" s="662">
        <v>1</v>
      </c>
      <c r="AA22" s="407"/>
      <c r="AB22" s="736"/>
      <c r="AC22" s="738">
        <v>2563</v>
      </c>
      <c r="AD22" s="738">
        <v>2563</v>
      </c>
      <c r="AE22" s="738" t="s">
        <v>187</v>
      </c>
      <c r="AF22" s="738">
        <v>360</v>
      </c>
      <c r="AG22" s="1246" t="s">
        <v>880</v>
      </c>
      <c r="AH22" s="207"/>
      <c r="AI22" s="1473" t="s">
        <v>1091</v>
      </c>
      <c r="AJ22" s="733">
        <v>1200000</v>
      </c>
      <c r="AK22" s="1162">
        <v>0</v>
      </c>
      <c r="AL22" s="282">
        <v>1200000</v>
      </c>
      <c r="AM22" s="282">
        <v>90000</v>
      </c>
      <c r="AN22" s="282">
        <v>90000</v>
      </c>
      <c r="AO22" s="282">
        <v>60000</v>
      </c>
      <c r="AP22" s="282">
        <v>90000</v>
      </c>
      <c r="AQ22" s="282">
        <v>90000</v>
      </c>
      <c r="AR22" s="282">
        <v>90000</v>
      </c>
      <c r="AS22" s="282">
        <v>90000</v>
      </c>
      <c r="AT22" s="282">
        <v>120000</v>
      </c>
      <c r="AU22" s="282">
        <v>120000</v>
      </c>
      <c r="AV22" s="282">
        <v>120000</v>
      </c>
      <c r="AW22" s="282">
        <v>120000</v>
      </c>
      <c r="AX22" s="991">
        <v>120000</v>
      </c>
      <c r="AY22" s="1141">
        <f t="shared" si="2"/>
        <v>1200000</v>
      </c>
      <c r="AZ22" s="1141">
        <f t="shared" si="3"/>
        <v>0</v>
      </c>
      <c r="BC22" s="452"/>
    </row>
    <row r="23" spans="1:55" s="272" customFormat="1" ht="23.25">
      <c r="A23" s="197"/>
      <c r="B23" s="197"/>
      <c r="C23" s="197"/>
      <c r="D23" s="197"/>
      <c r="E23" s="197"/>
      <c r="F23" s="197"/>
      <c r="G23" s="197"/>
      <c r="H23" s="197"/>
      <c r="I23" s="197"/>
      <c r="J23" s="197"/>
      <c r="K23" s="826"/>
      <c r="L23" s="826"/>
      <c r="M23" s="332"/>
      <c r="N23" s="332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238"/>
      <c r="AH23" s="197"/>
      <c r="AI23" s="331"/>
      <c r="AJ23" s="197"/>
      <c r="AK23" s="115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984"/>
      <c r="AY23" s="1141">
        <f t="shared" si="2"/>
        <v>0</v>
      </c>
      <c r="AZ23" s="1141">
        <f t="shared" si="3"/>
        <v>0</v>
      </c>
      <c r="BC23" s="95"/>
    </row>
    <row r="24" spans="1:55" s="856" customFormat="1" ht="23.25">
      <c r="A24" s="851"/>
      <c r="B24" s="852">
        <f>+B25+B30+B34+B39+B43+B47+B51</f>
        <v>9</v>
      </c>
      <c r="C24" s="319" t="s">
        <v>586</v>
      </c>
      <c r="D24" s="853"/>
      <c r="E24" s="852"/>
      <c r="F24" s="852"/>
      <c r="G24" s="852"/>
      <c r="H24" s="852"/>
      <c r="I24" s="852"/>
      <c r="J24" s="852"/>
      <c r="K24" s="1303"/>
      <c r="L24" s="1303"/>
      <c r="M24" s="854">
        <f>+M25+M30+M34+M39+M43+M47+M51</f>
        <v>6610000</v>
      </c>
      <c r="N24" s="854">
        <f>+N25+N30+N34+N39+N43+N47+N51</f>
        <v>7061000</v>
      </c>
      <c r="O24" s="855">
        <f>+O25+O30+O34+O39+O43+O47+O51</f>
        <v>-451000</v>
      </c>
      <c r="P24" s="852"/>
      <c r="Q24" s="851"/>
      <c r="R24" s="851"/>
      <c r="S24" s="851"/>
      <c r="T24" s="851"/>
      <c r="U24" s="851"/>
      <c r="V24" s="854">
        <f>+V25+V30+V34+V39+V43+V47+V51</f>
        <v>5100</v>
      </c>
      <c r="W24" s="945">
        <f>+W25+W30+W34+W39+W43+W47+W51</f>
        <v>8.52</v>
      </c>
      <c r="X24" s="945">
        <f>+X25+X30+X34+X39+X43+X47+X51</f>
        <v>0</v>
      </c>
      <c r="Y24" s="854">
        <f>+Y25+Y30+Y34+Y39+Y43+Y47+Y51</f>
        <v>870</v>
      </c>
      <c r="Z24" s="1510">
        <f>+Z25+Z30+Z34+Z39+Z43+Z47+Z51</f>
        <v>40</v>
      </c>
      <c r="AA24" s="851"/>
      <c r="AB24" s="851"/>
      <c r="AC24" s="851"/>
      <c r="AD24" s="851"/>
      <c r="AE24" s="851"/>
      <c r="AF24" s="851"/>
      <c r="AG24" s="1247">
        <v>3</v>
      </c>
      <c r="AH24" s="852"/>
      <c r="AI24" s="193"/>
      <c r="AJ24" s="854">
        <f t="shared" ref="AJ24:AX24" si="9">+AJ25+AJ30+AJ34+AJ39+AJ43+AJ47+AJ51</f>
        <v>6610000</v>
      </c>
      <c r="AK24" s="854">
        <f t="shared" si="9"/>
        <v>0</v>
      </c>
      <c r="AL24" s="854">
        <f t="shared" si="9"/>
        <v>6610000</v>
      </c>
      <c r="AM24" s="854">
        <f t="shared" si="9"/>
        <v>457500</v>
      </c>
      <c r="AN24" s="854">
        <f t="shared" si="9"/>
        <v>1302500</v>
      </c>
      <c r="AO24" s="854">
        <f t="shared" si="9"/>
        <v>1202500</v>
      </c>
      <c r="AP24" s="854">
        <f t="shared" si="9"/>
        <v>902500</v>
      </c>
      <c r="AQ24" s="854">
        <f t="shared" si="9"/>
        <v>602500</v>
      </c>
      <c r="AR24" s="854">
        <f t="shared" si="9"/>
        <v>390000</v>
      </c>
      <c r="AS24" s="854">
        <f t="shared" si="9"/>
        <v>390000</v>
      </c>
      <c r="AT24" s="854">
        <f t="shared" si="9"/>
        <v>390000</v>
      </c>
      <c r="AU24" s="854">
        <f t="shared" si="9"/>
        <v>390000</v>
      </c>
      <c r="AV24" s="854">
        <f t="shared" si="9"/>
        <v>252500</v>
      </c>
      <c r="AW24" s="854">
        <f t="shared" si="9"/>
        <v>212500</v>
      </c>
      <c r="AX24" s="992">
        <f t="shared" si="9"/>
        <v>117500</v>
      </c>
      <c r="AY24" s="1141">
        <f t="shared" si="2"/>
        <v>6610000</v>
      </c>
      <c r="AZ24" s="1141">
        <f t="shared" si="3"/>
        <v>0</v>
      </c>
      <c r="BA24" s="832"/>
      <c r="BB24" s="832"/>
    </row>
    <row r="25" spans="1:55" s="260" customFormat="1" ht="23.25">
      <c r="B25" s="261">
        <f>COUNT(B26:B29)</f>
        <v>2</v>
      </c>
      <c r="C25" s="303" t="s">
        <v>479</v>
      </c>
      <c r="D25" s="263"/>
      <c r="E25" s="261"/>
      <c r="F25" s="261"/>
      <c r="G25" s="261"/>
      <c r="H25" s="261"/>
      <c r="I25" s="261"/>
      <c r="J25" s="261"/>
      <c r="K25" s="1304"/>
      <c r="L25" s="1304"/>
      <c r="M25" s="264">
        <f>SUM(M26:M29)</f>
        <v>900000</v>
      </c>
      <c r="N25" s="264">
        <f>SUM(N26:N29)</f>
        <v>900000</v>
      </c>
      <c r="O25" s="261"/>
      <c r="P25" s="261"/>
      <c r="V25" s="264">
        <f>SUM(V26:V29)</f>
        <v>4600</v>
      </c>
      <c r="W25" s="362">
        <f>SUM(W26:W29)</f>
        <v>8.52</v>
      </c>
      <c r="X25" s="296">
        <f>SUM(X26:X29)</f>
        <v>0</v>
      </c>
      <c r="Y25" s="264">
        <f>SUM(Y26:Y29)</f>
        <v>670</v>
      </c>
      <c r="Z25" s="297">
        <f>SUM(Z26:Z29)</f>
        <v>20</v>
      </c>
      <c r="AG25" s="1228" t="s">
        <v>159</v>
      </c>
      <c r="AH25" s="261"/>
      <c r="AI25" s="261"/>
      <c r="AJ25" s="264">
        <f t="shared" ref="AJ25:AX25" si="10">SUM(AJ26:AJ29)</f>
        <v>900000</v>
      </c>
      <c r="AK25" s="265">
        <f t="shared" si="10"/>
        <v>0</v>
      </c>
      <c r="AL25" s="264">
        <f t="shared" si="10"/>
        <v>900000</v>
      </c>
      <c r="AM25" s="264">
        <f t="shared" si="10"/>
        <v>300000</v>
      </c>
      <c r="AN25" s="264">
        <f t="shared" si="10"/>
        <v>300000</v>
      </c>
      <c r="AO25" s="264">
        <f t="shared" si="10"/>
        <v>300000</v>
      </c>
      <c r="AP25" s="264">
        <f t="shared" si="10"/>
        <v>0</v>
      </c>
      <c r="AQ25" s="264">
        <f t="shared" si="10"/>
        <v>0</v>
      </c>
      <c r="AR25" s="264">
        <f t="shared" si="10"/>
        <v>0</v>
      </c>
      <c r="AS25" s="264">
        <f t="shared" si="10"/>
        <v>0</v>
      </c>
      <c r="AT25" s="264">
        <f t="shared" si="10"/>
        <v>0</v>
      </c>
      <c r="AU25" s="264">
        <f t="shared" si="10"/>
        <v>0</v>
      </c>
      <c r="AV25" s="264">
        <f t="shared" si="10"/>
        <v>0</v>
      </c>
      <c r="AW25" s="264">
        <f t="shared" si="10"/>
        <v>0</v>
      </c>
      <c r="AX25" s="993">
        <f t="shared" si="10"/>
        <v>0</v>
      </c>
      <c r="AY25" s="1141">
        <f t="shared" si="2"/>
        <v>900000</v>
      </c>
      <c r="AZ25" s="1141">
        <f t="shared" si="3"/>
        <v>0</v>
      </c>
      <c r="BC25" s="1064"/>
    </row>
    <row r="26" spans="1:55" s="272" customFormat="1" ht="23.25">
      <c r="A26" s="197"/>
      <c r="B26" s="197"/>
      <c r="C26" s="197"/>
      <c r="D26" s="197"/>
      <c r="E26" s="197"/>
      <c r="F26" s="197"/>
      <c r="G26" s="197"/>
      <c r="H26" s="197"/>
      <c r="I26" s="197"/>
      <c r="J26" s="197"/>
      <c r="K26" s="826"/>
      <c r="L26" s="826"/>
      <c r="M26" s="332"/>
      <c r="N26" s="332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238"/>
      <c r="AH26" s="197"/>
      <c r="AI26" s="331"/>
      <c r="AJ26" s="197"/>
      <c r="AK26" s="115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984"/>
      <c r="AY26" s="1141">
        <f t="shared" si="2"/>
        <v>0</v>
      </c>
      <c r="AZ26" s="1141">
        <f t="shared" si="3"/>
        <v>0</v>
      </c>
      <c r="BC26" s="95"/>
    </row>
    <row r="27" spans="1:55" s="318" customFormat="1" ht="42">
      <c r="A27" s="210">
        <v>2</v>
      </c>
      <c r="B27" s="211">
        <v>1</v>
      </c>
      <c r="C27" s="222" t="s">
        <v>1129</v>
      </c>
      <c r="D27" s="210">
        <v>1.1000000000000001</v>
      </c>
      <c r="E27" s="218">
        <v>9</v>
      </c>
      <c r="F27" s="211" t="s">
        <v>502</v>
      </c>
      <c r="G27" s="213" t="s">
        <v>495</v>
      </c>
      <c r="H27" s="213" t="s">
        <v>139</v>
      </c>
      <c r="I27" s="219" t="s">
        <v>503</v>
      </c>
      <c r="J27" s="223" t="s">
        <v>33</v>
      </c>
      <c r="K27" s="257">
        <v>19.801500000000001</v>
      </c>
      <c r="L27" s="257">
        <v>99.991900000000001</v>
      </c>
      <c r="M27" s="215">
        <v>300000</v>
      </c>
      <c r="N27" s="215">
        <v>300000</v>
      </c>
      <c r="O27" s="220" t="s">
        <v>32</v>
      </c>
      <c r="P27" s="224">
        <v>1</v>
      </c>
      <c r="Q27" s="224">
        <v>1</v>
      </c>
      <c r="R27" s="224">
        <v>1</v>
      </c>
      <c r="S27" s="224">
        <v>1</v>
      </c>
      <c r="T27" s="224">
        <v>1</v>
      </c>
      <c r="U27" s="256"/>
      <c r="V27" s="316">
        <v>4500</v>
      </c>
      <c r="W27" s="317">
        <v>8.52</v>
      </c>
      <c r="X27" s="286"/>
      <c r="Y27" s="294">
        <v>620</v>
      </c>
      <c r="Z27" s="244">
        <v>10</v>
      </c>
      <c r="AA27" s="210"/>
      <c r="AB27" s="210"/>
      <c r="AC27" s="210">
        <v>2563</v>
      </c>
      <c r="AD27" s="210">
        <v>2563</v>
      </c>
      <c r="AE27" s="210" t="s">
        <v>187</v>
      </c>
      <c r="AF27" s="210">
        <v>90</v>
      </c>
      <c r="AG27" s="1248" t="s">
        <v>159</v>
      </c>
      <c r="AH27" s="210"/>
      <c r="AI27" s="225">
        <v>202570001069</v>
      </c>
      <c r="AJ27" s="215">
        <v>300000</v>
      </c>
      <c r="AK27" s="1164"/>
      <c r="AL27" s="215">
        <v>300000</v>
      </c>
      <c r="AM27" s="215">
        <f>AL27/3</f>
        <v>100000</v>
      </c>
      <c r="AN27" s="215">
        <v>100000</v>
      </c>
      <c r="AO27" s="215">
        <v>100000</v>
      </c>
      <c r="AP27" s="215"/>
      <c r="AQ27" s="215"/>
      <c r="AR27" s="215"/>
      <c r="AS27" s="215"/>
      <c r="AT27" s="215"/>
      <c r="AU27" s="215"/>
      <c r="AV27" s="215"/>
      <c r="AW27" s="215"/>
      <c r="AX27" s="994"/>
      <c r="AY27" s="1141">
        <f t="shared" si="2"/>
        <v>300000</v>
      </c>
      <c r="AZ27" s="1141">
        <f t="shared" si="3"/>
        <v>0</v>
      </c>
      <c r="BC27" s="1065"/>
    </row>
    <row r="28" spans="1:55" s="318" customFormat="1" ht="23.25">
      <c r="A28" s="210">
        <v>2</v>
      </c>
      <c r="B28" s="211">
        <v>2</v>
      </c>
      <c r="C28" s="222" t="s">
        <v>1112</v>
      </c>
      <c r="D28" s="210">
        <v>1.1000000000000001</v>
      </c>
      <c r="E28" s="218">
        <v>9</v>
      </c>
      <c r="F28" s="211" t="s">
        <v>505</v>
      </c>
      <c r="G28" s="213" t="s">
        <v>505</v>
      </c>
      <c r="H28" s="213" t="s">
        <v>139</v>
      </c>
      <c r="I28" s="219" t="s">
        <v>506</v>
      </c>
      <c r="J28" s="223" t="s">
        <v>33</v>
      </c>
      <c r="K28" s="257">
        <v>20.441500000000001</v>
      </c>
      <c r="L28" s="257">
        <v>99.897199999999998</v>
      </c>
      <c r="M28" s="215">
        <v>600000</v>
      </c>
      <c r="N28" s="215">
        <v>600000</v>
      </c>
      <c r="O28" s="220"/>
      <c r="P28" s="224">
        <v>1</v>
      </c>
      <c r="Q28" s="224">
        <v>1</v>
      </c>
      <c r="R28" s="224">
        <v>1</v>
      </c>
      <c r="S28" s="224">
        <v>1</v>
      </c>
      <c r="T28" s="224">
        <v>1</v>
      </c>
      <c r="U28" s="256"/>
      <c r="V28" s="316">
        <v>100</v>
      </c>
      <c r="W28" s="317"/>
      <c r="X28" s="286"/>
      <c r="Y28" s="294">
        <v>50</v>
      </c>
      <c r="Z28" s="244">
        <v>10</v>
      </c>
      <c r="AA28" s="210"/>
      <c r="AB28" s="210"/>
      <c r="AC28" s="210">
        <v>2563</v>
      </c>
      <c r="AD28" s="210">
        <v>2563</v>
      </c>
      <c r="AE28" s="210" t="s">
        <v>187</v>
      </c>
      <c r="AF28" s="210">
        <v>90</v>
      </c>
      <c r="AG28" s="1248" t="s">
        <v>159</v>
      </c>
      <c r="AH28" s="210"/>
      <c r="AI28" s="225">
        <v>202570001070</v>
      </c>
      <c r="AJ28" s="215">
        <v>600000</v>
      </c>
      <c r="AK28" s="1164"/>
      <c r="AL28" s="215">
        <v>600000</v>
      </c>
      <c r="AM28" s="215">
        <v>200000</v>
      </c>
      <c r="AN28" s="215">
        <v>200000</v>
      </c>
      <c r="AO28" s="215">
        <v>200000</v>
      </c>
      <c r="AP28" s="215"/>
      <c r="AQ28" s="215"/>
      <c r="AR28" s="215"/>
      <c r="AS28" s="215"/>
      <c r="AT28" s="215"/>
      <c r="AU28" s="215"/>
      <c r="AV28" s="215"/>
      <c r="AW28" s="215"/>
      <c r="AX28" s="994"/>
      <c r="AY28" s="1141">
        <f t="shared" si="2"/>
        <v>600000</v>
      </c>
      <c r="AZ28" s="1141">
        <f t="shared" si="3"/>
        <v>0</v>
      </c>
      <c r="BC28" s="1065"/>
    </row>
    <row r="29" spans="1:55" s="272" customFormat="1" ht="23.25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826"/>
      <c r="L29" s="826"/>
      <c r="M29" s="332"/>
      <c r="N29" s="332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238"/>
      <c r="AH29" s="197"/>
      <c r="AI29" s="331"/>
      <c r="AJ29" s="197"/>
      <c r="AK29" s="115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984"/>
      <c r="AY29" s="1141">
        <f t="shared" si="2"/>
        <v>0</v>
      </c>
      <c r="AZ29" s="1141">
        <f t="shared" si="3"/>
        <v>0</v>
      </c>
      <c r="BC29" s="95"/>
    </row>
    <row r="30" spans="1:55" s="260" customFormat="1" ht="23.25">
      <c r="B30" s="261">
        <f>COUNT(B31:B33)</f>
        <v>1</v>
      </c>
      <c r="C30" s="314" t="s">
        <v>477</v>
      </c>
      <c r="D30" s="263"/>
      <c r="E30" s="261"/>
      <c r="F30" s="261"/>
      <c r="G30" s="261"/>
      <c r="H30" s="261"/>
      <c r="I30" s="261"/>
      <c r="J30" s="261"/>
      <c r="K30" s="1304"/>
      <c r="L30" s="1304"/>
      <c r="M30" s="264">
        <f>SUM(M31:M33)</f>
        <v>400000</v>
      </c>
      <c r="N30" s="264">
        <f>SUM(N31:N33)</f>
        <v>851000</v>
      </c>
      <c r="O30" s="833">
        <f>+O32</f>
        <v>-451000</v>
      </c>
      <c r="P30" s="261"/>
      <c r="Z30" s="297"/>
      <c r="AG30" s="1228" t="s">
        <v>583</v>
      </c>
      <c r="AH30" s="261"/>
      <c r="AI30" s="261"/>
      <c r="AJ30" s="297">
        <f>SUM(AJ31:AJ33)</f>
        <v>400000</v>
      </c>
      <c r="AK30" s="265">
        <f t="shared" ref="AK30:AX30" si="11">SUM(AK31:AK33)</f>
        <v>0</v>
      </c>
      <c r="AL30" s="297">
        <f t="shared" si="11"/>
        <v>400000</v>
      </c>
      <c r="AM30" s="297">
        <f t="shared" si="11"/>
        <v>40000</v>
      </c>
      <c r="AN30" s="297">
        <f t="shared" si="11"/>
        <v>40000</v>
      </c>
      <c r="AO30" s="297">
        <f t="shared" si="11"/>
        <v>40000</v>
      </c>
      <c r="AP30" s="297">
        <f t="shared" si="11"/>
        <v>40000</v>
      </c>
      <c r="AQ30" s="297">
        <f t="shared" si="11"/>
        <v>40000</v>
      </c>
      <c r="AR30" s="297">
        <f t="shared" si="11"/>
        <v>40000</v>
      </c>
      <c r="AS30" s="297">
        <f t="shared" si="11"/>
        <v>40000</v>
      </c>
      <c r="AT30" s="297">
        <f t="shared" si="11"/>
        <v>40000</v>
      </c>
      <c r="AU30" s="297">
        <f t="shared" si="11"/>
        <v>40000</v>
      </c>
      <c r="AV30" s="297">
        <f t="shared" si="11"/>
        <v>40000</v>
      </c>
      <c r="AW30" s="297">
        <f t="shared" si="11"/>
        <v>0</v>
      </c>
      <c r="AX30" s="997">
        <f t="shared" si="11"/>
        <v>0</v>
      </c>
      <c r="AY30" s="1141">
        <f t="shared" si="2"/>
        <v>400000</v>
      </c>
      <c r="AZ30" s="1141">
        <f t="shared" si="3"/>
        <v>0</v>
      </c>
      <c r="BC30" s="1064"/>
    </row>
    <row r="31" spans="1:55" s="272" customFormat="1" ht="23.25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K31" s="826"/>
      <c r="L31" s="826"/>
      <c r="M31" s="332"/>
      <c r="N31" s="332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238"/>
      <c r="AH31" s="197"/>
      <c r="AI31" s="331"/>
      <c r="AJ31" s="197"/>
      <c r="AK31" s="115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984"/>
      <c r="AY31" s="1141">
        <f t="shared" si="2"/>
        <v>0</v>
      </c>
      <c r="AZ31" s="1141">
        <f t="shared" si="3"/>
        <v>0</v>
      </c>
      <c r="BC31" s="95"/>
    </row>
    <row r="32" spans="1:55" s="290" customFormat="1" ht="23.25">
      <c r="A32" s="207">
        <v>2</v>
      </c>
      <c r="B32" s="207">
        <v>1</v>
      </c>
      <c r="C32" s="50" t="s">
        <v>586</v>
      </c>
      <c r="D32" s="207">
        <v>1.1000000000000001</v>
      </c>
      <c r="E32" s="207">
        <v>9</v>
      </c>
      <c r="F32" s="367" t="s">
        <v>580</v>
      </c>
      <c r="G32" s="367" t="s">
        <v>148</v>
      </c>
      <c r="H32" s="367" t="s">
        <v>581</v>
      </c>
      <c r="I32" s="367" t="s">
        <v>582</v>
      </c>
      <c r="J32" s="207" t="s">
        <v>457</v>
      </c>
      <c r="K32" s="380">
        <v>18.791</v>
      </c>
      <c r="L32" s="380">
        <v>100.7392</v>
      </c>
      <c r="M32" s="282">
        <v>400000</v>
      </c>
      <c r="N32" s="282">
        <v>851000</v>
      </c>
      <c r="O32" s="282">
        <f>M32-N32</f>
        <v>-451000</v>
      </c>
      <c r="P32" s="207">
        <v>1</v>
      </c>
      <c r="Q32" s="207">
        <v>1</v>
      </c>
      <c r="R32" s="207">
        <v>1</v>
      </c>
      <c r="S32" s="207">
        <v>1</v>
      </c>
      <c r="T32" s="207">
        <v>1</v>
      </c>
      <c r="U32" s="207"/>
      <c r="V32" s="207"/>
      <c r="W32" s="207"/>
      <c r="X32" s="207"/>
      <c r="Y32" s="207"/>
      <c r="Z32" s="206"/>
      <c r="AA32" s="207"/>
      <c r="AB32" s="207"/>
      <c r="AC32" s="207">
        <v>2563</v>
      </c>
      <c r="AD32" s="207">
        <v>2563</v>
      </c>
      <c r="AE32" s="207" t="s">
        <v>187</v>
      </c>
      <c r="AF32" s="311">
        <v>360</v>
      </c>
      <c r="AG32" s="1241" t="s">
        <v>583</v>
      </c>
      <c r="AH32" s="207"/>
      <c r="AI32" s="207" t="s">
        <v>1001</v>
      </c>
      <c r="AJ32" s="282">
        <v>400000</v>
      </c>
      <c r="AK32" s="366"/>
      <c r="AL32" s="282">
        <v>400000</v>
      </c>
      <c r="AM32" s="282">
        <f>+AL32/10</f>
        <v>40000</v>
      </c>
      <c r="AN32" s="282">
        <v>40000</v>
      </c>
      <c r="AO32" s="282">
        <v>40000</v>
      </c>
      <c r="AP32" s="282">
        <v>40000</v>
      </c>
      <c r="AQ32" s="282">
        <v>40000</v>
      </c>
      <c r="AR32" s="282">
        <v>40000</v>
      </c>
      <c r="AS32" s="282">
        <v>40000</v>
      </c>
      <c r="AT32" s="282">
        <v>40000</v>
      </c>
      <c r="AU32" s="282">
        <v>40000</v>
      </c>
      <c r="AV32" s="282">
        <v>40000</v>
      </c>
      <c r="AW32" s="282"/>
      <c r="AX32" s="991"/>
      <c r="AY32" s="1141">
        <f t="shared" si="2"/>
        <v>400000</v>
      </c>
      <c r="AZ32" s="1141">
        <f t="shared" si="3"/>
        <v>0</v>
      </c>
      <c r="BC32" s="452"/>
    </row>
    <row r="33" spans="1:55" s="272" customFormat="1" ht="23.25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826"/>
      <c r="L33" s="826"/>
      <c r="M33" s="332"/>
      <c r="N33" s="332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238"/>
      <c r="AH33" s="197"/>
      <c r="AI33" s="331"/>
      <c r="AJ33" s="197"/>
      <c r="AK33" s="115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984"/>
      <c r="AY33" s="1141">
        <f t="shared" si="2"/>
        <v>0</v>
      </c>
      <c r="AZ33" s="1141">
        <f t="shared" si="3"/>
        <v>0</v>
      </c>
      <c r="BC33" s="95"/>
    </row>
    <row r="34" spans="1:55" s="260" customFormat="1" ht="23.25">
      <c r="B34" s="261">
        <f>COUNT(B35:B38)</f>
        <v>2</v>
      </c>
      <c r="C34" s="385" t="s">
        <v>482</v>
      </c>
      <c r="D34" s="263"/>
      <c r="E34" s="261"/>
      <c r="F34" s="261"/>
      <c r="G34" s="261"/>
      <c r="H34" s="261"/>
      <c r="I34" s="261"/>
      <c r="J34" s="261"/>
      <c r="K34" s="1304"/>
      <c r="L34" s="1304"/>
      <c r="M34" s="264">
        <f>SUM(M35:M38)</f>
        <v>850000</v>
      </c>
      <c r="N34" s="264">
        <f>SUM(N35:N38)</f>
        <v>850000</v>
      </c>
      <c r="O34" s="261"/>
      <c r="P34" s="261"/>
      <c r="Z34" s="297"/>
      <c r="AG34" s="1228" t="s">
        <v>711</v>
      </c>
      <c r="AH34" s="261"/>
      <c r="AI34" s="268"/>
      <c r="AJ34" s="264">
        <f t="shared" ref="AJ34:AX34" si="12">SUM(AJ35:AJ38)</f>
        <v>850000</v>
      </c>
      <c r="AK34" s="265">
        <f t="shared" si="12"/>
        <v>0</v>
      </c>
      <c r="AL34" s="264">
        <f t="shared" si="12"/>
        <v>850000</v>
      </c>
      <c r="AM34" s="264">
        <f t="shared" si="12"/>
        <v>0</v>
      </c>
      <c r="AN34" s="264">
        <f t="shared" si="12"/>
        <v>212500</v>
      </c>
      <c r="AO34" s="264">
        <f t="shared" si="12"/>
        <v>212500</v>
      </c>
      <c r="AP34" s="264">
        <f t="shared" si="12"/>
        <v>212500</v>
      </c>
      <c r="AQ34" s="264">
        <f t="shared" si="12"/>
        <v>212500</v>
      </c>
      <c r="AR34" s="264">
        <f t="shared" si="12"/>
        <v>0</v>
      </c>
      <c r="AS34" s="264">
        <f t="shared" si="12"/>
        <v>0</v>
      </c>
      <c r="AT34" s="264">
        <f t="shared" si="12"/>
        <v>0</v>
      </c>
      <c r="AU34" s="264">
        <f t="shared" si="12"/>
        <v>0</v>
      </c>
      <c r="AV34" s="264">
        <f t="shared" si="12"/>
        <v>0</v>
      </c>
      <c r="AW34" s="264">
        <f t="shared" si="12"/>
        <v>0</v>
      </c>
      <c r="AX34" s="993">
        <f t="shared" si="12"/>
        <v>0</v>
      </c>
      <c r="AY34" s="1141">
        <f t="shared" si="2"/>
        <v>850000</v>
      </c>
      <c r="AZ34" s="1141">
        <f t="shared" si="3"/>
        <v>0</v>
      </c>
      <c r="BC34" s="1064"/>
    </row>
    <row r="35" spans="1:55" s="272" customFormat="1" ht="23.25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826"/>
      <c r="L35" s="826"/>
      <c r="M35" s="332"/>
      <c r="N35" s="332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238"/>
      <c r="AH35" s="197"/>
      <c r="AI35" s="331"/>
      <c r="AJ35" s="197"/>
      <c r="AK35" s="115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984"/>
      <c r="AY35" s="1141">
        <f t="shared" si="2"/>
        <v>0</v>
      </c>
      <c r="AZ35" s="1141">
        <f t="shared" si="3"/>
        <v>0</v>
      </c>
      <c r="BC35" s="95"/>
    </row>
    <row r="36" spans="1:55" s="511" customFormat="1" ht="23.25">
      <c r="A36" s="600">
        <v>2</v>
      </c>
      <c r="B36" s="207">
        <v>1</v>
      </c>
      <c r="C36" s="50" t="s">
        <v>710</v>
      </c>
      <c r="D36" s="375">
        <v>1.1000000000000001</v>
      </c>
      <c r="E36" s="397">
        <v>9</v>
      </c>
      <c r="F36" s="600" t="s">
        <v>660</v>
      </c>
      <c r="G36" s="600" t="s">
        <v>661</v>
      </c>
      <c r="H36" s="600" t="s">
        <v>635</v>
      </c>
      <c r="I36" s="398" t="s">
        <v>33</v>
      </c>
      <c r="J36" s="405" t="s">
        <v>636</v>
      </c>
      <c r="K36" s="1305">
        <v>19.343440000000001</v>
      </c>
      <c r="L36" s="1305">
        <v>99.867699999999999</v>
      </c>
      <c r="M36" s="406">
        <v>600000</v>
      </c>
      <c r="N36" s="406">
        <v>600000</v>
      </c>
      <c r="O36" s="206" t="s">
        <v>493</v>
      </c>
      <c r="P36" s="207">
        <v>1</v>
      </c>
      <c r="Q36" s="207">
        <v>1</v>
      </c>
      <c r="R36" s="207">
        <v>1</v>
      </c>
      <c r="S36" s="207">
        <v>1</v>
      </c>
      <c r="T36" s="207">
        <v>1</v>
      </c>
      <c r="U36" s="601"/>
      <c r="V36" s="407"/>
      <c r="W36" s="408"/>
      <c r="X36" s="602"/>
      <c r="Y36" s="603"/>
      <c r="Z36" s="537"/>
      <c r="AA36" s="604"/>
      <c r="AB36" s="605"/>
      <c r="AC36" s="207">
        <v>2563</v>
      </c>
      <c r="AD36" s="207">
        <v>2563</v>
      </c>
      <c r="AE36" s="605" t="s">
        <v>187</v>
      </c>
      <c r="AF36" s="207">
        <v>120</v>
      </c>
      <c r="AG36" s="1243" t="s">
        <v>711</v>
      </c>
      <c r="AH36" s="207"/>
      <c r="AI36" s="397" t="s">
        <v>1032</v>
      </c>
      <c r="AJ36" s="406">
        <v>600000</v>
      </c>
      <c r="AK36" s="406"/>
      <c r="AL36" s="406">
        <v>600000</v>
      </c>
      <c r="AM36" s="406"/>
      <c r="AN36" s="406">
        <f>AJ36/4</f>
        <v>150000</v>
      </c>
      <c r="AO36" s="406">
        <v>150000</v>
      </c>
      <c r="AP36" s="406">
        <f>AL36/4</f>
        <v>150000</v>
      </c>
      <c r="AQ36" s="406">
        <v>150000</v>
      </c>
      <c r="AR36" s="406"/>
      <c r="AS36" s="406"/>
      <c r="AT36" s="406"/>
      <c r="AU36" s="406"/>
      <c r="AV36" s="406"/>
      <c r="AW36" s="406"/>
      <c r="AX36" s="995"/>
      <c r="AY36" s="1141">
        <f t="shared" si="2"/>
        <v>600000</v>
      </c>
      <c r="AZ36" s="1141">
        <f t="shared" si="3"/>
        <v>0</v>
      </c>
      <c r="BA36" s="622"/>
      <c r="BB36" s="622"/>
    </row>
    <row r="37" spans="1:55" s="610" customFormat="1" ht="23.25">
      <c r="A37" s="606">
        <v>2</v>
      </c>
      <c r="B37" s="207">
        <v>2</v>
      </c>
      <c r="C37" s="607" t="s">
        <v>709</v>
      </c>
      <c r="D37" s="396">
        <v>1.1000000000000001</v>
      </c>
      <c r="E37" s="397">
        <v>9</v>
      </c>
      <c r="F37" s="608" t="s">
        <v>663</v>
      </c>
      <c r="G37" s="608" t="s">
        <v>644</v>
      </c>
      <c r="H37" s="608" t="s">
        <v>635</v>
      </c>
      <c r="I37" s="398" t="s">
        <v>33</v>
      </c>
      <c r="J37" s="399" t="s">
        <v>636</v>
      </c>
      <c r="K37" s="1305">
        <v>19.382400000000001</v>
      </c>
      <c r="L37" s="1305">
        <v>100.07510000000001</v>
      </c>
      <c r="M37" s="406">
        <v>250000</v>
      </c>
      <c r="N37" s="406">
        <v>250000</v>
      </c>
      <c r="O37" s="400" t="s">
        <v>493</v>
      </c>
      <c r="P37" s="207">
        <v>1</v>
      </c>
      <c r="Q37" s="207">
        <v>1</v>
      </c>
      <c r="R37" s="207">
        <v>1</v>
      </c>
      <c r="S37" s="207">
        <v>1</v>
      </c>
      <c r="T37" s="207">
        <v>1</v>
      </c>
      <c r="U37" s="609"/>
      <c r="V37" s="402"/>
      <c r="W37" s="403"/>
      <c r="X37" s="207"/>
      <c r="Y37" s="207"/>
      <c r="Z37" s="748"/>
      <c r="AA37" s="207"/>
      <c r="AB37" s="207"/>
      <c r="AC37" s="207">
        <v>2563</v>
      </c>
      <c r="AD37" s="207">
        <v>2563</v>
      </c>
      <c r="AE37" s="207" t="s">
        <v>187</v>
      </c>
      <c r="AF37" s="207">
        <v>120</v>
      </c>
      <c r="AG37" s="1243" t="s">
        <v>711</v>
      </c>
      <c r="AH37" s="609"/>
      <c r="AI37" s="165" t="s">
        <v>1033</v>
      </c>
      <c r="AJ37" s="406">
        <v>250000</v>
      </c>
      <c r="AK37" s="1166"/>
      <c r="AL37" s="406">
        <v>250000</v>
      </c>
      <c r="AM37" s="406"/>
      <c r="AN37" s="406">
        <f>AJ37/4</f>
        <v>62500</v>
      </c>
      <c r="AO37" s="406">
        <v>62500</v>
      </c>
      <c r="AP37" s="406">
        <f>AL37/4</f>
        <v>62500</v>
      </c>
      <c r="AQ37" s="406">
        <v>62500</v>
      </c>
      <c r="AR37" s="406"/>
      <c r="AS37" s="406"/>
      <c r="AT37" s="406"/>
      <c r="AU37" s="406"/>
      <c r="AV37" s="406"/>
      <c r="AW37" s="406"/>
      <c r="AX37" s="995"/>
      <c r="AY37" s="1141">
        <f t="shared" si="2"/>
        <v>250000</v>
      </c>
      <c r="AZ37" s="1141">
        <f t="shared" si="3"/>
        <v>0</v>
      </c>
      <c r="BA37" s="609"/>
      <c r="BB37" s="609"/>
    </row>
    <row r="38" spans="1:55" s="272" customFormat="1" ht="23.25">
      <c r="A38" s="197"/>
      <c r="B38" s="197"/>
      <c r="C38" s="197"/>
      <c r="D38" s="197"/>
      <c r="E38" s="197"/>
      <c r="F38" s="197"/>
      <c r="G38" s="197"/>
      <c r="H38" s="197"/>
      <c r="I38" s="197"/>
      <c r="J38" s="197"/>
      <c r="K38" s="826"/>
      <c r="L38" s="826"/>
      <c r="M38" s="332"/>
      <c r="N38" s="332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238"/>
      <c r="AH38" s="197"/>
      <c r="AI38" s="331"/>
      <c r="AJ38" s="197"/>
      <c r="AK38" s="115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984"/>
      <c r="AY38" s="1141">
        <f t="shared" si="2"/>
        <v>0</v>
      </c>
      <c r="AZ38" s="1141">
        <f t="shared" si="3"/>
        <v>0</v>
      </c>
      <c r="BC38" s="95"/>
    </row>
    <row r="39" spans="1:55" s="260" customFormat="1" ht="23.25">
      <c r="B39" s="261">
        <f>COUNT(B40:B42)</f>
        <v>1</v>
      </c>
      <c r="C39" s="385" t="s">
        <v>478</v>
      </c>
      <c r="D39" s="263"/>
      <c r="E39" s="261"/>
      <c r="F39" s="261"/>
      <c r="G39" s="261"/>
      <c r="H39" s="261"/>
      <c r="I39" s="261"/>
      <c r="J39" s="261"/>
      <c r="K39" s="1304"/>
      <c r="L39" s="1304"/>
      <c r="M39" s="264">
        <f>SUM(M40:M42)</f>
        <v>1000000</v>
      </c>
      <c r="N39" s="264">
        <f>SUM(N40:N42)</f>
        <v>1000000</v>
      </c>
      <c r="O39" s="264">
        <f>SUM(O40:O54)</f>
        <v>0</v>
      </c>
      <c r="P39" s="261"/>
      <c r="Z39" s="297"/>
      <c r="AG39" s="1228" t="s">
        <v>891</v>
      </c>
      <c r="AH39" s="261"/>
      <c r="AI39" s="261"/>
      <c r="AJ39" s="264">
        <f t="shared" ref="AJ39:AP39" si="13">SUM(AJ40:AJ42)</f>
        <v>1000000</v>
      </c>
      <c r="AK39" s="265">
        <f t="shared" si="13"/>
        <v>0</v>
      </c>
      <c r="AL39" s="264">
        <f t="shared" si="13"/>
        <v>1000000</v>
      </c>
      <c r="AM39" s="264">
        <f t="shared" si="13"/>
        <v>0</v>
      </c>
      <c r="AN39" s="264">
        <f t="shared" si="13"/>
        <v>400000</v>
      </c>
      <c r="AO39" s="264">
        <f t="shared" si="13"/>
        <v>300000</v>
      </c>
      <c r="AP39" s="264">
        <f t="shared" si="13"/>
        <v>300000</v>
      </c>
      <c r="AQ39" s="264"/>
      <c r="AR39" s="264"/>
      <c r="AS39" s="264"/>
      <c r="AT39" s="264"/>
      <c r="AU39" s="264"/>
      <c r="AV39" s="264"/>
      <c r="AW39" s="264"/>
      <c r="AX39" s="993"/>
      <c r="AY39" s="1141">
        <f t="shared" si="2"/>
        <v>1000000</v>
      </c>
      <c r="AZ39" s="1141">
        <f t="shared" si="3"/>
        <v>0</v>
      </c>
      <c r="BC39" s="1064"/>
    </row>
    <row r="40" spans="1:55" s="272" customFormat="1" ht="23.25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826"/>
      <c r="L40" s="826"/>
      <c r="M40" s="332"/>
      <c r="N40" s="332"/>
      <c r="O40" s="215">
        <f>+M40-N40</f>
        <v>0</v>
      </c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238"/>
      <c r="AH40" s="197"/>
      <c r="AI40" s="331"/>
      <c r="AJ40" s="197"/>
      <c r="AK40" s="115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984"/>
      <c r="AY40" s="1141">
        <f t="shared" si="2"/>
        <v>0</v>
      </c>
      <c r="AZ40" s="1141">
        <f t="shared" si="3"/>
        <v>0</v>
      </c>
      <c r="BC40" s="95"/>
    </row>
    <row r="41" spans="1:55" s="849" customFormat="1" ht="23.25">
      <c r="A41" s="930">
        <v>2</v>
      </c>
      <c r="B41" s="931">
        <v>1</v>
      </c>
      <c r="C41" s="943" t="s">
        <v>1234</v>
      </c>
      <c r="D41" s="931">
        <v>1.1000000000000001</v>
      </c>
      <c r="E41" s="930">
        <v>13</v>
      </c>
      <c r="F41" s="1591" t="s">
        <v>751</v>
      </c>
      <c r="G41" s="1592" t="s">
        <v>148</v>
      </c>
      <c r="H41" s="1591" t="s">
        <v>487</v>
      </c>
      <c r="I41" s="884"/>
      <c r="J41" s="934" t="s">
        <v>455</v>
      </c>
      <c r="K41" s="1593">
        <v>18.300699999999999</v>
      </c>
      <c r="L41" s="1594">
        <v>99.469099999999997</v>
      </c>
      <c r="M41" s="1595">
        <v>1000000</v>
      </c>
      <c r="N41" s="1595">
        <v>1000000</v>
      </c>
      <c r="O41" s="884">
        <f>+M41-N41</f>
        <v>0</v>
      </c>
      <c r="P41" s="936">
        <v>1</v>
      </c>
      <c r="Q41" s="937">
        <v>1</v>
      </c>
      <c r="R41" s="938">
        <v>1</v>
      </c>
      <c r="S41" s="939">
        <v>1</v>
      </c>
      <c r="T41" s="938">
        <v>1</v>
      </c>
      <c r="U41" s="1589">
        <v>82397</v>
      </c>
      <c r="V41" s="363" t="s">
        <v>32</v>
      </c>
      <c r="W41" s="363" t="s">
        <v>32</v>
      </c>
      <c r="X41" s="363" t="s">
        <v>32</v>
      </c>
      <c r="Y41" s="363" t="s">
        <v>32</v>
      </c>
      <c r="Z41" s="760">
        <v>30</v>
      </c>
      <c r="AA41" s="930"/>
      <c r="AB41" s="931"/>
      <c r="AC41" s="930">
        <v>2563</v>
      </c>
      <c r="AD41" s="931">
        <v>2563</v>
      </c>
      <c r="AE41" s="930" t="s">
        <v>187</v>
      </c>
      <c r="AF41" s="934">
        <v>120</v>
      </c>
      <c r="AG41" s="1596" t="s">
        <v>891</v>
      </c>
      <c r="AH41" s="940"/>
      <c r="AI41" s="210" t="str">
        <f>"0202520001242"</f>
        <v>0202520001242</v>
      </c>
      <c r="AJ41" s="1595">
        <v>1000000</v>
      </c>
      <c r="AK41" s="1167"/>
      <c r="AL41" s="1595">
        <v>1000000</v>
      </c>
      <c r="AM41" s="884"/>
      <c r="AN41" s="885">
        <f>0.4*AL41</f>
        <v>400000</v>
      </c>
      <c r="AO41" s="884">
        <f>0.3*AL41</f>
        <v>300000</v>
      </c>
      <c r="AP41" s="885">
        <f>0.3*AL41</f>
        <v>300000</v>
      </c>
      <c r="AQ41" s="941"/>
      <c r="AR41" s="942"/>
      <c r="AS41" s="941"/>
      <c r="AT41" s="942"/>
      <c r="AU41" s="941"/>
      <c r="AV41" s="885"/>
      <c r="AW41" s="884"/>
      <c r="AX41" s="996"/>
      <c r="AY41" s="1590">
        <f t="shared" si="2"/>
        <v>1000000</v>
      </c>
      <c r="AZ41" s="1590">
        <f t="shared" si="3"/>
        <v>0</v>
      </c>
      <c r="BA41" s="217"/>
      <c r="BB41" s="217"/>
    </row>
    <row r="42" spans="1:55" s="217" customFormat="1" ht="23.25">
      <c r="A42" s="210"/>
      <c r="B42" s="210"/>
      <c r="C42" s="908"/>
      <c r="D42" s="210"/>
      <c r="E42" s="210"/>
      <c r="F42" s="887"/>
      <c r="G42" s="887"/>
      <c r="H42" s="887"/>
      <c r="I42" s="239"/>
      <c r="J42" s="887"/>
      <c r="K42" s="1306"/>
      <c r="L42" s="1306"/>
      <c r="M42" s="888"/>
      <c r="N42" s="888"/>
      <c r="O42" s="239"/>
      <c r="P42" s="910"/>
      <c r="Q42" s="911"/>
      <c r="R42" s="912"/>
      <c r="S42" s="912"/>
      <c r="T42" s="912"/>
      <c r="U42" s="887"/>
      <c r="V42" s="213"/>
      <c r="W42" s="213"/>
      <c r="X42" s="886"/>
      <c r="Y42" s="913"/>
      <c r="Z42" s="913"/>
      <c r="AA42" s="210"/>
      <c r="AB42" s="210"/>
      <c r="AC42" s="210"/>
      <c r="AD42" s="210"/>
      <c r="AE42" s="210"/>
      <c r="AF42" s="887"/>
      <c r="AG42" s="1249"/>
      <c r="AH42" s="348"/>
      <c r="AI42" s="240"/>
      <c r="AJ42" s="895"/>
      <c r="AK42" s="253"/>
      <c r="AL42" s="895"/>
      <c r="AM42" s="239"/>
      <c r="AN42" s="239"/>
      <c r="AO42" s="239"/>
      <c r="AP42" s="239"/>
      <c r="AQ42" s="215"/>
      <c r="AR42" s="215"/>
      <c r="AS42" s="215"/>
      <c r="AT42" s="215"/>
      <c r="AU42" s="215"/>
      <c r="AV42" s="239"/>
      <c r="AW42" s="239"/>
      <c r="AX42" s="990"/>
      <c r="AY42" s="1141">
        <f t="shared" si="2"/>
        <v>0</v>
      </c>
      <c r="AZ42" s="1141">
        <f t="shared" si="3"/>
        <v>0</v>
      </c>
      <c r="BC42" s="1062"/>
    </row>
    <row r="43" spans="1:55" s="260" customFormat="1" ht="23.25">
      <c r="B43" s="261">
        <f>COUNT(B44:B46)</f>
        <v>1</v>
      </c>
      <c r="C43" s="263" t="s">
        <v>475</v>
      </c>
      <c r="D43" s="263"/>
      <c r="E43" s="261"/>
      <c r="F43" s="261"/>
      <c r="G43" s="261"/>
      <c r="H43" s="261"/>
      <c r="I43" s="261"/>
      <c r="J43" s="261"/>
      <c r="K43" s="1304"/>
      <c r="L43" s="1304"/>
      <c r="M43" s="264">
        <f>SUM(M44:M46)</f>
        <v>1100000</v>
      </c>
      <c r="N43" s="264">
        <f>SUM(N44:N46)</f>
        <v>1100000</v>
      </c>
      <c r="O43" s="261"/>
      <c r="P43" s="261"/>
      <c r="Z43" s="297"/>
      <c r="AG43" s="1228" t="s">
        <v>735</v>
      </c>
      <c r="AH43" s="261"/>
      <c r="AI43" s="261"/>
      <c r="AJ43" s="297">
        <f>SUM(AJ44:AJ46)</f>
        <v>1100000</v>
      </c>
      <c r="AK43" s="265">
        <f t="shared" ref="AK43:AX43" si="14">SUM(AK44:AK46)</f>
        <v>0</v>
      </c>
      <c r="AL43" s="297">
        <f t="shared" si="14"/>
        <v>1100000</v>
      </c>
      <c r="AM43" s="297">
        <f t="shared" si="14"/>
        <v>0</v>
      </c>
      <c r="AN43" s="297">
        <f t="shared" si="14"/>
        <v>137500</v>
      </c>
      <c r="AO43" s="297">
        <f t="shared" si="14"/>
        <v>137500</v>
      </c>
      <c r="AP43" s="297">
        <f t="shared" si="14"/>
        <v>137500</v>
      </c>
      <c r="AQ43" s="297">
        <f t="shared" si="14"/>
        <v>137500</v>
      </c>
      <c r="AR43" s="297">
        <f t="shared" si="14"/>
        <v>137500</v>
      </c>
      <c r="AS43" s="297">
        <f t="shared" si="14"/>
        <v>137500</v>
      </c>
      <c r="AT43" s="297">
        <f t="shared" si="14"/>
        <v>137500</v>
      </c>
      <c r="AU43" s="297">
        <f t="shared" si="14"/>
        <v>137500</v>
      </c>
      <c r="AV43" s="297">
        <f t="shared" si="14"/>
        <v>0</v>
      </c>
      <c r="AW43" s="297">
        <f t="shared" si="14"/>
        <v>0</v>
      </c>
      <c r="AX43" s="997">
        <f t="shared" si="14"/>
        <v>0</v>
      </c>
      <c r="AY43" s="1141">
        <f t="shared" si="2"/>
        <v>1100000</v>
      </c>
      <c r="AZ43" s="1141">
        <f t="shared" si="3"/>
        <v>0</v>
      </c>
      <c r="BC43" s="1064"/>
    </row>
    <row r="44" spans="1:55" s="272" customFormat="1" ht="23.25">
      <c r="A44" s="197"/>
      <c r="B44" s="197"/>
      <c r="C44" s="197"/>
      <c r="D44" s="197"/>
      <c r="E44" s="197"/>
      <c r="F44" s="197"/>
      <c r="G44" s="197"/>
      <c r="H44" s="197"/>
      <c r="I44" s="197"/>
      <c r="J44" s="197"/>
      <c r="K44" s="826"/>
      <c r="L44" s="826"/>
      <c r="M44" s="332"/>
      <c r="N44" s="332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238"/>
      <c r="AH44" s="197"/>
      <c r="AI44" s="331"/>
      <c r="AJ44" s="197"/>
      <c r="AK44" s="115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984"/>
      <c r="AY44" s="1141">
        <f t="shared" si="2"/>
        <v>0</v>
      </c>
      <c r="AZ44" s="1141">
        <f t="shared" si="3"/>
        <v>0</v>
      </c>
      <c r="BC44" s="95"/>
    </row>
    <row r="45" spans="1:55" s="290" customFormat="1" ht="42">
      <c r="A45" s="207">
        <v>2</v>
      </c>
      <c r="B45" s="207">
        <v>1</v>
      </c>
      <c r="C45" s="50" t="s">
        <v>1337</v>
      </c>
      <c r="D45" s="207">
        <v>1.1000000000000001</v>
      </c>
      <c r="E45" s="207">
        <v>13</v>
      </c>
      <c r="F45" s="635" t="s">
        <v>736</v>
      </c>
      <c r="G45" s="635" t="s">
        <v>148</v>
      </c>
      <c r="H45" s="367" t="s">
        <v>487</v>
      </c>
      <c r="I45" s="636" t="s">
        <v>455</v>
      </c>
      <c r="J45" s="637" t="s">
        <v>734</v>
      </c>
      <c r="K45" s="1298">
        <v>18.522099999999998</v>
      </c>
      <c r="L45" s="1299">
        <v>99.622600000000006</v>
      </c>
      <c r="M45" s="282">
        <v>1100000</v>
      </c>
      <c r="N45" s="282">
        <v>1100000</v>
      </c>
      <c r="O45" s="282">
        <v>0</v>
      </c>
      <c r="P45" s="207">
        <v>1</v>
      </c>
      <c r="Q45" s="207">
        <v>1</v>
      </c>
      <c r="R45" s="207">
        <v>1</v>
      </c>
      <c r="S45" s="207">
        <v>1</v>
      </c>
      <c r="T45" s="207">
        <v>1</v>
      </c>
      <c r="U45" s="207"/>
      <c r="V45" s="207"/>
      <c r="W45" s="207"/>
      <c r="X45" s="207"/>
      <c r="Y45" s="207"/>
      <c r="Z45" s="206"/>
      <c r="AA45" s="207"/>
      <c r="AB45" s="207"/>
      <c r="AC45" s="207">
        <v>2563</v>
      </c>
      <c r="AD45" s="207">
        <v>2563</v>
      </c>
      <c r="AE45" s="207" t="s">
        <v>187</v>
      </c>
      <c r="AF45" s="207">
        <v>360</v>
      </c>
      <c r="AG45" s="1241" t="s">
        <v>735</v>
      </c>
      <c r="AH45" s="207"/>
      <c r="AI45" s="207" t="s">
        <v>1338</v>
      </c>
      <c r="AJ45" s="282">
        <v>1100000</v>
      </c>
      <c r="AK45" s="366">
        <v>0</v>
      </c>
      <c r="AL45" s="282">
        <v>1100000</v>
      </c>
      <c r="AM45" s="282"/>
      <c r="AN45" s="289">
        <v>137500</v>
      </c>
      <c r="AO45" s="289">
        <v>137500</v>
      </c>
      <c r="AP45" s="289">
        <v>137500</v>
      </c>
      <c r="AQ45" s="289">
        <v>137500</v>
      </c>
      <c r="AR45" s="289">
        <v>137500</v>
      </c>
      <c r="AS45" s="289">
        <v>137500</v>
      </c>
      <c r="AT45" s="289">
        <v>137500</v>
      </c>
      <c r="AU45" s="289">
        <v>137500</v>
      </c>
      <c r="AV45" s="282"/>
      <c r="AW45" s="282"/>
      <c r="AX45" s="991"/>
      <c r="AY45" s="1141">
        <v>1100000</v>
      </c>
      <c r="AZ45" s="1141">
        <v>0</v>
      </c>
      <c r="BC45" s="452"/>
    </row>
    <row r="46" spans="1:55" s="272" customFormat="1" ht="23.25">
      <c r="A46" s="197"/>
      <c r="B46" s="197"/>
      <c r="C46" s="197"/>
      <c r="D46" s="197"/>
      <c r="E46" s="197"/>
      <c r="F46" s="197"/>
      <c r="G46" s="197"/>
      <c r="H46" s="197"/>
      <c r="I46" s="197"/>
      <c r="J46" s="197"/>
      <c r="K46" s="826"/>
      <c r="L46" s="826"/>
      <c r="M46" s="332"/>
      <c r="N46" s="332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238"/>
      <c r="AH46" s="197"/>
      <c r="AI46" s="331"/>
      <c r="AJ46" s="197"/>
      <c r="AK46" s="115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984"/>
      <c r="AY46" s="1141">
        <f t="shared" si="2"/>
        <v>0</v>
      </c>
      <c r="AZ46" s="1141">
        <f t="shared" si="3"/>
        <v>0</v>
      </c>
      <c r="BC46" s="95"/>
    </row>
    <row r="47" spans="1:55" s="260" customFormat="1" ht="23.25">
      <c r="B47" s="261">
        <f>COUNT(B48:B50)</f>
        <v>1</v>
      </c>
      <c r="C47" s="263" t="s">
        <v>474</v>
      </c>
      <c r="D47" s="263"/>
      <c r="E47" s="261"/>
      <c r="F47" s="261"/>
      <c r="G47" s="261"/>
      <c r="H47" s="261"/>
      <c r="I47" s="261"/>
      <c r="J47" s="261"/>
      <c r="K47" s="1304"/>
      <c r="L47" s="1304"/>
      <c r="M47" s="264">
        <f>SUM(M48:M50)</f>
        <v>950000</v>
      </c>
      <c r="N47" s="264">
        <f>SUM(N48:N50)</f>
        <v>950000</v>
      </c>
      <c r="O47" s="261"/>
      <c r="P47" s="261"/>
      <c r="Z47" s="297"/>
      <c r="AG47" s="1228" t="s">
        <v>764</v>
      </c>
      <c r="AH47" s="261"/>
      <c r="AI47" s="261"/>
      <c r="AJ47" s="297">
        <f>SUM(AJ48:AJ50)</f>
        <v>950000</v>
      </c>
      <c r="AK47" s="265">
        <f>SUM(AK48:AK50)</f>
        <v>0</v>
      </c>
      <c r="AL47" s="297">
        <f>SUM(AL48:AL50)</f>
        <v>950000</v>
      </c>
      <c r="AM47" s="297"/>
      <c r="AN47" s="297">
        <f>SUM(AN48:AN50)</f>
        <v>95000</v>
      </c>
      <c r="AO47" s="297">
        <f t="shared" ref="AO47:AW47" si="15">SUM(AO48:AO50)</f>
        <v>95000</v>
      </c>
      <c r="AP47" s="297">
        <f t="shared" si="15"/>
        <v>95000</v>
      </c>
      <c r="AQ47" s="297">
        <f t="shared" si="15"/>
        <v>95000</v>
      </c>
      <c r="AR47" s="297">
        <f t="shared" si="15"/>
        <v>95000</v>
      </c>
      <c r="AS47" s="297">
        <f t="shared" si="15"/>
        <v>95000</v>
      </c>
      <c r="AT47" s="297">
        <f t="shared" si="15"/>
        <v>95000</v>
      </c>
      <c r="AU47" s="297">
        <f t="shared" si="15"/>
        <v>95000</v>
      </c>
      <c r="AV47" s="297">
        <f t="shared" si="15"/>
        <v>95000</v>
      </c>
      <c r="AW47" s="297">
        <f t="shared" si="15"/>
        <v>95000</v>
      </c>
      <c r="AX47" s="997"/>
      <c r="AY47" s="1141">
        <f t="shared" si="2"/>
        <v>950000</v>
      </c>
      <c r="AZ47" s="1141">
        <f t="shared" si="3"/>
        <v>0</v>
      </c>
      <c r="BC47" s="1064"/>
    </row>
    <row r="48" spans="1:55" s="272" customFormat="1" ht="23.25">
      <c r="A48" s="197"/>
      <c r="B48" s="197"/>
      <c r="C48" s="197"/>
      <c r="D48" s="197"/>
      <c r="E48" s="197"/>
      <c r="F48" s="197"/>
      <c r="G48" s="197"/>
      <c r="H48" s="197"/>
      <c r="I48" s="197"/>
      <c r="J48" s="197"/>
      <c r="K48" s="826"/>
      <c r="L48" s="826"/>
      <c r="M48" s="332"/>
      <c r="N48" s="332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238"/>
      <c r="AH48" s="197"/>
      <c r="AI48" s="331"/>
      <c r="AJ48" s="197"/>
      <c r="AK48" s="115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984"/>
      <c r="AY48" s="1141">
        <f t="shared" si="2"/>
        <v>0</v>
      </c>
      <c r="AZ48" s="1141">
        <f t="shared" si="3"/>
        <v>0</v>
      </c>
      <c r="BC48" s="95"/>
    </row>
    <row r="49" spans="1:55" s="278" customFormat="1" ht="23.25">
      <c r="A49" s="278">
        <v>2</v>
      </c>
      <c r="B49" s="386">
        <v>1</v>
      </c>
      <c r="C49" s="388" t="s">
        <v>1414</v>
      </c>
      <c r="D49" s="386">
        <v>1.1000000000000001</v>
      </c>
      <c r="E49" s="386">
        <v>9</v>
      </c>
      <c r="F49" s="199" t="s">
        <v>736</v>
      </c>
      <c r="G49" s="199" t="s">
        <v>148</v>
      </c>
      <c r="H49" s="199" t="s">
        <v>487</v>
      </c>
      <c r="I49" s="686" t="s">
        <v>488</v>
      </c>
      <c r="J49" s="687" t="s">
        <v>455</v>
      </c>
      <c r="K49" s="378">
        <v>18.439093</v>
      </c>
      <c r="L49" s="536">
        <v>99.635626000000002</v>
      </c>
      <c r="M49" s="277">
        <v>950000</v>
      </c>
      <c r="N49" s="277">
        <v>950000</v>
      </c>
      <c r="O49" s="386"/>
      <c r="P49" s="368">
        <v>1</v>
      </c>
      <c r="Q49" s="368">
        <v>1</v>
      </c>
      <c r="R49" s="368">
        <v>1</v>
      </c>
      <c r="S49" s="368">
        <v>1</v>
      </c>
      <c r="T49" s="368">
        <v>1</v>
      </c>
      <c r="Z49" s="692"/>
      <c r="AC49" s="304">
        <v>2563</v>
      </c>
      <c r="AD49" s="304">
        <v>2563</v>
      </c>
      <c r="AE49" s="304" t="s">
        <v>187</v>
      </c>
      <c r="AF49" s="304">
        <v>180</v>
      </c>
      <c r="AG49" s="1245" t="s">
        <v>764</v>
      </c>
      <c r="AH49" s="386"/>
      <c r="AI49" s="386" t="s">
        <v>1415</v>
      </c>
      <c r="AJ49" s="277">
        <v>950000</v>
      </c>
      <c r="AK49" s="276"/>
      <c r="AL49" s="277">
        <v>950000</v>
      </c>
      <c r="AM49" s="662"/>
      <c r="AN49" s="662">
        <v>95000</v>
      </c>
      <c r="AO49" s="662">
        <v>95000</v>
      </c>
      <c r="AP49" s="662">
        <v>95000</v>
      </c>
      <c r="AQ49" s="662">
        <v>95000</v>
      </c>
      <c r="AR49" s="662">
        <v>95000</v>
      </c>
      <c r="AS49" s="662">
        <v>95000</v>
      </c>
      <c r="AT49" s="662">
        <v>95000</v>
      </c>
      <c r="AU49" s="662">
        <v>95000</v>
      </c>
      <c r="AV49" s="662">
        <v>95000</v>
      </c>
      <c r="AW49" s="662">
        <v>95000</v>
      </c>
      <c r="AX49" s="998"/>
      <c r="AY49" s="1141">
        <v>950000</v>
      </c>
      <c r="AZ49" s="1141">
        <v>0</v>
      </c>
      <c r="BC49" s="1067"/>
    </row>
    <row r="50" spans="1:55" s="272" customFormat="1" ht="23.25">
      <c r="A50" s="197"/>
      <c r="B50" s="197"/>
      <c r="C50" s="197"/>
      <c r="D50" s="197"/>
      <c r="E50" s="197"/>
      <c r="F50" s="197"/>
      <c r="G50" s="197"/>
      <c r="H50" s="197"/>
      <c r="I50" s="197"/>
      <c r="J50" s="197"/>
      <c r="K50" s="826"/>
      <c r="L50" s="826"/>
      <c r="M50" s="332"/>
      <c r="N50" s="332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238"/>
      <c r="AH50" s="197"/>
      <c r="AI50" s="331"/>
      <c r="AJ50" s="197"/>
      <c r="AK50" s="115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984"/>
      <c r="AY50" s="1141">
        <f t="shared" si="2"/>
        <v>0</v>
      </c>
      <c r="AZ50" s="1141">
        <f t="shared" si="3"/>
        <v>0</v>
      </c>
      <c r="BC50" s="95"/>
    </row>
    <row r="51" spans="1:55" s="260" customFormat="1" ht="23.25">
      <c r="B51" s="261">
        <f>COUNT(B52:B54)</f>
        <v>1</v>
      </c>
      <c r="C51" s="263" t="s">
        <v>476</v>
      </c>
      <c r="D51" s="263"/>
      <c r="E51" s="261"/>
      <c r="F51" s="261"/>
      <c r="G51" s="261"/>
      <c r="H51" s="261"/>
      <c r="I51" s="261"/>
      <c r="J51" s="261"/>
      <c r="K51" s="1304"/>
      <c r="L51" s="1304"/>
      <c r="M51" s="264">
        <f>SUM(M52:M54)</f>
        <v>1410000</v>
      </c>
      <c r="N51" s="264">
        <f>SUM(N52:N54)</f>
        <v>1410000</v>
      </c>
      <c r="O51" s="261"/>
      <c r="P51" s="261"/>
      <c r="U51" s="362">
        <f t="shared" ref="U51:Z51" si="16">SUM(U52:U54)</f>
        <v>0</v>
      </c>
      <c r="V51" s="264">
        <f t="shared" si="16"/>
        <v>500</v>
      </c>
      <c r="W51" s="362">
        <f t="shared" si="16"/>
        <v>0</v>
      </c>
      <c r="X51" s="362">
        <f t="shared" si="16"/>
        <v>0</v>
      </c>
      <c r="Y51" s="264">
        <f t="shared" si="16"/>
        <v>200</v>
      </c>
      <c r="Z51" s="297">
        <f t="shared" si="16"/>
        <v>20</v>
      </c>
      <c r="AG51" s="1228" t="s">
        <v>793</v>
      </c>
      <c r="AH51" s="261"/>
      <c r="AI51" s="261"/>
      <c r="AJ51" s="297">
        <f>SUM(AJ52:AJ54)</f>
        <v>1410000</v>
      </c>
      <c r="AK51" s="265">
        <f t="shared" ref="AK51:AX51" si="17">SUM(AK52:AK54)</f>
        <v>0</v>
      </c>
      <c r="AL51" s="297">
        <f t="shared" si="17"/>
        <v>1410000</v>
      </c>
      <c r="AM51" s="297">
        <f t="shared" si="17"/>
        <v>117500</v>
      </c>
      <c r="AN51" s="297">
        <f t="shared" si="17"/>
        <v>117500</v>
      </c>
      <c r="AO51" s="297">
        <f t="shared" si="17"/>
        <v>117500</v>
      </c>
      <c r="AP51" s="297">
        <f t="shared" si="17"/>
        <v>117500</v>
      </c>
      <c r="AQ51" s="297">
        <f t="shared" si="17"/>
        <v>117500</v>
      </c>
      <c r="AR51" s="297">
        <f t="shared" si="17"/>
        <v>117500</v>
      </c>
      <c r="AS51" s="297">
        <f t="shared" si="17"/>
        <v>117500</v>
      </c>
      <c r="AT51" s="297">
        <f t="shared" si="17"/>
        <v>117500</v>
      </c>
      <c r="AU51" s="297">
        <f t="shared" si="17"/>
        <v>117500</v>
      </c>
      <c r="AV51" s="297">
        <f t="shared" si="17"/>
        <v>117500</v>
      </c>
      <c r="AW51" s="297">
        <f t="shared" si="17"/>
        <v>117500</v>
      </c>
      <c r="AX51" s="997">
        <f t="shared" si="17"/>
        <v>117500</v>
      </c>
      <c r="AY51" s="1141">
        <f t="shared" si="2"/>
        <v>1410000</v>
      </c>
      <c r="AZ51" s="1141">
        <f t="shared" si="3"/>
        <v>0</v>
      </c>
      <c r="BC51" s="1064"/>
    </row>
    <row r="52" spans="1:55" s="272" customFormat="1" ht="23.25">
      <c r="A52" s="197"/>
      <c r="B52" s="197"/>
      <c r="C52" s="197"/>
      <c r="D52" s="197"/>
      <c r="E52" s="197"/>
      <c r="F52" s="197"/>
      <c r="G52" s="197"/>
      <c r="H52" s="197"/>
      <c r="I52" s="197"/>
      <c r="J52" s="197"/>
      <c r="K52" s="826"/>
      <c r="L52" s="826"/>
      <c r="M52" s="332"/>
      <c r="N52" s="332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782"/>
      <c r="Z52" s="782"/>
      <c r="AA52" s="197"/>
      <c r="AB52" s="197"/>
      <c r="AC52" s="197"/>
      <c r="AD52" s="197"/>
      <c r="AE52" s="197"/>
      <c r="AF52" s="197"/>
      <c r="AG52" s="1238"/>
      <c r="AH52" s="197"/>
      <c r="AI52" s="331"/>
      <c r="AJ52" s="197"/>
      <c r="AK52" s="115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984"/>
      <c r="AY52" s="1141">
        <f t="shared" si="2"/>
        <v>0</v>
      </c>
      <c r="AZ52" s="1141">
        <f t="shared" si="3"/>
        <v>0</v>
      </c>
      <c r="BC52" s="95"/>
    </row>
    <row r="53" spans="1:55" s="298" customFormat="1" ht="23.25">
      <c r="A53" s="207">
        <v>2</v>
      </c>
      <c r="B53" s="207">
        <v>1</v>
      </c>
      <c r="C53" s="731" t="s">
        <v>1521</v>
      </c>
      <c r="D53" s="732">
        <v>1.1000000000000001</v>
      </c>
      <c r="E53" s="376">
        <v>9</v>
      </c>
      <c r="F53" s="376" t="s">
        <v>791</v>
      </c>
      <c r="G53" s="376" t="s">
        <v>453</v>
      </c>
      <c r="H53" s="376" t="s">
        <v>139</v>
      </c>
      <c r="I53" s="376" t="s">
        <v>454</v>
      </c>
      <c r="J53" s="376" t="s">
        <v>561</v>
      </c>
      <c r="K53" s="378">
        <v>19.711995999999999</v>
      </c>
      <c r="L53" s="378">
        <v>99.661113</v>
      </c>
      <c r="M53" s="747">
        <v>1410000</v>
      </c>
      <c r="N53" s="747">
        <v>1410000</v>
      </c>
      <c r="O53" s="282">
        <v>0</v>
      </c>
      <c r="P53" s="376">
        <v>1</v>
      </c>
      <c r="Q53" s="376">
        <v>1</v>
      </c>
      <c r="R53" s="376">
        <v>1</v>
      </c>
      <c r="S53" s="376">
        <v>1</v>
      </c>
      <c r="T53" s="376">
        <v>1</v>
      </c>
      <c r="U53" s="734"/>
      <c r="V53" s="735">
        <v>500</v>
      </c>
      <c r="W53" s="736"/>
      <c r="X53" s="737"/>
      <c r="Y53" s="946">
        <v>200</v>
      </c>
      <c r="Z53" s="662">
        <v>20</v>
      </c>
      <c r="AA53" s="407" t="s">
        <v>792</v>
      </c>
      <c r="AB53" s="736">
        <v>100</v>
      </c>
      <c r="AC53" s="738">
        <v>2563</v>
      </c>
      <c r="AD53" s="738">
        <v>2563</v>
      </c>
      <c r="AE53" s="738" t="s">
        <v>187</v>
      </c>
      <c r="AF53" s="738">
        <v>180</v>
      </c>
      <c r="AG53" s="1246" t="s">
        <v>793</v>
      </c>
      <c r="AH53" s="207"/>
      <c r="AI53" s="1473" t="s">
        <v>798</v>
      </c>
      <c r="AJ53" s="733">
        <v>1410000</v>
      </c>
      <c r="AK53" s="1168" t="s">
        <v>32</v>
      </c>
      <c r="AL53" s="282">
        <v>1410000</v>
      </c>
      <c r="AM53" s="282">
        <v>117500</v>
      </c>
      <c r="AN53" s="282">
        <v>117500</v>
      </c>
      <c r="AO53" s="282">
        <v>117500</v>
      </c>
      <c r="AP53" s="282">
        <v>117500</v>
      </c>
      <c r="AQ53" s="282">
        <v>117500</v>
      </c>
      <c r="AR53" s="282">
        <v>117500</v>
      </c>
      <c r="AS53" s="282">
        <v>117500</v>
      </c>
      <c r="AT53" s="282">
        <v>117500</v>
      </c>
      <c r="AU53" s="282">
        <v>117500</v>
      </c>
      <c r="AV53" s="282">
        <v>117500</v>
      </c>
      <c r="AW53" s="282">
        <v>117500</v>
      </c>
      <c r="AX53" s="991">
        <v>117500</v>
      </c>
      <c r="AY53" s="1141">
        <v>1410000</v>
      </c>
      <c r="AZ53" s="1141">
        <v>0</v>
      </c>
      <c r="BC53" s="1068"/>
    </row>
    <row r="54" spans="1:55" s="272" customFormat="1" ht="23.25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826"/>
      <c r="L54" s="826"/>
      <c r="M54" s="332"/>
      <c r="N54" s="332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238"/>
      <c r="AH54" s="197"/>
      <c r="AI54" s="331"/>
      <c r="AJ54" s="197"/>
      <c r="AK54" s="115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984"/>
      <c r="AY54" s="1141">
        <f t="shared" si="2"/>
        <v>0</v>
      </c>
      <c r="AZ54" s="1141">
        <f t="shared" si="3"/>
        <v>0</v>
      </c>
      <c r="BC54" s="95"/>
    </row>
    <row r="55" spans="1:55" s="868" customFormat="1" ht="23.25">
      <c r="A55" s="858"/>
      <c r="B55" s="858">
        <f>COUNT(B56:B64)</f>
        <v>7</v>
      </c>
      <c r="C55" s="321" t="s">
        <v>587</v>
      </c>
      <c r="D55" s="859"/>
      <c r="E55" s="858"/>
      <c r="F55" s="858"/>
      <c r="G55" s="863"/>
      <c r="H55" s="863"/>
      <c r="I55" s="863"/>
      <c r="J55" s="863"/>
      <c r="K55" s="1307"/>
      <c r="L55" s="1307"/>
      <c r="M55" s="862">
        <f>SUM(M56:M64)</f>
        <v>2315097</v>
      </c>
      <c r="N55" s="862">
        <f>SUM(N56:N64)</f>
        <v>0</v>
      </c>
      <c r="O55" s="862">
        <f>SUM(O56:O64)</f>
        <v>2315097</v>
      </c>
      <c r="P55" s="862"/>
      <c r="Q55" s="858"/>
      <c r="R55" s="858"/>
      <c r="S55" s="858"/>
      <c r="T55" s="858"/>
      <c r="U55" s="858"/>
      <c r="V55" s="858"/>
      <c r="W55" s="858"/>
      <c r="X55" s="858"/>
      <c r="Y55" s="858"/>
      <c r="Z55" s="866"/>
      <c r="AA55" s="858"/>
      <c r="AB55" s="858"/>
      <c r="AC55" s="858"/>
      <c r="AD55" s="858"/>
      <c r="AE55" s="858"/>
      <c r="AF55" s="858"/>
      <c r="AG55" s="1227">
        <v>3</v>
      </c>
      <c r="AH55" s="858"/>
      <c r="AI55" s="320"/>
      <c r="AJ55" s="866">
        <f t="shared" ref="AJ55:AX55" si="18">SUM(AJ56:AJ64)</f>
        <v>2315097</v>
      </c>
      <c r="AK55" s="867">
        <f t="shared" si="18"/>
        <v>0</v>
      </c>
      <c r="AL55" s="866">
        <f t="shared" si="18"/>
        <v>2315097</v>
      </c>
      <c r="AM55" s="866">
        <f t="shared" si="18"/>
        <v>0</v>
      </c>
      <c r="AN55" s="866">
        <f t="shared" si="18"/>
        <v>663009</v>
      </c>
      <c r="AO55" s="866">
        <f t="shared" si="18"/>
        <v>749961</v>
      </c>
      <c r="AP55" s="866">
        <f t="shared" si="18"/>
        <v>315201</v>
      </c>
      <c r="AQ55" s="866">
        <f t="shared" si="18"/>
        <v>260856</v>
      </c>
      <c r="AR55" s="866">
        <f t="shared" si="18"/>
        <v>163035</v>
      </c>
      <c r="AS55" s="866">
        <f t="shared" si="18"/>
        <v>163035</v>
      </c>
      <c r="AT55" s="866">
        <f t="shared" si="18"/>
        <v>0</v>
      </c>
      <c r="AU55" s="866">
        <f t="shared" si="18"/>
        <v>0</v>
      </c>
      <c r="AV55" s="866">
        <f t="shared" si="18"/>
        <v>0</v>
      </c>
      <c r="AW55" s="866">
        <f t="shared" si="18"/>
        <v>0</v>
      </c>
      <c r="AX55" s="999">
        <f t="shared" si="18"/>
        <v>0</v>
      </c>
      <c r="AY55" s="1141">
        <f t="shared" si="2"/>
        <v>2315097</v>
      </c>
      <c r="AZ55" s="1141">
        <f t="shared" si="3"/>
        <v>0</v>
      </c>
      <c r="BC55" s="1060"/>
    </row>
    <row r="56" spans="1:55" s="272" customFormat="1" ht="23.25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826"/>
      <c r="L56" s="826"/>
      <c r="M56" s="332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238"/>
      <c r="AH56" s="197"/>
      <c r="AI56" s="331"/>
      <c r="AJ56" s="197"/>
      <c r="AK56" s="115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197"/>
      <c r="AW56" s="197"/>
      <c r="AX56" s="984"/>
      <c r="AY56" s="1141">
        <f t="shared" si="2"/>
        <v>0</v>
      </c>
      <c r="AZ56" s="1141">
        <f t="shared" si="3"/>
        <v>0</v>
      </c>
      <c r="BC56" s="95"/>
    </row>
    <row r="57" spans="1:55" s="369" customFormat="1" ht="23.25">
      <c r="A57" s="304">
        <v>2</v>
      </c>
      <c r="B57" s="304">
        <v>1</v>
      </c>
      <c r="C57" s="715" t="s">
        <v>895</v>
      </c>
      <c r="D57" s="304">
        <v>1.1000000000000001</v>
      </c>
      <c r="E57" s="304">
        <v>9</v>
      </c>
      <c r="F57" s="304" t="s">
        <v>495</v>
      </c>
      <c r="G57" s="304" t="s">
        <v>148</v>
      </c>
      <c r="H57" s="304" t="s">
        <v>139</v>
      </c>
      <c r="I57" s="289"/>
      <c r="J57" s="307" t="s">
        <v>454</v>
      </c>
      <c r="K57" s="535">
        <v>19.900500000000001</v>
      </c>
      <c r="L57" s="1328">
        <v>99.849299999999999</v>
      </c>
      <c r="M57" s="308">
        <v>326070</v>
      </c>
      <c r="N57" s="539">
        <v>0</v>
      </c>
      <c r="O57" s="308">
        <f>M57-N57</f>
        <v>326070</v>
      </c>
      <c r="P57" s="304">
        <v>1</v>
      </c>
      <c r="Q57" s="304">
        <v>1</v>
      </c>
      <c r="R57" s="304">
        <v>1</v>
      </c>
      <c r="S57" s="304">
        <v>1</v>
      </c>
      <c r="T57" s="304">
        <v>1</v>
      </c>
      <c r="U57" s="304"/>
      <c r="V57" s="304"/>
      <c r="W57" s="304"/>
      <c r="X57" s="304"/>
      <c r="Y57" s="539"/>
      <c r="Z57" s="539">
        <v>5</v>
      </c>
      <c r="AA57" s="304"/>
      <c r="AB57" s="304"/>
      <c r="AC57" s="304">
        <v>2563</v>
      </c>
      <c r="AD57" s="304">
        <v>2563</v>
      </c>
      <c r="AE57" s="304" t="s">
        <v>187</v>
      </c>
      <c r="AF57" s="304">
        <v>120</v>
      </c>
      <c r="AG57" s="1252" t="s">
        <v>159</v>
      </c>
      <c r="AH57" s="304"/>
      <c r="AI57" s="958">
        <v>202570001067</v>
      </c>
      <c r="AJ57" s="308">
        <f>AL57+AK57</f>
        <v>326070</v>
      </c>
      <c r="AK57" s="419">
        <v>0</v>
      </c>
      <c r="AL57" s="308">
        <f>M57</f>
        <v>326070</v>
      </c>
      <c r="AM57" s="308"/>
      <c r="AN57" s="308">
        <f>0.15*$AJ57</f>
        <v>48910.5</v>
      </c>
      <c r="AO57" s="308">
        <f>0.25*$AJ57</f>
        <v>81517.5</v>
      </c>
      <c r="AP57" s="308">
        <f>0.3*$AJ57</f>
        <v>97821</v>
      </c>
      <c r="AQ57" s="308">
        <f>0.3*$AJ57</f>
        <v>97821</v>
      </c>
      <c r="AR57" s="308"/>
      <c r="AS57" s="308"/>
      <c r="AT57" s="308"/>
      <c r="AU57" s="308"/>
      <c r="AV57" s="308"/>
      <c r="AW57" s="308"/>
      <c r="AX57" s="1009"/>
      <c r="AY57" s="1210">
        <f t="shared" si="2"/>
        <v>326070</v>
      </c>
      <c r="AZ57" s="1210">
        <f t="shared" si="3"/>
        <v>0</v>
      </c>
      <c r="BC57" s="1069"/>
    </row>
    <row r="58" spans="1:55" s="369" customFormat="1" ht="23.25">
      <c r="A58" s="207">
        <v>2</v>
      </c>
      <c r="B58" s="207">
        <v>2</v>
      </c>
      <c r="C58" s="50" t="s">
        <v>892</v>
      </c>
      <c r="D58" s="207">
        <v>1.1000000000000001</v>
      </c>
      <c r="E58" s="207">
        <v>9</v>
      </c>
      <c r="F58" s="207" t="s">
        <v>893</v>
      </c>
      <c r="G58" s="207" t="s">
        <v>148</v>
      </c>
      <c r="H58" s="207" t="s">
        <v>581</v>
      </c>
      <c r="I58" s="289"/>
      <c r="J58" s="637" t="s">
        <v>457</v>
      </c>
      <c r="K58" s="380">
        <v>18.7913</v>
      </c>
      <c r="L58" s="1302">
        <v>100.7384</v>
      </c>
      <c r="M58" s="315">
        <v>163035</v>
      </c>
      <c r="N58" s="206">
        <v>0</v>
      </c>
      <c r="O58" s="282">
        <f>M58-N58</f>
        <v>163035</v>
      </c>
      <c r="P58" s="207">
        <v>1</v>
      </c>
      <c r="Q58" s="207">
        <v>1</v>
      </c>
      <c r="R58" s="207">
        <v>1</v>
      </c>
      <c r="S58" s="207">
        <v>1</v>
      </c>
      <c r="T58" s="207">
        <v>1</v>
      </c>
      <c r="U58" s="207"/>
      <c r="V58" s="207"/>
      <c r="W58" s="207"/>
      <c r="X58" s="207"/>
      <c r="Y58" s="206"/>
      <c r="Z58" s="206">
        <v>3</v>
      </c>
      <c r="AA58" s="207"/>
      <c r="AB58" s="207"/>
      <c r="AC58" s="207">
        <v>2563</v>
      </c>
      <c r="AD58" s="207">
        <v>2563</v>
      </c>
      <c r="AE58" s="207" t="s">
        <v>187</v>
      </c>
      <c r="AF58" s="207">
        <v>60</v>
      </c>
      <c r="AG58" s="1241" t="s">
        <v>583</v>
      </c>
      <c r="AH58" s="207"/>
      <c r="AI58" s="288" t="s">
        <v>1002</v>
      </c>
      <c r="AJ58" s="282">
        <f>AL58+AK58</f>
        <v>163035</v>
      </c>
      <c r="AK58" s="315">
        <v>0</v>
      </c>
      <c r="AL58" s="282">
        <f>M58</f>
        <v>163035</v>
      </c>
      <c r="AM58" s="315"/>
      <c r="AN58" s="282">
        <f>0.5*$AJ58</f>
        <v>81517.5</v>
      </c>
      <c r="AO58" s="282">
        <f>0.5*$AJ58</f>
        <v>81517.5</v>
      </c>
      <c r="AP58" s="315"/>
      <c r="AQ58" s="315"/>
      <c r="AR58" s="315"/>
      <c r="AS58" s="315"/>
      <c r="AT58" s="315"/>
      <c r="AU58" s="315"/>
      <c r="AV58" s="315"/>
      <c r="AW58" s="315"/>
      <c r="AX58" s="1000"/>
      <c r="AY58" s="1141">
        <f t="shared" si="2"/>
        <v>163035</v>
      </c>
      <c r="AZ58" s="1141">
        <f t="shared" si="3"/>
        <v>0</v>
      </c>
      <c r="BC58" s="1069"/>
    </row>
    <row r="59" spans="1:55" s="369" customFormat="1" ht="23.25">
      <c r="A59" s="207">
        <v>2</v>
      </c>
      <c r="B59" s="207">
        <v>3</v>
      </c>
      <c r="C59" s="50" t="s">
        <v>894</v>
      </c>
      <c r="D59" s="207">
        <v>1.1000000000000001</v>
      </c>
      <c r="E59" s="207">
        <v>9</v>
      </c>
      <c r="F59" s="207" t="s">
        <v>634</v>
      </c>
      <c r="G59" s="207" t="s">
        <v>634</v>
      </c>
      <c r="H59" s="207" t="s">
        <v>635</v>
      </c>
      <c r="I59" s="289"/>
      <c r="J59" s="637" t="s">
        <v>33</v>
      </c>
      <c r="K59" s="380">
        <v>19.154399999999999</v>
      </c>
      <c r="L59" s="1302">
        <v>99.942099999999996</v>
      </c>
      <c r="M59" s="282">
        <v>1086900</v>
      </c>
      <c r="N59" s="206">
        <v>0</v>
      </c>
      <c r="O59" s="282">
        <f>M59-N59</f>
        <v>1086900</v>
      </c>
      <c r="P59" s="207">
        <v>1</v>
      </c>
      <c r="Q59" s="207">
        <v>1</v>
      </c>
      <c r="R59" s="207">
        <v>1</v>
      </c>
      <c r="S59" s="207">
        <v>1</v>
      </c>
      <c r="T59" s="207">
        <v>1</v>
      </c>
      <c r="U59" s="207"/>
      <c r="V59" s="207"/>
      <c r="W59" s="207"/>
      <c r="X59" s="207"/>
      <c r="Y59" s="206"/>
      <c r="Z59" s="206">
        <v>8</v>
      </c>
      <c r="AA59" s="207"/>
      <c r="AB59" s="207"/>
      <c r="AC59" s="207">
        <v>2563</v>
      </c>
      <c r="AD59" s="207">
        <v>2563</v>
      </c>
      <c r="AE59" s="207" t="s">
        <v>187</v>
      </c>
      <c r="AF59" s="207">
        <v>240</v>
      </c>
      <c r="AG59" s="1243" t="s">
        <v>711</v>
      </c>
      <c r="AH59" s="207"/>
      <c r="AI59" s="288" t="s">
        <v>1034</v>
      </c>
      <c r="AJ59" s="282">
        <f>AL59+AK59</f>
        <v>1086900</v>
      </c>
      <c r="AK59" s="366">
        <v>0</v>
      </c>
      <c r="AL59" s="282">
        <f>M59</f>
        <v>1086900</v>
      </c>
      <c r="AM59" s="282"/>
      <c r="AN59" s="282">
        <f>0.15*$AJ59</f>
        <v>163035</v>
      </c>
      <c r="AO59" s="282">
        <f>0.2*$AJ59</f>
        <v>217380</v>
      </c>
      <c r="AP59" s="282">
        <f>0.2*$AJ59</f>
        <v>217380</v>
      </c>
      <c r="AQ59" s="282">
        <f>0.15*$AJ59</f>
        <v>163035</v>
      </c>
      <c r="AR59" s="282">
        <f>0.15*$AJ59</f>
        <v>163035</v>
      </c>
      <c r="AS59" s="282">
        <f>0.15*$AJ59</f>
        <v>163035</v>
      </c>
      <c r="AT59" s="282"/>
      <c r="AU59" s="282"/>
      <c r="AV59" s="282"/>
      <c r="AW59" s="282"/>
      <c r="AX59" s="991"/>
      <c r="AY59" s="1141">
        <f t="shared" si="2"/>
        <v>1086900</v>
      </c>
      <c r="AZ59" s="1141">
        <f t="shared" si="3"/>
        <v>0</v>
      </c>
      <c r="BC59" s="1069"/>
    </row>
    <row r="60" spans="1:55" s="290" customFormat="1" ht="23.25">
      <c r="A60" s="207">
        <v>2</v>
      </c>
      <c r="B60" s="207">
        <v>4</v>
      </c>
      <c r="C60" s="50" t="s">
        <v>890</v>
      </c>
      <c r="D60" s="207">
        <v>1.1000000000000001</v>
      </c>
      <c r="E60" s="207">
        <v>9</v>
      </c>
      <c r="F60" s="207" t="s">
        <v>751</v>
      </c>
      <c r="G60" s="207" t="s">
        <v>148</v>
      </c>
      <c r="H60" s="207" t="s">
        <v>487</v>
      </c>
      <c r="I60" s="1419" t="s">
        <v>488</v>
      </c>
      <c r="J60" s="637" t="s">
        <v>455</v>
      </c>
      <c r="K60" s="380">
        <v>18.301300000000001</v>
      </c>
      <c r="L60" s="1302">
        <v>99.468699999999998</v>
      </c>
      <c r="M60" s="282">
        <v>195642</v>
      </c>
      <c r="N60" s="206">
        <v>0</v>
      </c>
      <c r="O60" s="282">
        <f>M60-N60</f>
        <v>195642</v>
      </c>
      <c r="P60" s="207">
        <v>1</v>
      </c>
      <c r="Q60" s="207">
        <v>1</v>
      </c>
      <c r="R60" s="207">
        <v>1</v>
      </c>
      <c r="S60" s="207">
        <v>1</v>
      </c>
      <c r="T60" s="207">
        <v>1</v>
      </c>
      <c r="U60" s="207"/>
      <c r="V60" s="207"/>
      <c r="W60" s="207"/>
      <c r="X60" s="207"/>
      <c r="Y60" s="207"/>
      <c r="Z60" s="206">
        <v>3</v>
      </c>
      <c r="AA60" s="207"/>
      <c r="AB60" s="207"/>
      <c r="AC60" s="207">
        <v>2563</v>
      </c>
      <c r="AD60" s="207">
        <v>2563</v>
      </c>
      <c r="AE60" s="207" t="s">
        <v>187</v>
      </c>
      <c r="AF60" s="207">
        <v>60</v>
      </c>
      <c r="AG60" s="1241" t="s">
        <v>891</v>
      </c>
      <c r="AH60" s="207"/>
      <c r="AI60" s="207" t="str">
        <f>"0202520001243"</f>
        <v>0202520001243</v>
      </c>
      <c r="AJ60" s="282">
        <f>AL60+AK60</f>
        <v>195642</v>
      </c>
      <c r="AK60" s="366">
        <v>0</v>
      </c>
      <c r="AL60" s="282">
        <f>M60</f>
        <v>195642</v>
      </c>
      <c r="AM60" s="282"/>
      <c r="AN60" s="282">
        <f>0.5*$AJ60</f>
        <v>97821</v>
      </c>
      <c r="AO60" s="282">
        <f>0.5*$AJ60</f>
        <v>97821</v>
      </c>
      <c r="AP60" s="282"/>
      <c r="AQ60" s="282"/>
      <c r="AR60" s="282"/>
      <c r="AS60" s="282"/>
      <c r="AT60" s="282"/>
      <c r="AU60" s="282"/>
      <c r="AV60" s="282"/>
      <c r="AW60" s="282"/>
      <c r="AX60" s="991"/>
      <c r="AY60" s="1141">
        <f t="shared" si="2"/>
        <v>195642</v>
      </c>
      <c r="AZ60" s="1141">
        <f t="shared" si="3"/>
        <v>0</v>
      </c>
      <c r="BC60" s="452"/>
    </row>
    <row r="61" spans="1:55" s="369" customFormat="1" ht="23.25">
      <c r="A61" s="207">
        <v>2</v>
      </c>
      <c r="B61" s="207">
        <v>5</v>
      </c>
      <c r="C61" s="50" t="s">
        <v>889</v>
      </c>
      <c r="D61" s="207">
        <v>1.1000000000000001</v>
      </c>
      <c r="E61" s="207">
        <v>9</v>
      </c>
      <c r="F61" s="367" t="s">
        <v>736</v>
      </c>
      <c r="G61" s="367" t="s">
        <v>148</v>
      </c>
      <c r="H61" s="367" t="s">
        <v>487</v>
      </c>
      <c r="I61" s="637"/>
      <c r="J61" s="637" t="s">
        <v>455</v>
      </c>
      <c r="K61" s="380">
        <v>18.521699999999999</v>
      </c>
      <c r="L61" s="1302">
        <v>99.631</v>
      </c>
      <c r="M61" s="282">
        <v>217380</v>
      </c>
      <c r="N61" s="206">
        <v>0</v>
      </c>
      <c r="O61" s="282">
        <f>M61-N61</f>
        <v>217380</v>
      </c>
      <c r="P61" s="207">
        <v>1</v>
      </c>
      <c r="Q61" s="207">
        <v>1</v>
      </c>
      <c r="R61" s="207">
        <v>1</v>
      </c>
      <c r="S61" s="207">
        <v>1</v>
      </c>
      <c r="T61" s="207">
        <v>1</v>
      </c>
      <c r="U61" s="207"/>
      <c r="V61" s="207"/>
      <c r="W61" s="207"/>
      <c r="X61" s="207"/>
      <c r="Y61" s="206"/>
      <c r="Z61" s="206">
        <v>4</v>
      </c>
      <c r="AA61" s="207"/>
      <c r="AB61" s="207"/>
      <c r="AC61" s="207">
        <v>2563</v>
      </c>
      <c r="AD61" s="207">
        <v>2563</v>
      </c>
      <c r="AE61" s="207" t="s">
        <v>187</v>
      </c>
      <c r="AF61" s="207">
        <v>60</v>
      </c>
      <c r="AG61" s="1250" t="s">
        <v>735</v>
      </c>
      <c r="AH61" s="207"/>
      <c r="AI61" s="288" t="str">
        <f>"0202520001220"</f>
        <v>0202520001220</v>
      </c>
      <c r="AJ61" s="282">
        <f>AL61+AK61</f>
        <v>217380</v>
      </c>
      <c r="AK61" s="366">
        <v>0</v>
      </c>
      <c r="AL61" s="282">
        <f>M61</f>
        <v>217380</v>
      </c>
      <c r="AM61" s="282"/>
      <c r="AN61" s="282">
        <f>0.5*$AJ61</f>
        <v>108690</v>
      </c>
      <c r="AO61" s="282">
        <f>0.5*$AJ61</f>
        <v>108690</v>
      </c>
      <c r="AP61" s="282"/>
      <c r="AQ61" s="282"/>
      <c r="AR61" s="282"/>
      <c r="AS61" s="282"/>
      <c r="AT61" s="282"/>
      <c r="AU61" s="282"/>
      <c r="AV61" s="282"/>
      <c r="AW61" s="282"/>
      <c r="AX61" s="991"/>
      <c r="AY61" s="1141">
        <f t="shared" si="2"/>
        <v>217380</v>
      </c>
      <c r="AZ61" s="1141">
        <f t="shared" si="3"/>
        <v>0</v>
      </c>
      <c r="BC61" s="1069"/>
    </row>
    <row r="62" spans="1:55" s="290" customFormat="1" ht="23.25">
      <c r="A62" s="207">
        <v>2</v>
      </c>
      <c r="B62" s="207">
        <v>6</v>
      </c>
      <c r="C62" s="50" t="s">
        <v>1416</v>
      </c>
      <c r="D62" s="207">
        <v>1.1000000000000001</v>
      </c>
      <c r="E62" s="207">
        <v>9</v>
      </c>
      <c r="F62" s="367" t="s">
        <v>736</v>
      </c>
      <c r="G62" s="367" t="s">
        <v>148</v>
      </c>
      <c r="H62" s="367" t="s">
        <v>487</v>
      </c>
      <c r="I62" s="637"/>
      <c r="J62" s="637" t="s">
        <v>455</v>
      </c>
      <c r="K62" s="380">
        <v>18.438600000000001</v>
      </c>
      <c r="L62" s="1302">
        <v>99.631699999999995</v>
      </c>
      <c r="M62" s="282">
        <v>163035</v>
      </c>
      <c r="N62" s="206">
        <v>0</v>
      </c>
      <c r="O62" s="282">
        <v>163035</v>
      </c>
      <c r="P62" s="207">
        <v>1</v>
      </c>
      <c r="Q62" s="207">
        <v>1</v>
      </c>
      <c r="R62" s="207">
        <v>1</v>
      </c>
      <c r="S62" s="207">
        <v>1</v>
      </c>
      <c r="T62" s="207">
        <v>1</v>
      </c>
      <c r="U62" s="207"/>
      <c r="V62" s="207"/>
      <c r="W62" s="207"/>
      <c r="X62" s="207"/>
      <c r="Y62" s="207"/>
      <c r="Z62" s="206">
        <v>3</v>
      </c>
      <c r="AA62" s="207"/>
      <c r="AB62" s="207"/>
      <c r="AC62" s="207">
        <v>2563</v>
      </c>
      <c r="AD62" s="207">
        <v>2563</v>
      </c>
      <c r="AE62" s="207" t="s">
        <v>187</v>
      </c>
      <c r="AF62" s="207">
        <v>60</v>
      </c>
      <c r="AG62" s="1241" t="s">
        <v>764</v>
      </c>
      <c r="AH62" s="207"/>
      <c r="AI62" s="207" t="s">
        <v>1417</v>
      </c>
      <c r="AJ62" s="282">
        <v>163035</v>
      </c>
      <c r="AK62" s="366">
        <v>0</v>
      </c>
      <c r="AL62" s="282">
        <v>163035</v>
      </c>
      <c r="AM62" s="282"/>
      <c r="AN62" s="282">
        <v>81517.5</v>
      </c>
      <c r="AO62" s="282">
        <v>81517.5</v>
      </c>
      <c r="AP62" s="282"/>
      <c r="AQ62" s="282"/>
      <c r="AR62" s="282"/>
      <c r="AS62" s="282"/>
      <c r="AT62" s="282"/>
      <c r="AU62" s="282"/>
      <c r="AV62" s="282"/>
      <c r="AW62" s="282"/>
      <c r="AX62" s="991"/>
      <c r="AY62" s="1141">
        <v>163035</v>
      </c>
      <c r="AZ62" s="1141">
        <v>0</v>
      </c>
      <c r="BC62" s="452"/>
    </row>
    <row r="63" spans="1:55" s="290" customFormat="1" ht="23.25">
      <c r="A63" s="207">
        <v>2</v>
      </c>
      <c r="B63" s="207">
        <v>7</v>
      </c>
      <c r="C63" s="50" t="s">
        <v>1522</v>
      </c>
      <c r="D63" s="207">
        <v>1.1000000000000001</v>
      </c>
      <c r="E63" s="207">
        <v>9</v>
      </c>
      <c r="F63" s="207" t="s">
        <v>791</v>
      </c>
      <c r="G63" s="207" t="s">
        <v>453</v>
      </c>
      <c r="H63" s="207" t="s">
        <v>139</v>
      </c>
      <c r="I63" s="637" t="s">
        <v>454</v>
      </c>
      <c r="J63" s="637" t="s">
        <v>561</v>
      </c>
      <c r="K63" s="380">
        <v>19.710100000000001</v>
      </c>
      <c r="L63" s="1302">
        <v>99.662099999999995</v>
      </c>
      <c r="M63" s="282">
        <v>163035</v>
      </c>
      <c r="N63" s="206">
        <v>0</v>
      </c>
      <c r="O63" s="282">
        <v>163035</v>
      </c>
      <c r="P63" s="207">
        <v>1</v>
      </c>
      <c r="Q63" s="207">
        <v>1</v>
      </c>
      <c r="R63" s="207">
        <v>1</v>
      </c>
      <c r="S63" s="207">
        <v>1</v>
      </c>
      <c r="T63" s="207">
        <v>1</v>
      </c>
      <c r="U63" s="207"/>
      <c r="V63" s="207"/>
      <c r="W63" s="207"/>
      <c r="X63" s="207"/>
      <c r="Y63" s="207"/>
      <c r="Z63" s="206">
        <v>3</v>
      </c>
      <c r="AA63" s="207" t="s">
        <v>792</v>
      </c>
      <c r="AB63" s="207">
        <v>100</v>
      </c>
      <c r="AC63" s="207">
        <v>2563</v>
      </c>
      <c r="AD63" s="207">
        <v>2563</v>
      </c>
      <c r="AE63" s="207" t="s">
        <v>187</v>
      </c>
      <c r="AF63" s="207">
        <v>360</v>
      </c>
      <c r="AG63" s="1241" t="s">
        <v>793</v>
      </c>
      <c r="AH63" s="207"/>
      <c r="AI63" s="1507" t="s">
        <v>1523</v>
      </c>
      <c r="AJ63" s="282">
        <v>163035</v>
      </c>
      <c r="AK63" s="366">
        <v>0</v>
      </c>
      <c r="AL63" s="282">
        <v>163035</v>
      </c>
      <c r="AM63" s="282"/>
      <c r="AN63" s="282">
        <v>81517.5</v>
      </c>
      <c r="AO63" s="282">
        <v>81517.5</v>
      </c>
      <c r="AP63" s="282"/>
      <c r="AQ63" s="282"/>
      <c r="AR63" s="282"/>
      <c r="AS63" s="282"/>
      <c r="AT63" s="282"/>
      <c r="AU63" s="282"/>
      <c r="AV63" s="282"/>
      <c r="AW63" s="282"/>
      <c r="AX63" s="991"/>
      <c r="AY63" s="1141">
        <v>163035</v>
      </c>
      <c r="AZ63" s="1141">
        <v>0</v>
      </c>
      <c r="BC63" s="452"/>
    </row>
    <row r="64" spans="1:55" s="272" customFormat="1" ht="23.25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826"/>
      <c r="L64" s="826"/>
      <c r="M64" s="332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238"/>
      <c r="AH64" s="197"/>
      <c r="AI64" s="331"/>
      <c r="AJ64" s="197"/>
      <c r="AK64" s="115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984"/>
      <c r="AY64" s="1141">
        <f t="shared" si="2"/>
        <v>0</v>
      </c>
      <c r="AZ64" s="1141">
        <f t="shared" si="3"/>
        <v>0</v>
      </c>
      <c r="BC64" s="95"/>
    </row>
    <row r="65" spans="1:55" s="856" customFormat="1" ht="23.25">
      <c r="A65" s="851"/>
      <c r="B65" s="852">
        <f>+B66+B69+B84+B79+B90+B100</f>
        <v>22</v>
      </c>
      <c r="C65" s="632" t="s">
        <v>480</v>
      </c>
      <c r="D65" s="853"/>
      <c r="E65" s="852"/>
      <c r="F65" s="852"/>
      <c r="G65" s="852"/>
      <c r="H65" s="852"/>
      <c r="I65" s="852"/>
      <c r="J65" s="852"/>
      <c r="K65" s="1303"/>
      <c r="L65" s="1303"/>
      <c r="M65" s="854">
        <f>+M66+M69+M84+M90+M100+M79</f>
        <v>66182000</v>
      </c>
      <c r="N65" s="854">
        <f>+N66+N69+N84+N90+N100+N79</f>
        <v>66182000</v>
      </c>
      <c r="O65" s="855">
        <f>+M65-N65</f>
        <v>0</v>
      </c>
      <c r="P65" s="852"/>
      <c r="Q65" s="851"/>
      <c r="R65" s="851"/>
      <c r="S65" s="851"/>
      <c r="T65" s="851"/>
      <c r="U65" s="851"/>
      <c r="V65" s="851"/>
      <c r="W65" s="851"/>
      <c r="X65" s="851"/>
      <c r="Y65" s="851"/>
      <c r="Z65" s="1510"/>
      <c r="AA65" s="851"/>
      <c r="AB65" s="851"/>
      <c r="AC65" s="851"/>
      <c r="AD65" s="851"/>
      <c r="AE65" s="851"/>
      <c r="AF65" s="851"/>
      <c r="AG65" s="1227">
        <v>3</v>
      </c>
      <c r="AH65" s="852"/>
      <c r="AI65" s="193"/>
      <c r="AJ65" s="854">
        <f t="shared" ref="AJ65:AX65" si="19">+AJ66+AJ69+AJ84+AJ90+AJ100+AJ79</f>
        <v>65182000</v>
      </c>
      <c r="AK65" s="1163">
        <f t="shared" si="19"/>
        <v>0</v>
      </c>
      <c r="AL65" s="854">
        <f t="shared" si="19"/>
        <v>65182000</v>
      </c>
      <c r="AM65" s="854">
        <f t="shared" si="19"/>
        <v>4076300</v>
      </c>
      <c r="AN65" s="854">
        <f t="shared" si="19"/>
        <v>7922600</v>
      </c>
      <c r="AO65" s="854">
        <f t="shared" si="19"/>
        <v>9147600</v>
      </c>
      <c r="AP65" s="854">
        <f t="shared" si="19"/>
        <v>11528800</v>
      </c>
      <c r="AQ65" s="854">
        <f t="shared" si="19"/>
        <v>10447100</v>
      </c>
      <c r="AR65" s="854">
        <f t="shared" si="19"/>
        <v>8247100</v>
      </c>
      <c r="AS65" s="854">
        <f t="shared" si="19"/>
        <v>6352500</v>
      </c>
      <c r="AT65" s="854">
        <f t="shared" si="19"/>
        <v>4497500</v>
      </c>
      <c r="AU65" s="854">
        <f t="shared" si="19"/>
        <v>2662500</v>
      </c>
      <c r="AV65" s="854">
        <f t="shared" si="19"/>
        <v>100000</v>
      </c>
      <c r="AW65" s="854">
        <f t="shared" si="19"/>
        <v>100000</v>
      </c>
      <c r="AX65" s="992">
        <f t="shared" si="19"/>
        <v>100000</v>
      </c>
      <c r="AY65" s="1141">
        <f t="shared" si="2"/>
        <v>65182000</v>
      </c>
      <c r="AZ65" s="1141">
        <f t="shared" si="3"/>
        <v>0</v>
      </c>
      <c r="BA65" s="832"/>
      <c r="BB65" s="832"/>
    </row>
    <row r="66" spans="1:55" s="1214" customFormat="1" ht="23.25">
      <c r="B66" s="1213">
        <f>COUNT(B67:B68)</f>
        <v>0</v>
      </c>
      <c r="C66" s="385" t="s">
        <v>490</v>
      </c>
      <c r="D66" s="385"/>
      <c r="E66" s="1213"/>
      <c r="F66" s="1213"/>
      <c r="G66" s="1213"/>
      <c r="H66" s="1213"/>
      <c r="I66" s="1213"/>
      <c r="J66" s="1213"/>
      <c r="K66" s="1308"/>
      <c r="L66" s="1308"/>
      <c r="M66" s="1215">
        <f>SUM(M67:M68)</f>
        <v>0</v>
      </c>
      <c r="N66" s="1215">
        <f>SUM(N67:N68)</f>
        <v>0</v>
      </c>
      <c r="O66" s="1216">
        <f>+M66-N66</f>
        <v>0</v>
      </c>
      <c r="P66" s="1213"/>
      <c r="AG66" s="1251"/>
      <c r="AH66" s="1213"/>
      <c r="AI66" s="1213"/>
      <c r="AJ66" s="1215">
        <f t="shared" ref="AJ66:AX66" si="20">SUM(AJ67:AJ68)</f>
        <v>0</v>
      </c>
      <c r="AK66" s="1217">
        <f t="shared" si="20"/>
        <v>0</v>
      </c>
      <c r="AL66" s="1215">
        <f t="shared" si="20"/>
        <v>0</v>
      </c>
      <c r="AM66" s="1215">
        <f t="shared" si="20"/>
        <v>0</v>
      </c>
      <c r="AN66" s="1215">
        <f t="shared" si="20"/>
        <v>0</v>
      </c>
      <c r="AO66" s="1215">
        <f t="shared" si="20"/>
        <v>0</v>
      </c>
      <c r="AP66" s="1215">
        <f t="shared" si="20"/>
        <v>0</v>
      </c>
      <c r="AQ66" s="1215">
        <f t="shared" si="20"/>
        <v>0</v>
      </c>
      <c r="AR66" s="1215">
        <f t="shared" si="20"/>
        <v>0</v>
      </c>
      <c r="AS66" s="1215">
        <f t="shared" si="20"/>
        <v>0</v>
      </c>
      <c r="AT66" s="1215">
        <f t="shared" si="20"/>
        <v>0</v>
      </c>
      <c r="AU66" s="1215">
        <f t="shared" si="20"/>
        <v>0</v>
      </c>
      <c r="AV66" s="1215">
        <f t="shared" si="20"/>
        <v>0</v>
      </c>
      <c r="AW66" s="1215">
        <f t="shared" si="20"/>
        <v>0</v>
      </c>
      <c r="AX66" s="1218">
        <f t="shared" si="20"/>
        <v>0</v>
      </c>
      <c r="AY66" s="1141">
        <f t="shared" si="2"/>
        <v>0</v>
      </c>
      <c r="AZ66" s="1141">
        <f t="shared" si="3"/>
        <v>0</v>
      </c>
      <c r="BC66" s="1219"/>
    </row>
    <row r="67" spans="1:55" s="278" customFormat="1" ht="23.25">
      <c r="B67" s="386"/>
      <c r="C67" s="680"/>
      <c r="D67" s="388"/>
      <c r="E67" s="386"/>
      <c r="F67" s="386"/>
      <c r="G67" s="386"/>
      <c r="H67" s="386"/>
      <c r="I67" s="386"/>
      <c r="J67" s="386"/>
      <c r="K67" s="1309"/>
      <c r="L67" s="1309"/>
      <c r="M67" s="277"/>
      <c r="N67" s="277"/>
      <c r="O67" s="386"/>
      <c r="P67" s="386"/>
      <c r="AG67" s="1252"/>
      <c r="AH67" s="386"/>
      <c r="AI67" s="386"/>
      <c r="AJ67" s="386"/>
      <c r="AK67" s="276"/>
      <c r="AL67" s="277"/>
      <c r="AM67" s="277"/>
      <c r="AN67" s="277"/>
      <c r="AO67" s="277"/>
      <c r="AP67" s="277"/>
      <c r="AQ67" s="277"/>
      <c r="AR67" s="277"/>
      <c r="AS67" s="277"/>
      <c r="AT67" s="277"/>
      <c r="AU67" s="277"/>
      <c r="AV67" s="277"/>
      <c r="AW67" s="277"/>
      <c r="AX67" s="1002"/>
      <c r="AY67" s="1141">
        <f t="shared" si="2"/>
        <v>0</v>
      </c>
      <c r="AZ67" s="1141">
        <f t="shared" si="3"/>
        <v>0</v>
      </c>
      <c r="BC67" s="1067"/>
    </row>
    <row r="68" spans="1:55" s="272" customFormat="1" ht="23.25">
      <c r="A68" s="197"/>
      <c r="B68" s="197"/>
      <c r="C68" s="197"/>
      <c r="D68" s="197"/>
      <c r="E68" s="331"/>
      <c r="F68" s="197"/>
      <c r="G68" s="197"/>
      <c r="H68" s="197"/>
      <c r="I68" s="197"/>
      <c r="J68" s="197"/>
      <c r="K68" s="826"/>
      <c r="L68" s="826"/>
      <c r="M68" s="332"/>
      <c r="N68" s="332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238"/>
      <c r="AH68" s="197"/>
      <c r="AI68" s="331"/>
      <c r="AJ68" s="197"/>
      <c r="AK68" s="115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984"/>
      <c r="AY68" s="1141">
        <f t="shared" si="2"/>
        <v>0</v>
      </c>
      <c r="AZ68" s="1141">
        <f t="shared" si="3"/>
        <v>0</v>
      </c>
      <c r="BC68" s="95"/>
    </row>
    <row r="69" spans="1:55" s="260" customFormat="1" ht="23.25">
      <c r="B69" s="261">
        <f>COUNT(B70:B78)</f>
        <v>7</v>
      </c>
      <c r="C69" s="385" t="s">
        <v>482</v>
      </c>
      <c r="D69" s="263"/>
      <c r="E69" s="261"/>
      <c r="F69" s="261"/>
      <c r="G69" s="261"/>
      <c r="H69" s="261"/>
      <c r="I69" s="261"/>
      <c r="J69" s="261"/>
      <c r="K69" s="1304"/>
      <c r="L69" s="1304"/>
      <c r="M69" s="264">
        <f>SUM(M70:M78)</f>
        <v>29162000</v>
      </c>
      <c r="N69" s="264">
        <f>SUM(N70:N78)</f>
        <v>29162000</v>
      </c>
      <c r="O69" s="833">
        <f>+M69-N69</f>
        <v>0</v>
      </c>
      <c r="P69" s="261"/>
      <c r="V69" s="264">
        <f>SUM(V70:V78)</f>
        <v>0</v>
      </c>
      <c r="W69" s="264">
        <f>SUM(W70:W78)</f>
        <v>0</v>
      </c>
      <c r="X69" s="264">
        <f>SUM(X70:X78)</f>
        <v>0</v>
      </c>
      <c r="Y69" s="264">
        <f>SUM(Y70:Y78)</f>
        <v>0</v>
      </c>
      <c r="Z69" s="297">
        <f>SUM(Z70:Z78)</f>
        <v>80</v>
      </c>
      <c r="AG69" s="1228" t="s">
        <v>711</v>
      </c>
      <c r="AH69" s="261"/>
      <c r="AI69" s="268"/>
      <c r="AJ69" s="264">
        <f>SUM(AJ70:AJ78)</f>
        <v>29162000</v>
      </c>
      <c r="AK69" s="265"/>
      <c r="AL69" s="264">
        <f>SUM(AL70:AL78)</f>
        <v>29162000</v>
      </c>
      <c r="AM69" s="264">
        <f t="shared" ref="AM69:AX69" si="21">SUM(AM70:AM78)</f>
        <v>2976300</v>
      </c>
      <c r="AN69" s="264">
        <f t="shared" si="21"/>
        <v>4360100</v>
      </c>
      <c r="AO69" s="264">
        <f t="shared" si="21"/>
        <v>4160100</v>
      </c>
      <c r="AP69" s="264">
        <f t="shared" si="21"/>
        <v>5676300</v>
      </c>
      <c r="AQ69" s="264">
        <f t="shared" si="21"/>
        <v>5044600</v>
      </c>
      <c r="AR69" s="264">
        <f t="shared" si="21"/>
        <v>3244600</v>
      </c>
      <c r="AS69" s="264">
        <f t="shared" si="21"/>
        <v>1950000</v>
      </c>
      <c r="AT69" s="264">
        <f t="shared" si="21"/>
        <v>1350000</v>
      </c>
      <c r="AU69" s="264">
        <f t="shared" si="21"/>
        <v>100000</v>
      </c>
      <c r="AV69" s="264">
        <f t="shared" si="21"/>
        <v>100000</v>
      </c>
      <c r="AW69" s="264">
        <f t="shared" si="21"/>
        <v>100000</v>
      </c>
      <c r="AX69" s="993">
        <f t="shared" si="21"/>
        <v>100000</v>
      </c>
      <c r="AY69" s="1141">
        <f t="shared" si="2"/>
        <v>29162000</v>
      </c>
      <c r="AZ69" s="1141">
        <f t="shared" si="3"/>
        <v>0</v>
      </c>
      <c r="BC69" s="1064"/>
    </row>
    <row r="70" spans="1:55" s="272" customFormat="1" ht="23.25">
      <c r="A70" s="197"/>
      <c r="B70" s="197"/>
      <c r="C70" s="197"/>
      <c r="D70" s="197"/>
      <c r="E70" s="331"/>
      <c r="F70" s="197"/>
      <c r="G70" s="197"/>
      <c r="H70" s="197"/>
      <c r="I70" s="197"/>
      <c r="J70" s="197"/>
      <c r="K70" s="826"/>
      <c r="L70" s="826"/>
      <c r="M70" s="332"/>
      <c r="N70" s="332"/>
      <c r="O70" s="782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238"/>
      <c r="AH70" s="197"/>
      <c r="AI70" s="331"/>
      <c r="AJ70" s="332"/>
      <c r="AK70" s="1157"/>
      <c r="AL70" s="332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984"/>
      <c r="AY70" s="1141">
        <f t="shared" ref="AY70:AY133" si="22">SUM(AM70:AX70)</f>
        <v>0</v>
      </c>
      <c r="AZ70" s="1141">
        <f t="shared" ref="AZ70:AZ133" si="23">+AJ70-AY70</f>
        <v>0</v>
      </c>
      <c r="BC70" s="95"/>
    </row>
    <row r="71" spans="1:55" s="542" customFormat="1" ht="23.25">
      <c r="A71" s="395">
        <v>2</v>
      </c>
      <c r="B71" s="207">
        <v>1</v>
      </c>
      <c r="C71" s="469" t="s">
        <v>725</v>
      </c>
      <c r="D71" s="397">
        <v>1.1000000000000001</v>
      </c>
      <c r="E71" s="304">
        <v>13</v>
      </c>
      <c r="F71" s="470" t="s">
        <v>634</v>
      </c>
      <c r="G71" s="470" t="s">
        <v>634</v>
      </c>
      <c r="H71" s="470" t="s">
        <v>635</v>
      </c>
      <c r="I71" s="629" t="s">
        <v>33</v>
      </c>
      <c r="J71" s="629" t="s">
        <v>636</v>
      </c>
      <c r="K71" s="257">
        <v>19.154437000000001</v>
      </c>
      <c r="L71" s="257">
        <v>99.942096000000006</v>
      </c>
      <c r="M71" s="366">
        <v>12000000</v>
      </c>
      <c r="N71" s="366">
        <v>12000000</v>
      </c>
      <c r="O71" s="400">
        <f>+M71-N71</f>
        <v>0</v>
      </c>
      <c r="P71" s="207">
        <v>1</v>
      </c>
      <c r="Q71" s="207">
        <v>1</v>
      </c>
      <c r="R71" s="207">
        <v>1</v>
      </c>
      <c r="S71" s="207">
        <v>1</v>
      </c>
      <c r="T71" s="401" t="s">
        <v>691</v>
      </c>
      <c r="U71" s="407"/>
      <c r="V71" s="402"/>
      <c r="W71" s="402"/>
      <c r="X71" s="402"/>
      <c r="Y71" s="402"/>
      <c r="Z71" s="748"/>
      <c r="AA71" s="207"/>
      <c r="AB71" s="207"/>
      <c r="AC71" s="207">
        <v>2563</v>
      </c>
      <c r="AD71" s="207">
        <v>2563</v>
      </c>
      <c r="AE71" s="207" t="s">
        <v>187</v>
      </c>
      <c r="AF71" s="207">
        <v>240</v>
      </c>
      <c r="AG71" s="1243" t="s">
        <v>711</v>
      </c>
      <c r="AH71" s="207"/>
      <c r="AI71" s="1416" t="s">
        <v>1035</v>
      </c>
      <c r="AJ71" s="366">
        <v>12000000</v>
      </c>
      <c r="AK71" s="366"/>
      <c r="AL71" s="366">
        <v>12000000</v>
      </c>
      <c r="AM71" s="406"/>
      <c r="AN71" s="406">
        <f>AJ71*0.05</f>
        <v>600000</v>
      </c>
      <c r="AO71" s="406">
        <f>AJ71*0.15</f>
        <v>1800000</v>
      </c>
      <c r="AP71" s="406">
        <f>AJ71*0.3</f>
        <v>3600000</v>
      </c>
      <c r="AQ71" s="406">
        <f>AJ71*0.3</f>
        <v>3600000</v>
      </c>
      <c r="AR71" s="406">
        <f>AJ71*0.15</f>
        <v>1800000</v>
      </c>
      <c r="AS71" s="406">
        <f>AJ71*0.05</f>
        <v>600000</v>
      </c>
      <c r="AT71" s="406"/>
      <c r="AU71" s="406"/>
      <c r="AV71" s="406"/>
      <c r="AW71" s="406"/>
      <c r="AX71" s="995"/>
      <c r="AY71" s="1141">
        <f t="shared" si="22"/>
        <v>12000000</v>
      </c>
      <c r="AZ71" s="1141">
        <f t="shared" si="23"/>
        <v>0</v>
      </c>
      <c r="BC71" s="1070"/>
    </row>
    <row r="72" spans="1:55" s="542" customFormat="1" ht="23.25">
      <c r="A72" s="395">
        <v>2</v>
      </c>
      <c r="B72" s="207">
        <v>2</v>
      </c>
      <c r="C72" s="620" t="s">
        <v>726</v>
      </c>
      <c r="D72" s="397">
        <v>1.1000000000000001</v>
      </c>
      <c r="E72" s="304">
        <v>13</v>
      </c>
      <c r="F72" s="470" t="s">
        <v>634</v>
      </c>
      <c r="G72" s="422" t="s">
        <v>634</v>
      </c>
      <c r="H72" s="422" t="s">
        <v>635</v>
      </c>
      <c r="I72" s="621" t="s">
        <v>33</v>
      </c>
      <c r="J72" s="422" t="s">
        <v>636</v>
      </c>
      <c r="K72" s="896">
        <v>19.152922</v>
      </c>
      <c r="L72" s="896">
        <v>99.941782000000003</v>
      </c>
      <c r="M72" s="406">
        <v>10000000</v>
      </c>
      <c r="N72" s="406">
        <v>10000000</v>
      </c>
      <c r="O72" s="400">
        <f t="shared" ref="O72:O77" si="24">+M72-N72</f>
        <v>0</v>
      </c>
      <c r="P72" s="207">
        <v>1</v>
      </c>
      <c r="Q72" s="207">
        <v>1</v>
      </c>
      <c r="R72" s="207">
        <v>1</v>
      </c>
      <c r="S72" s="207">
        <v>1</v>
      </c>
      <c r="T72" s="401" t="s">
        <v>691</v>
      </c>
      <c r="U72" s="407"/>
      <c r="V72" s="402"/>
      <c r="W72" s="402"/>
      <c r="X72" s="402"/>
      <c r="Y72" s="402"/>
      <c r="Z72" s="748">
        <v>20</v>
      </c>
      <c r="AA72" s="207"/>
      <c r="AB72" s="207"/>
      <c r="AC72" s="207">
        <v>2563</v>
      </c>
      <c r="AD72" s="207">
        <v>2563</v>
      </c>
      <c r="AE72" s="207" t="s">
        <v>187</v>
      </c>
      <c r="AF72" s="207">
        <v>240</v>
      </c>
      <c r="AG72" s="1243" t="s">
        <v>711</v>
      </c>
      <c r="AH72" s="609"/>
      <c r="AI72" s="1416" t="s">
        <v>1036</v>
      </c>
      <c r="AJ72" s="406">
        <v>10000000</v>
      </c>
      <c r="AK72" s="1166"/>
      <c r="AL72" s="406">
        <v>10000000</v>
      </c>
      <c r="AM72" s="406">
        <v>1250000</v>
      </c>
      <c r="AN72" s="406">
        <v>1250000</v>
      </c>
      <c r="AO72" s="406">
        <v>1250000</v>
      </c>
      <c r="AP72" s="406">
        <v>1250000</v>
      </c>
      <c r="AQ72" s="406">
        <v>1250000</v>
      </c>
      <c r="AR72" s="406">
        <v>1250000</v>
      </c>
      <c r="AS72" s="406">
        <v>1250000</v>
      </c>
      <c r="AT72" s="406">
        <v>1250000</v>
      </c>
      <c r="AU72" s="406"/>
      <c r="AV72" s="406"/>
      <c r="AW72" s="406"/>
      <c r="AX72" s="995"/>
      <c r="AY72" s="1141">
        <f t="shared" si="22"/>
        <v>10000000</v>
      </c>
      <c r="AZ72" s="1141">
        <f t="shared" si="23"/>
        <v>0</v>
      </c>
      <c r="BC72" s="1070"/>
    </row>
    <row r="73" spans="1:55" s="631" customFormat="1" ht="24.75" customHeight="1">
      <c r="A73" s="207">
        <v>2</v>
      </c>
      <c r="B73" s="207">
        <v>3</v>
      </c>
      <c r="C73" s="469" t="s">
        <v>728</v>
      </c>
      <c r="D73" s="397">
        <v>1.1000000000000001</v>
      </c>
      <c r="E73" s="304">
        <v>13</v>
      </c>
      <c r="F73" s="470" t="s">
        <v>634</v>
      </c>
      <c r="G73" s="470" t="s">
        <v>634</v>
      </c>
      <c r="H73" s="470" t="s">
        <v>635</v>
      </c>
      <c r="I73" s="629" t="s">
        <v>33</v>
      </c>
      <c r="J73" s="629" t="s">
        <v>636</v>
      </c>
      <c r="K73" s="257">
        <v>19.154437000000001</v>
      </c>
      <c r="L73" s="257">
        <v>99.942096000000006</v>
      </c>
      <c r="M73" s="366">
        <v>3500000</v>
      </c>
      <c r="N73" s="366">
        <v>3500000</v>
      </c>
      <c r="O73" s="400">
        <f t="shared" si="24"/>
        <v>0</v>
      </c>
      <c r="P73" s="207">
        <v>1</v>
      </c>
      <c r="Q73" s="207">
        <v>1</v>
      </c>
      <c r="R73" s="207">
        <v>1</v>
      </c>
      <c r="S73" s="207">
        <v>1</v>
      </c>
      <c r="T73" s="401" t="s">
        <v>691</v>
      </c>
      <c r="U73" s="407"/>
      <c r="V73" s="402"/>
      <c r="W73" s="402"/>
      <c r="X73" s="402"/>
      <c r="Y73" s="402"/>
      <c r="Z73" s="748">
        <v>20</v>
      </c>
      <c r="AA73" s="207"/>
      <c r="AB73" s="207"/>
      <c r="AC73" s="207">
        <v>2563</v>
      </c>
      <c r="AD73" s="207">
        <v>2563</v>
      </c>
      <c r="AE73" s="207" t="s">
        <v>187</v>
      </c>
      <c r="AF73" s="207">
        <v>240</v>
      </c>
      <c r="AG73" s="1243" t="s">
        <v>711</v>
      </c>
      <c r="AH73" s="207"/>
      <c r="AI73" s="1416" t="s">
        <v>1037</v>
      </c>
      <c r="AJ73" s="366">
        <v>3500000</v>
      </c>
      <c r="AK73" s="366"/>
      <c r="AL73" s="366">
        <v>3500000</v>
      </c>
      <c r="AM73" s="406">
        <v>1000000</v>
      </c>
      <c r="AN73" s="406">
        <v>1500000</v>
      </c>
      <c r="AO73" s="406">
        <v>100000</v>
      </c>
      <c r="AP73" s="406">
        <v>100000</v>
      </c>
      <c r="AQ73" s="406">
        <v>100000</v>
      </c>
      <c r="AR73" s="406">
        <v>100000</v>
      </c>
      <c r="AS73" s="406">
        <v>100000</v>
      </c>
      <c r="AT73" s="406">
        <v>100000</v>
      </c>
      <c r="AU73" s="406">
        <v>100000</v>
      </c>
      <c r="AV73" s="406">
        <v>100000</v>
      </c>
      <c r="AW73" s="406">
        <v>100000</v>
      </c>
      <c r="AX73" s="406">
        <v>100000</v>
      </c>
      <c r="AY73" s="1141">
        <f t="shared" si="22"/>
        <v>3500000</v>
      </c>
      <c r="AZ73" s="1141">
        <f t="shared" si="23"/>
        <v>0</v>
      </c>
      <c r="BC73" s="1071"/>
    </row>
    <row r="74" spans="1:55" s="542" customFormat="1" ht="23.25">
      <c r="A74" s="395">
        <v>2</v>
      </c>
      <c r="B74" s="207">
        <v>4</v>
      </c>
      <c r="C74" s="469" t="s">
        <v>729</v>
      </c>
      <c r="D74" s="397">
        <v>1.1000000000000001</v>
      </c>
      <c r="E74" s="304">
        <v>13</v>
      </c>
      <c r="F74" s="470" t="s">
        <v>634</v>
      </c>
      <c r="G74" s="470" t="s">
        <v>634</v>
      </c>
      <c r="H74" s="470" t="s">
        <v>635</v>
      </c>
      <c r="I74" s="629" t="s">
        <v>33</v>
      </c>
      <c r="J74" s="630" t="s">
        <v>636</v>
      </c>
      <c r="K74" s="257">
        <v>19.154399999999999</v>
      </c>
      <c r="L74" s="257">
        <v>99.942099999999996</v>
      </c>
      <c r="M74" s="419">
        <v>946000</v>
      </c>
      <c r="N74" s="419">
        <v>946000</v>
      </c>
      <c r="O74" s="400">
        <f t="shared" si="24"/>
        <v>0</v>
      </c>
      <c r="P74" s="207">
        <v>1</v>
      </c>
      <c r="Q74" s="207">
        <v>1</v>
      </c>
      <c r="R74" s="207">
        <v>1</v>
      </c>
      <c r="S74" s="207">
        <v>1</v>
      </c>
      <c r="T74" s="401">
        <v>4</v>
      </c>
      <c r="U74" s="407"/>
      <c r="V74" s="402"/>
      <c r="W74" s="402"/>
      <c r="X74" s="402"/>
      <c r="Y74" s="402"/>
      <c r="Z74" s="748">
        <v>5</v>
      </c>
      <c r="AA74" s="609"/>
      <c r="AB74" s="609"/>
      <c r="AC74" s="207">
        <v>2563</v>
      </c>
      <c r="AD74" s="207">
        <v>2563</v>
      </c>
      <c r="AE74" s="207" t="s">
        <v>187</v>
      </c>
      <c r="AF74" s="207">
        <v>180</v>
      </c>
      <c r="AG74" s="1243" t="s">
        <v>711</v>
      </c>
      <c r="AH74" s="609"/>
      <c r="AI74" s="1416" t="s">
        <v>1038</v>
      </c>
      <c r="AJ74" s="419">
        <v>946000</v>
      </c>
      <c r="AK74" s="1166"/>
      <c r="AL74" s="419">
        <v>946000</v>
      </c>
      <c r="AM74" s="406">
        <f>AJ74*0.15</f>
        <v>141900</v>
      </c>
      <c r="AN74" s="406">
        <f>AJ74*0.3</f>
        <v>283800</v>
      </c>
      <c r="AO74" s="406">
        <f>AJ74*0.3</f>
        <v>283800</v>
      </c>
      <c r="AP74" s="406">
        <f>AJ74*0.15</f>
        <v>141900</v>
      </c>
      <c r="AQ74" s="406">
        <f>AJ74*0.05</f>
        <v>47300</v>
      </c>
      <c r="AR74" s="406">
        <f>AJ74*0.05</f>
        <v>47300</v>
      </c>
      <c r="AS74" s="406"/>
      <c r="AT74" s="406"/>
      <c r="AU74" s="406"/>
      <c r="AV74" s="609"/>
      <c r="AW74" s="609"/>
      <c r="AX74" s="1003"/>
      <c r="AY74" s="1141">
        <f t="shared" si="22"/>
        <v>946000</v>
      </c>
      <c r="AZ74" s="1141">
        <f t="shared" si="23"/>
        <v>0</v>
      </c>
      <c r="BC74" s="1070"/>
    </row>
    <row r="75" spans="1:55" s="542" customFormat="1" ht="23.25">
      <c r="A75" s="395">
        <v>2</v>
      </c>
      <c r="B75" s="207">
        <v>5</v>
      </c>
      <c r="C75" s="611" t="s">
        <v>730</v>
      </c>
      <c r="D75" s="397">
        <v>1.1000000000000001</v>
      </c>
      <c r="E75" s="304">
        <v>13</v>
      </c>
      <c r="F75" s="470" t="s">
        <v>634</v>
      </c>
      <c r="G75" s="470" t="s">
        <v>634</v>
      </c>
      <c r="H75" s="470" t="s">
        <v>635</v>
      </c>
      <c r="I75" s="629" t="s">
        <v>33</v>
      </c>
      <c r="J75" s="630" t="s">
        <v>636</v>
      </c>
      <c r="K75" s="257">
        <v>19.154399999999999</v>
      </c>
      <c r="L75" s="257">
        <v>99.942099999999996</v>
      </c>
      <c r="M75" s="419">
        <v>946000</v>
      </c>
      <c r="N75" s="419">
        <v>946000</v>
      </c>
      <c r="O75" s="400">
        <f t="shared" si="24"/>
        <v>0</v>
      </c>
      <c r="P75" s="207">
        <v>1</v>
      </c>
      <c r="Q75" s="207">
        <v>1</v>
      </c>
      <c r="R75" s="207">
        <v>1</v>
      </c>
      <c r="S75" s="207">
        <v>1</v>
      </c>
      <c r="T75" s="401">
        <v>4</v>
      </c>
      <c r="U75" s="407"/>
      <c r="V75" s="402"/>
      <c r="W75" s="402"/>
      <c r="X75" s="402"/>
      <c r="Y75" s="402"/>
      <c r="Z75" s="748">
        <v>5</v>
      </c>
      <c r="AA75" s="609"/>
      <c r="AB75" s="609"/>
      <c r="AC75" s="207">
        <v>2563</v>
      </c>
      <c r="AD75" s="207">
        <v>2563</v>
      </c>
      <c r="AE75" s="207" t="s">
        <v>187</v>
      </c>
      <c r="AF75" s="207">
        <v>180</v>
      </c>
      <c r="AG75" s="1243" t="s">
        <v>711</v>
      </c>
      <c r="AH75" s="609"/>
      <c r="AI75" s="1416" t="s">
        <v>1039</v>
      </c>
      <c r="AJ75" s="419">
        <v>946000</v>
      </c>
      <c r="AK75" s="1166"/>
      <c r="AL75" s="419">
        <v>946000</v>
      </c>
      <c r="AM75" s="406">
        <f>AJ75*0.15</f>
        <v>141900</v>
      </c>
      <c r="AN75" s="406">
        <f>AJ75*0.3</f>
        <v>283800</v>
      </c>
      <c r="AO75" s="406">
        <f>AJ75*0.3</f>
        <v>283800</v>
      </c>
      <c r="AP75" s="406">
        <f>AJ75*0.15</f>
        <v>141900</v>
      </c>
      <c r="AQ75" s="406">
        <f>AJ75*0.05</f>
        <v>47300</v>
      </c>
      <c r="AR75" s="406">
        <f>AJ75*0.05</f>
        <v>47300</v>
      </c>
      <c r="AS75" s="406"/>
      <c r="AT75" s="406"/>
      <c r="AU75" s="406"/>
      <c r="AV75" s="609"/>
      <c r="AW75" s="609"/>
      <c r="AX75" s="1003"/>
      <c r="AY75" s="1141">
        <f t="shared" si="22"/>
        <v>946000</v>
      </c>
      <c r="AZ75" s="1141">
        <f t="shared" si="23"/>
        <v>0</v>
      </c>
      <c r="BC75" s="1070"/>
    </row>
    <row r="76" spans="1:55" s="960" customFormat="1" ht="24" customHeight="1">
      <c r="A76" s="304">
        <v>2</v>
      </c>
      <c r="B76" s="207">
        <v>6</v>
      </c>
      <c r="C76" s="715" t="s">
        <v>690</v>
      </c>
      <c r="D76" s="397">
        <v>1.1000000000000001</v>
      </c>
      <c r="E76" s="397">
        <v>13</v>
      </c>
      <c r="F76" s="199" t="s">
        <v>634</v>
      </c>
      <c r="G76" s="309" t="s">
        <v>634</v>
      </c>
      <c r="H76" s="309" t="s">
        <v>635</v>
      </c>
      <c r="I76" s="398" t="s">
        <v>33</v>
      </c>
      <c r="J76" s="405" t="s">
        <v>636</v>
      </c>
      <c r="K76" s="1305">
        <v>19.152899999999999</v>
      </c>
      <c r="L76" s="1305">
        <v>99.941789999999997</v>
      </c>
      <c r="M76" s="419">
        <v>970000</v>
      </c>
      <c r="N76" s="419">
        <v>970000</v>
      </c>
      <c r="O76" s="308">
        <f t="shared" si="24"/>
        <v>0</v>
      </c>
      <c r="P76" s="207">
        <v>1</v>
      </c>
      <c r="Q76" s="207">
        <v>1</v>
      </c>
      <c r="R76" s="207">
        <v>1</v>
      </c>
      <c r="S76" s="207">
        <v>1</v>
      </c>
      <c r="T76" s="207">
        <v>1</v>
      </c>
      <c r="U76" s="539"/>
      <c r="V76" s="407"/>
      <c r="W76" s="309"/>
      <c r="X76" s="535"/>
      <c r="Y76" s="309"/>
      <c r="Z76" s="537"/>
      <c r="AA76" s="304"/>
      <c r="AB76" s="304"/>
      <c r="AC76" s="304">
        <v>2563</v>
      </c>
      <c r="AD76" s="304">
        <v>2563</v>
      </c>
      <c r="AE76" s="304" t="s">
        <v>187</v>
      </c>
      <c r="AF76" s="304">
        <v>120</v>
      </c>
      <c r="AG76" s="1243" t="s">
        <v>711</v>
      </c>
      <c r="AH76" s="368"/>
      <c r="AI76" s="1416" t="s">
        <v>1040</v>
      </c>
      <c r="AJ76" s="959">
        <v>970000</v>
      </c>
      <c r="AK76" s="419"/>
      <c r="AL76" s="959">
        <v>970000</v>
      </c>
      <c r="AM76" s="959">
        <f>+AL76/4</f>
        <v>242500</v>
      </c>
      <c r="AN76" s="959">
        <v>242500</v>
      </c>
      <c r="AO76" s="959">
        <v>242500</v>
      </c>
      <c r="AP76" s="959">
        <v>242500</v>
      </c>
      <c r="AQ76" s="406"/>
      <c r="AR76" s="406"/>
      <c r="AS76" s="406"/>
      <c r="AT76" s="406"/>
      <c r="AU76" s="406"/>
      <c r="AV76" s="406"/>
      <c r="AW76" s="406"/>
      <c r="AX76" s="995"/>
      <c r="AY76" s="1141">
        <f t="shared" si="22"/>
        <v>970000</v>
      </c>
      <c r="AZ76" s="1141">
        <f t="shared" si="23"/>
        <v>0</v>
      </c>
      <c r="BA76" s="312"/>
      <c r="BB76" s="312"/>
    </row>
    <row r="77" spans="1:55" s="569" customFormat="1" ht="23.25">
      <c r="A77" s="971">
        <v>2</v>
      </c>
      <c r="B77" s="304">
        <v>7</v>
      </c>
      <c r="C77" s="972" t="s">
        <v>707</v>
      </c>
      <c r="D77" s="500">
        <v>2.1</v>
      </c>
      <c r="E77" s="500">
        <v>13</v>
      </c>
      <c r="F77" s="973" t="s">
        <v>660</v>
      </c>
      <c r="G77" s="973" t="s">
        <v>661</v>
      </c>
      <c r="H77" s="971" t="s">
        <v>635</v>
      </c>
      <c r="I77" s="501" t="s">
        <v>33</v>
      </c>
      <c r="J77" s="502" t="s">
        <v>636</v>
      </c>
      <c r="K77" s="904">
        <v>19.4344</v>
      </c>
      <c r="L77" s="904">
        <v>99.867699999999999</v>
      </c>
      <c r="M77" s="692">
        <v>800000</v>
      </c>
      <c r="N77" s="692">
        <v>800000</v>
      </c>
      <c r="O77" s="692">
        <f t="shared" si="24"/>
        <v>0</v>
      </c>
      <c r="P77" s="503">
        <v>1</v>
      </c>
      <c r="Q77" s="503">
        <v>1</v>
      </c>
      <c r="R77" s="503">
        <v>1</v>
      </c>
      <c r="S77" s="503">
        <v>1</v>
      </c>
      <c r="T77" s="503">
        <v>1</v>
      </c>
      <c r="U77" s="974" t="s">
        <v>493</v>
      </c>
      <c r="V77" s="507"/>
      <c r="W77" s="975"/>
      <c r="X77" s="505"/>
      <c r="Y77" s="506"/>
      <c r="Z77" s="1530">
        <v>30</v>
      </c>
      <c r="AA77" s="974"/>
      <c r="AB77" s="974"/>
      <c r="AC77" s="386">
        <v>2563</v>
      </c>
      <c r="AD77" s="386">
        <v>2563</v>
      </c>
      <c r="AE77" s="386" t="s">
        <v>187</v>
      </c>
      <c r="AF77" s="971">
        <v>180</v>
      </c>
      <c r="AG77" s="1243" t="s">
        <v>711</v>
      </c>
      <c r="AH77" s="974"/>
      <c r="AI77" s="1416" t="s">
        <v>1041</v>
      </c>
      <c r="AJ77" s="692">
        <v>800000</v>
      </c>
      <c r="AK77" s="1169"/>
      <c r="AL77" s="692">
        <v>800000</v>
      </c>
      <c r="AM77" s="977">
        <v>200000</v>
      </c>
      <c r="AN77" s="977">
        <v>200000</v>
      </c>
      <c r="AO77" s="977">
        <v>200000</v>
      </c>
      <c r="AP77" s="977">
        <v>200000</v>
      </c>
      <c r="AQ77" s="976"/>
      <c r="AR77" s="976"/>
      <c r="AS77" s="976"/>
      <c r="AT77" s="976"/>
      <c r="AU77" s="976"/>
      <c r="AV77" s="976"/>
      <c r="AW77" s="976"/>
      <c r="AX77" s="1004"/>
      <c r="AY77" s="1141">
        <f t="shared" si="22"/>
        <v>800000</v>
      </c>
      <c r="AZ77" s="1141">
        <f t="shared" si="23"/>
        <v>0</v>
      </c>
      <c r="BC77" s="615"/>
    </row>
    <row r="78" spans="1:55" s="272" customFormat="1" ht="23.25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826"/>
      <c r="L78" s="826"/>
      <c r="M78" s="332"/>
      <c r="N78" s="332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238"/>
      <c r="AH78" s="197"/>
      <c r="AI78" s="331"/>
      <c r="AJ78" s="332"/>
      <c r="AK78" s="1157"/>
      <c r="AL78" s="332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984"/>
      <c r="AY78" s="1141">
        <f t="shared" si="22"/>
        <v>0</v>
      </c>
      <c r="AZ78" s="1141">
        <f t="shared" si="23"/>
        <v>0</v>
      </c>
      <c r="BC78" s="95"/>
    </row>
    <row r="79" spans="1:55" s="260" customFormat="1" ht="23.25">
      <c r="B79" s="261">
        <f>COUNT(B80:B83)</f>
        <v>2</v>
      </c>
      <c r="C79" s="385" t="s">
        <v>478</v>
      </c>
      <c r="D79" s="263"/>
      <c r="E79" s="261"/>
      <c r="F79" s="261"/>
      <c r="G79" s="261"/>
      <c r="H79" s="261"/>
      <c r="I79" s="261"/>
      <c r="J79" s="261"/>
      <c r="K79" s="1304"/>
      <c r="L79" s="1304"/>
      <c r="M79" s="264">
        <f>SUM(M80:M83)</f>
        <v>2500000</v>
      </c>
      <c r="N79" s="264">
        <f>SUM(N80:N83)</f>
        <v>2500000</v>
      </c>
      <c r="O79" s="264">
        <f>SUM(O80:O99)</f>
        <v>0</v>
      </c>
      <c r="P79" s="261"/>
      <c r="Z79" s="297"/>
      <c r="AG79" s="1228" t="s">
        <v>891</v>
      </c>
      <c r="AH79" s="261"/>
      <c r="AI79" s="261"/>
      <c r="AJ79" s="264">
        <f t="shared" ref="AJ79:AP79" si="25">SUM(AJ80:AJ83)</f>
        <v>2500000</v>
      </c>
      <c r="AK79" s="265">
        <f t="shared" si="25"/>
        <v>0</v>
      </c>
      <c r="AL79" s="264">
        <f t="shared" si="25"/>
        <v>2500000</v>
      </c>
      <c r="AM79" s="264">
        <f t="shared" si="25"/>
        <v>0</v>
      </c>
      <c r="AN79" s="264">
        <f t="shared" si="25"/>
        <v>1000000</v>
      </c>
      <c r="AO79" s="264">
        <f t="shared" si="25"/>
        <v>750000</v>
      </c>
      <c r="AP79" s="264">
        <f t="shared" si="25"/>
        <v>750000</v>
      </c>
      <c r="AQ79" s="264"/>
      <c r="AR79" s="264"/>
      <c r="AS79" s="264"/>
      <c r="AT79" s="264"/>
      <c r="AU79" s="264"/>
      <c r="AV79" s="264"/>
      <c r="AW79" s="264"/>
      <c r="AX79" s="993"/>
      <c r="AY79" s="1141">
        <f t="shared" si="22"/>
        <v>2500000</v>
      </c>
      <c r="AZ79" s="1141">
        <f t="shared" si="23"/>
        <v>0</v>
      </c>
      <c r="BC79" s="1064"/>
    </row>
    <row r="80" spans="1:55" s="272" customFormat="1" ht="23.25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826"/>
      <c r="L80" s="826"/>
      <c r="M80" s="332"/>
      <c r="N80" s="332"/>
      <c r="O80" s="215">
        <f>+M80-N80</f>
        <v>0</v>
      </c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238"/>
      <c r="AH80" s="197"/>
      <c r="AI80" s="331"/>
      <c r="AJ80" s="197"/>
      <c r="AK80" s="115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984"/>
      <c r="AY80" s="1141">
        <f t="shared" si="22"/>
        <v>0</v>
      </c>
      <c r="AZ80" s="1141">
        <f t="shared" si="23"/>
        <v>0</v>
      </c>
      <c r="BC80" s="95"/>
    </row>
    <row r="81" spans="1:55" s="217" customFormat="1" ht="23.25">
      <c r="A81" s="210">
        <v>2</v>
      </c>
      <c r="B81" s="210">
        <v>1</v>
      </c>
      <c r="C81" s="222" t="s">
        <v>1235</v>
      </c>
      <c r="D81" s="210">
        <v>1.1000000000000001</v>
      </c>
      <c r="E81" s="210">
        <v>13</v>
      </c>
      <c r="F81" s="211" t="s">
        <v>751</v>
      </c>
      <c r="G81" s="211" t="s">
        <v>148</v>
      </c>
      <c r="H81" s="211" t="s">
        <v>487</v>
      </c>
      <c r="I81" s="1597" t="s">
        <v>488</v>
      </c>
      <c r="J81" s="1285" t="s">
        <v>455</v>
      </c>
      <c r="K81" s="896">
        <v>18.300699999999999</v>
      </c>
      <c r="L81" s="896">
        <v>99.469099999999997</v>
      </c>
      <c r="M81" s="215">
        <v>500000</v>
      </c>
      <c r="N81" s="215">
        <v>500000</v>
      </c>
      <c r="O81" s="239">
        <f>+M81-N81</f>
        <v>0</v>
      </c>
      <c r="P81" s="910">
        <v>1</v>
      </c>
      <c r="Q81" s="911">
        <v>1</v>
      </c>
      <c r="R81" s="912">
        <v>1</v>
      </c>
      <c r="S81" s="912">
        <v>1</v>
      </c>
      <c r="T81" s="912">
        <v>1</v>
      </c>
      <c r="U81" s="363" t="s">
        <v>32</v>
      </c>
      <c r="V81" s="363" t="s">
        <v>32</v>
      </c>
      <c r="W81" s="363" t="s">
        <v>32</v>
      </c>
      <c r="X81" s="1598">
        <v>0.15</v>
      </c>
      <c r="Y81" s="363" t="s">
        <v>32</v>
      </c>
      <c r="Z81" s="760">
        <v>15</v>
      </c>
      <c r="AA81" s="210"/>
      <c r="AB81" s="210"/>
      <c r="AC81" s="210">
        <v>2563</v>
      </c>
      <c r="AD81" s="210">
        <v>2563</v>
      </c>
      <c r="AE81" s="210" t="s">
        <v>187</v>
      </c>
      <c r="AF81" s="887">
        <v>90</v>
      </c>
      <c r="AG81" s="1249" t="s">
        <v>891</v>
      </c>
      <c r="AH81" s="348"/>
      <c r="AI81" s="522" t="str">
        <f>"0202520001279"</f>
        <v>0202520001279</v>
      </c>
      <c r="AJ81" s="895">
        <v>500000</v>
      </c>
      <c r="AK81" s="253"/>
      <c r="AL81" s="895">
        <v>500000</v>
      </c>
      <c r="AM81" s="239"/>
      <c r="AN81" s="239">
        <f>0.4*AL81</f>
        <v>200000</v>
      </c>
      <c r="AO81" s="239">
        <f>0.3*AL81</f>
        <v>150000</v>
      </c>
      <c r="AP81" s="239">
        <f>0.3*AL81</f>
        <v>150000</v>
      </c>
      <c r="AQ81" s="215"/>
      <c r="AR81" s="215"/>
      <c r="AS81" s="215"/>
      <c r="AT81" s="215"/>
      <c r="AU81" s="215"/>
      <c r="AV81" s="239"/>
      <c r="AW81" s="239"/>
      <c r="AX81" s="990"/>
      <c r="AY81" s="1590">
        <f t="shared" si="22"/>
        <v>500000</v>
      </c>
      <c r="AZ81" s="1590">
        <f t="shared" si="23"/>
        <v>0</v>
      </c>
      <c r="BC81" s="1062"/>
    </row>
    <row r="82" spans="1:55" s="217" customFormat="1" ht="42">
      <c r="A82" s="210">
        <v>2</v>
      </c>
      <c r="B82" s="210">
        <v>2</v>
      </c>
      <c r="C82" s="222" t="s">
        <v>1236</v>
      </c>
      <c r="D82" s="210">
        <v>1.1000000000000001</v>
      </c>
      <c r="E82" s="210">
        <v>13</v>
      </c>
      <c r="F82" s="211" t="s">
        <v>751</v>
      </c>
      <c r="G82" s="211" t="s">
        <v>148</v>
      </c>
      <c r="H82" s="211" t="s">
        <v>487</v>
      </c>
      <c r="I82" s="1597" t="s">
        <v>488</v>
      </c>
      <c r="J82" s="1285" t="s">
        <v>455</v>
      </c>
      <c r="K82" s="896">
        <v>18.300699999999999</v>
      </c>
      <c r="L82" s="896">
        <v>99.469099999999997</v>
      </c>
      <c r="M82" s="215">
        <v>2000000</v>
      </c>
      <c r="N82" s="215">
        <v>2000000</v>
      </c>
      <c r="O82" s="239">
        <f>+M82-N82</f>
        <v>0</v>
      </c>
      <c r="P82" s="910">
        <v>1</v>
      </c>
      <c r="Q82" s="922">
        <v>1</v>
      </c>
      <c r="R82" s="923">
        <v>1</v>
      </c>
      <c r="S82" s="923">
        <v>1</v>
      </c>
      <c r="T82" s="923">
        <v>1</v>
      </c>
      <c r="U82" s="363" t="s">
        <v>32</v>
      </c>
      <c r="V82" s="363" t="s">
        <v>32</v>
      </c>
      <c r="W82" s="363" t="s">
        <v>32</v>
      </c>
      <c r="X82" s="1598">
        <v>0</v>
      </c>
      <c r="Y82" s="363" t="s">
        <v>32</v>
      </c>
      <c r="Z82" s="758">
        <v>30</v>
      </c>
      <c r="AA82" s="210"/>
      <c r="AB82" s="210"/>
      <c r="AC82" s="210">
        <v>2563</v>
      </c>
      <c r="AD82" s="210">
        <v>2563</v>
      </c>
      <c r="AE82" s="210" t="s">
        <v>187</v>
      </c>
      <c r="AF82" s="213">
        <v>90</v>
      </c>
      <c r="AG82" s="1249" t="s">
        <v>891</v>
      </c>
      <c r="AH82" s="348"/>
      <c r="AI82" s="210" t="str">
        <f>"0202520000631"</f>
        <v>0202520000631</v>
      </c>
      <c r="AJ82" s="895">
        <v>2000000</v>
      </c>
      <c r="AK82" s="253"/>
      <c r="AL82" s="895">
        <v>2000000</v>
      </c>
      <c r="AM82" s="239"/>
      <c r="AN82" s="239">
        <f>0.4*AL82</f>
        <v>800000</v>
      </c>
      <c r="AO82" s="239">
        <f>0.3*AL82</f>
        <v>600000</v>
      </c>
      <c r="AP82" s="239">
        <f>0.3*AL82</f>
        <v>600000</v>
      </c>
      <c r="AQ82" s="215"/>
      <c r="AR82" s="215"/>
      <c r="AS82" s="215"/>
      <c r="AT82" s="215"/>
      <c r="AU82" s="215"/>
      <c r="AV82" s="239"/>
      <c r="AW82" s="239"/>
      <c r="AX82" s="990"/>
      <c r="AY82" s="1590">
        <f t="shared" si="22"/>
        <v>2000000</v>
      </c>
      <c r="AZ82" s="1590">
        <f t="shared" si="23"/>
        <v>0</v>
      </c>
      <c r="BC82" s="1062"/>
    </row>
    <row r="83" spans="1:55" s="217" customFormat="1" ht="23.25">
      <c r="A83" s="210"/>
      <c r="B83" s="210"/>
      <c r="C83" s="908"/>
      <c r="D83" s="210"/>
      <c r="E83" s="210"/>
      <c r="F83" s="887"/>
      <c r="G83" s="887"/>
      <c r="H83" s="887"/>
      <c r="I83" s="239"/>
      <c r="J83" s="887"/>
      <c r="K83" s="1306"/>
      <c r="L83" s="1306"/>
      <c r="M83" s="888"/>
      <c r="N83" s="888"/>
      <c r="O83" s="239"/>
      <c r="P83" s="910"/>
      <c r="Q83" s="911"/>
      <c r="R83" s="912"/>
      <c r="S83" s="912"/>
      <c r="T83" s="912"/>
      <c r="U83" s="887"/>
      <c r="V83" s="213"/>
      <c r="W83" s="213"/>
      <c r="X83" s="886"/>
      <c r="Y83" s="913"/>
      <c r="Z83" s="913"/>
      <c r="AA83" s="210"/>
      <c r="AB83" s="210"/>
      <c r="AC83" s="210"/>
      <c r="AD83" s="210"/>
      <c r="AE83" s="210"/>
      <c r="AF83" s="887"/>
      <c r="AG83" s="1249"/>
      <c r="AH83" s="348"/>
      <c r="AI83" s="240"/>
      <c r="AJ83" s="895"/>
      <c r="AK83" s="253"/>
      <c r="AL83" s="895"/>
      <c r="AM83" s="239"/>
      <c r="AN83" s="239"/>
      <c r="AO83" s="239"/>
      <c r="AP83" s="239"/>
      <c r="AQ83" s="215"/>
      <c r="AR83" s="215"/>
      <c r="AS83" s="215"/>
      <c r="AT83" s="215"/>
      <c r="AU83" s="215"/>
      <c r="AV83" s="239"/>
      <c r="AW83" s="239"/>
      <c r="AX83" s="990"/>
      <c r="AY83" s="1141">
        <f t="shared" si="22"/>
        <v>0</v>
      </c>
      <c r="AZ83" s="1141">
        <f t="shared" si="23"/>
        <v>0</v>
      </c>
      <c r="BC83" s="1062"/>
    </row>
    <row r="84" spans="1:55" s="260" customFormat="1" ht="23.25">
      <c r="B84" s="261">
        <f>COUNT(B85:B89)</f>
        <v>3</v>
      </c>
      <c r="C84" s="263" t="s">
        <v>475</v>
      </c>
      <c r="D84" s="263"/>
      <c r="E84" s="261"/>
      <c r="F84" s="261"/>
      <c r="G84" s="261"/>
      <c r="H84" s="261"/>
      <c r="I84" s="261"/>
      <c r="J84" s="261"/>
      <c r="K84" s="1304"/>
      <c r="L84" s="1304"/>
      <c r="M84" s="264">
        <f>SUM(M85:M89)</f>
        <v>5500000</v>
      </c>
      <c r="N84" s="264">
        <f>SUM(N85:N89)</f>
        <v>5500000</v>
      </c>
      <c r="O84" s="835">
        <f>SUM(O85:O89)</f>
        <v>0</v>
      </c>
      <c r="P84" s="261"/>
      <c r="Z84" s="297"/>
      <c r="AG84" s="1228" t="s">
        <v>735</v>
      </c>
      <c r="AH84" s="261"/>
      <c r="AI84" s="261"/>
      <c r="AJ84" s="297">
        <f t="shared" ref="AJ84:AX84" si="26">SUM(AJ85:AJ89)</f>
        <v>4500000</v>
      </c>
      <c r="AK84" s="265">
        <f t="shared" si="26"/>
        <v>0</v>
      </c>
      <c r="AL84" s="297">
        <f t="shared" si="26"/>
        <v>4500000</v>
      </c>
      <c r="AM84" s="297">
        <f t="shared" si="26"/>
        <v>0</v>
      </c>
      <c r="AN84" s="297">
        <f t="shared" si="26"/>
        <v>562500</v>
      </c>
      <c r="AO84" s="297">
        <f t="shared" si="26"/>
        <v>562500</v>
      </c>
      <c r="AP84" s="297">
        <f t="shared" si="26"/>
        <v>562500</v>
      </c>
      <c r="AQ84" s="297">
        <f t="shared" si="26"/>
        <v>562500</v>
      </c>
      <c r="AR84" s="297">
        <f t="shared" si="26"/>
        <v>562500</v>
      </c>
      <c r="AS84" s="297">
        <f t="shared" si="26"/>
        <v>562500</v>
      </c>
      <c r="AT84" s="297">
        <f t="shared" si="26"/>
        <v>562500</v>
      </c>
      <c r="AU84" s="297">
        <f t="shared" si="26"/>
        <v>562500</v>
      </c>
      <c r="AV84" s="297">
        <f t="shared" si="26"/>
        <v>0</v>
      </c>
      <c r="AW84" s="297">
        <f t="shared" si="26"/>
        <v>0</v>
      </c>
      <c r="AX84" s="997">
        <f t="shared" si="26"/>
        <v>0</v>
      </c>
      <c r="AY84" s="1141">
        <f t="shared" si="22"/>
        <v>4500000</v>
      </c>
      <c r="AZ84" s="1141">
        <f t="shared" si="23"/>
        <v>0</v>
      </c>
      <c r="BC84" s="1064"/>
    </row>
    <row r="85" spans="1:55" s="272" customFormat="1" ht="23.25">
      <c r="A85" s="197"/>
      <c r="B85" s="197"/>
      <c r="C85" s="197"/>
      <c r="D85" s="197"/>
      <c r="E85" s="197"/>
      <c r="F85" s="197"/>
      <c r="G85" s="197"/>
      <c r="H85" s="197"/>
      <c r="I85" s="197"/>
      <c r="J85" s="197"/>
      <c r="K85" s="826"/>
      <c r="L85" s="826"/>
      <c r="M85" s="332"/>
      <c r="N85" s="332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238"/>
      <c r="AH85" s="197"/>
      <c r="AI85" s="331"/>
      <c r="AJ85" s="197"/>
      <c r="AK85" s="115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984"/>
      <c r="AY85" s="1141">
        <f t="shared" si="22"/>
        <v>0</v>
      </c>
      <c r="AZ85" s="1141">
        <f t="shared" si="23"/>
        <v>0</v>
      </c>
      <c r="BC85" s="95"/>
    </row>
    <row r="86" spans="1:55" s="290" customFormat="1" ht="23.25">
      <c r="A86" s="207">
        <v>2</v>
      </c>
      <c r="B86" s="207">
        <v>1</v>
      </c>
      <c r="C86" s="50" t="s">
        <v>1339</v>
      </c>
      <c r="D86" s="207">
        <v>1.1000000000000001</v>
      </c>
      <c r="E86" s="207">
        <v>13</v>
      </c>
      <c r="F86" s="367" t="s">
        <v>759</v>
      </c>
      <c r="G86" s="367" t="s">
        <v>759</v>
      </c>
      <c r="H86" s="367" t="s">
        <v>487</v>
      </c>
      <c r="I86" s="636" t="s">
        <v>455</v>
      </c>
      <c r="J86" s="637" t="s">
        <v>734</v>
      </c>
      <c r="K86" s="1310">
        <v>18.312999999999999</v>
      </c>
      <c r="L86" s="1302">
        <v>99.380899999999997</v>
      </c>
      <c r="M86" s="282">
        <v>1500000</v>
      </c>
      <c r="N86" s="282">
        <v>1500000</v>
      </c>
      <c r="O86" s="282">
        <v>0</v>
      </c>
      <c r="P86" s="207">
        <v>1</v>
      </c>
      <c r="Q86" s="207">
        <v>1</v>
      </c>
      <c r="R86" s="207">
        <v>4</v>
      </c>
      <c r="S86" s="207">
        <v>4</v>
      </c>
      <c r="T86" s="207">
        <v>4</v>
      </c>
      <c r="U86" s="207"/>
      <c r="V86" s="207"/>
      <c r="W86" s="207"/>
      <c r="X86" s="207"/>
      <c r="Y86" s="207"/>
      <c r="Z86" s="206">
        <v>5</v>
      </c>
      <c r="AA86" s="207"/>
      <c r="AB86" s="207"/>
      <c r="AC86" s="207">
        <v>2563</v>
      </c>
      <c r="AD86" s="207">
        <v>2563</v>
      </c>
      <c r="AE86" s="207" t="s">
        <v>187</v>
      </c>
      <c r="AF86" s="207">
        <v>120</v>
      </c>
      <c r="AG86" s="1241" t="s">
        <v>735</v>
      </c>
      <c r="AH86" s="207"/>
      <c r="AI86" s="207" t="s">
        <v>1340</v>
      </c>
      <c r="AJ86" s="282">
        <v>1500000</v>
      </c>
      <c r="AK86" s="366">
        <v>0</v>
      </c>
      <c r="AL86" s="282">
        <v>1500000</v>
      </c>
      <c r="AM86" s="282"/>
      <c r="AN86" s="289">
        <v>187500</v>
      </c>
      <c r="AO86" s="289">
        <v>187500</v>
      </c>
      <c r="AP86" s="289">
        <v>187500</v>
      </c>
      <c r="AQ86" s="289">
        <v>187500</v>
      </c>
      <c r="AR86" s="289">
        <v>187500</v>
      </c>
      <c r="AS86" s="289">
        <v>187500</v>
      </c>
      <c r="AT86" s="289">
        <v>187500</v>
      </c>
      <c r="AU86" s="289">
        <v>187500</v>
      </c>
      <c r="AV86" s="282"/>
      <c r="AW86" s="282"/>
      <c r="AX86" s="991"/>
      <c r="AY86" s="1141">
        <v>1500000</v>
      </c>
      <c r="AZ86" s="1141">
        <v>0</v>
      </c>
      <c r="BC86" s="452"/>
    </row>
    <row r="87" spans="1:55" s="290" customFormat="1" ht="23.25">
      <c r="A87" s="207">
        <v>2</v>
      </c>
      <c r="B87" s="207">
        <v>2</v>
      </c>
      <c r="C87" s="50" t="s">
        <v>1341</v>
      </c>
      <c r="D87" s="207">
        <v>1.1000000000000001</v>
      </c>
      <c r="E87" s="207">
        <v>13</v>
      </c>
      <c r="F87" s="367" t="s">
        <v>738</v>
      </c>
      <c r="G87" s="367" t="s">
        <v>739</v>
      </c>
      <c r="H87" s="367" t="s">
        <v>487</v>
      </c>
      <c r="I87" s="640" t="s">
        <v>455</v>
      </c>
      <c r="J87" s="637" t="s">
        <v>740</v>
      </c>
      <c r="K87" s="1310">
        <v>18.8111</v>
      </c>
      <c r="L87" s="1310">
        <v>99.638000000000005</v>
      </c>
      <c r="M87" s="282">
        <v>2500000</v>
      </c>
      <c r="N87" s="282">
        <v>2500000</v>
      </c>
      <c r="O87" s="282">
        <v>0</v>
      </c>
      <c r="P87" s="207">
        <v>1</v>
      </c>
      <c r="Q87" s="207">
        <v>1</v>
      </c>
      <c r="R87" s="207">
        <v>4</v>
      </c>
      <c r="S87" s="207">
        <v>4</v>
      </c>
      <c r="T87" s="207">
        <v>4</v>
      </c>
      <c r="U87" s="207"/>
      <c r="V87" s="207"/>
      <c r="W87" s="207"/>
      <c r="X87" s="207"/>
      <c r="Y87" s="207"/>
      <c r="Z87" s="206">
        <v>20</v>
      </c>
      <c r="AA87" s="207"/>
      <c r="AB87" s="207"/>
      <c r="AC87" s="207">
        <v>2563</v>
      </c>
      <c r="AD87" s="207">
        <v>2563</v>
      </c>
      <c r="AE87" s="207" t="s">
        <v>187</v>
      </c>
      <c r="AF87" s="207">
        <v>240</v>
      </c>
      <c r="AG87" s="1241" t="s">
        <v>735</v>
      </c>
      <c r="AH87" s="207"/>
      <c r="AI87" s="207" t="s">
        <v>1342</v>
      </c>
      <c r="AJ87" s="282">
        <v>1500000</v>
      </c>
      <c r="AK87" s="366">
        <v>0</v>
      </c>
      <c r="AL87" s="282">
        <v>1500000</v>
      </c>
      <c r="AM87" s="282"/>
      <c r="AN87" s="289">
        <v>187500</v>
      </c>
      <c r="AO87" s="289">
        <v>187500</v>
      </c>
      <c r="AP87" s="289">
        <v>187500</v>
      </c>
      <c r="AQ87" s="289">
        <v>187500</v>
      </c>
      <c r="AR87" s="289">
        <v>187500</v>
      </c>
      <c r="AS87" s="289">
        <v>187500</v>
      </c>
      <c r="AT87" s="289">
        <v>187500</v>
      </c>
      <c r="AU87" s="289">
        <v>187500</v>
      </c>
      <c r="AV87" s="282"/>
      <c r="AW87" s="282"/>
      <c r="AX87" s="991"/>
      <c r="AY87" s="1141">
        <v>1500000</v>
      </c>
      <c r="AZ87" s="1141">
        <v>0</v>
      </c>
      <c r="BC87" s="452"/>
    </row>
    <row r="88" spans="1:55" s="290" customFormat="1" ht="42">
      <c r="A88" s="207">
        <v>2</v>
      </c>
      <c r="B88" s="207">
        <v>3</v>
      </c>
      <c r="C88" s="50" t="s">
        <v>1343</v>
      </c>
      <c r="D88" s="207">
        <v>1.1000000000000001</v>
      </c>
      <c r="E88" s="207">
        <v>13</v>
      </c>
      <c r="F88" s="367" t="s">
        <v>760</v>
      </c>
      <c r="G88" s="367" t="s">
        <v>148</v>
      </c>
      <c r="H88" s="367" t="s">
        <v>487</v>
      </c>
      <c r="I88" s="636" t="s">
        <v>455</v>
      </c>
      <c r="J88" s="637" t="s">
        <v>734</v>
      </c>
      <c r="K88" s="1310">
        <v>18.394600000000001</v>
      </c>
      <c r="L88" s="1310">
        <v>99.583799999999997</v>
      </c>
      <c r="M88" s="282">
        <v>1500000</v>
      </c>
      <c r="N88" s="282">
        <v>1500000</v>
      </c>
      <c r="O88" s="282">
        <v>0</v>
      </c>
      <c r="P88" s="207">
        <v>1</v>
      </c>
      <c r="Q88" s="207">
        <v>1</v>
      </c>
      <c r="R88" s="207">
        <v>4</v>
      </c>
      <c r="S88" s="207">
        <v>4</v>
      </c>
      <c r="T88" s="207">
        <v>4</v>
      </c>
      <c r="U88" s="207"/>
      <c r="V88" s="207"/>
      <c r="W88" s="207"/>
      <c r="X88" s="207"/>
      <c r="Y88" s="207" t="s">
        <v>32</v>
      </c>
      <c r="Z88" s="206">
        <v>9</v>
      </c>
      <c r="AA88" s="207"/>
      <c r="AB88" s="207"/>
      <c r="AC88" s="207">
        <v>2563</v>
      </c>
      <c r="AD88" s="207">
        <v>2563</v>
      </c>
      <c r="AE88" s="207" t="s">
        <v>187</v>
      </c>
      <c r="AF88" s="207">
        <v>180</v>
      </c>
      <c r="AG88" s="1241" t="s">
        <v>735</v>
      </c>
      <c r="AH88" s="207"/>
      <c r="AI88" s="207" t="s">
        <v>1344</v>
      </c>
      <c r="AJ88" s="282">
        <v>1500000</v>
      </c>
      <c r="AK88" s="366">
        <v>0</v>
      </c>
      <c r="AL88" s="282">
        <v>1500000</v>
      </c>
      <c r="AM88" s="282"/>
      <c r="AN88" s="289">
        <v>187500</v>
      </c>
      <c r="AO88" s="289">
        <v>187500</v>
      </c>
      <c r="AP88" s="289">
        <v>187500</v>
      </c>
      <c r="AQ88" s="289">
        <v>187500</v>
      </c>
      <c r="AR88" s="289">
        <v>187500</v>
      </c>
      <c r="AS88" s="289">
        <v>187500</v>
      </c>
      <c r="AT88" s="289">
        <v>187500</v>
      </c>
      <c r="AU88" s="289">
        <v>187500</v>
      </c>
      <c r="AV88" s="282"/>
      <c r="AW88" s="282"/>
      <c r="AX88" s="991"/>
      <c r="AY88" s="1141">
        <v>1500000</v>
      </c>
      <c r="AZ88" s="1141">
        <v>0</v>
      </c>
      <c r="BC88" s="452"/>
    </row>
    <row r="89" spans="1:55" s="272" customFormat="1" ht="23.25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826"/>
      <c r="L89" s="826"/>
      <c r="M89" s="332"/>
      <c r="N89" s="332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238"/>
      <c r="AH89" s="197"/>
      <c r="AI89" s="331"/>
      <c r="AJ89" s="197"/>
      <c r="AK89" s="1157"/>
      <c r="AL89" s="197"/>
      <c r="AM89" s="197"/>
      <c r="AN89" s="197"/>
      <c r="AO89" s="197"/>
      <c r="AP89" s="197"/>
      <c r="AQ89" s="197"/>
      <c r="AR89" s="197"/>
      <c r="AS89" s="197"/>
      <c r="AT89" s="197"/>
      <c r="AU89" s="197"/>
      <c r="AV89" s="197"/>
      <c r="AW89" s="197"/>
      <c r="AX89" s="984"/>
      <c r="AY89" s="1141">
        <f t="shared" si="22"/>
        <v>0</v>
      </c>
      <c r="AZ89" s="1141">
        <f t="shared" si="23"/>
        <v>0</v>
      </c>
      <c r="BC89" s="95"/>
    </row>
    <row r="90" spans="1:55" s="260" customFormat="1" ht="23.25">
      <c r="B90" s="261">
        <f>COUNT(B91:B99)</f>
        <v>7</v>
      </c>
      <c r="C90" s="263" t="s">
        <v>474</v>
      </c>
      <c r="D90" s="263"/>
      <c r="E90" s="261"/>
      <c r="F90" s="261"/>
      <c r="G90" s="261"/>
      <c r="H90" s="261"/>
      <c r="I90" s="261"/>
      <c r="J90" s="261"/>
      <c r="K90" s="1304"/>
      <c r="L90" s="1304"/>
      <c r="M90" s="264">
        <f>SUM(M91:M99)</f>
        <v>10520000</v>
      </c>
      <c r="N90" s="264">
        <f>SUM(N91:N99)</f>
        <v>10520000</v>
      </c>
      <c r="O90" s="264">
        <f>SUM(O91:O99)</f>
        <v>0</v>
      </c>
      <c r="P90" s="261"/>
      <c r="V90" s="264">
        <f>SUM(V91:V99)</f>
        <v>10</v>
      </c>
      <c r="W90" s="264">
        <f>SUM(W91:W99)</f>
        <v>0</v>
      </c>
      <c r="X90" s="264">
        <f>SUM(X91:X99)</f>
        <v>0</v>
      </c>
      <c r="Y90" s="264">
        <f>SUM(Y91:Y99)</f>
        <v>5</v>
      </c>
      <c r="Z90" s="297">
        <f>SUM(Z91:Z99)</f>
        <v>40</v>
      </c>
      <c r="AG90" s="1228" t="s">
        <v>764</v>
      </c>
      <c r="AH90" s="261"/>
      <c r="AI90" s="261"/>
      <c r="AJ90" s="264">
        <f t="shared" ref="AJ90:AX90" si="27">SUM(AJ91:AJ99)</f>
        <v>10520000</v>
      </c>
      <c r="AK90" s="265">
        <f t="shared" si="27"/>
        <v>0</v>
      </c>
      <c r="AL90" s="264">
        <f t="shared" si="27"/>
        <v>10520000</v>
      </c>
      <c r="AM90" s="264">
        <f t="shared" si="27"/>
        <v>400000</v>
      </c>
      <c r="AN90" s="264">
        <f t="shared" si="27"/>
        <v>1300000</v>
      </c>
      <c r="AO90" s="264">
        <f t="shared" si="27"/>
        <v>1975000</v>
      </c>
      <c r="AP90" s="264">
        <f t="shared" si="27"/>
        <v>2040000</v>
      </c>
      <c r="AQ90" s="264">
        <f t="shared" si="27"/>
        <v>1840000</v>
      </c>
      <c r="AR90" s="264">
        <f t="shared" si="27"/>
        <v>1540000</v>
      </c>
      <c r="AS90" s="264">
        <f t="shared" si="27"/>
        <v>1340000</v>
      </c>
      <c r="AT90" s="264">
        <f t="shared" si="27"/>
        <v>85000</v>
      </c>
      <c r="AU90" s="264">
        <f t="shared" si="27"/>
        <v>0</v>
      </c>
      <c r="AV90" s="264">
        <f t="shared" si="27"/>
        <v>0</v>
      </c>
      <c r="AW90" s="264">
        <f t="shared" si="27"/>
        <v>0</v>
      </c>
      <c r="AX90" s="993">
        <f t="shared" si="27"/>
        <v>0</v>
      </c>
      <c r="AY90" s="1141">
        <f t="shared" si="22"/>
        <v>10520000</v>
      </c>
      <c r="AZ90" s="1141">
        <f t="shared" si="23"/>
        <v>0</v>
      </c>
      <c r="BC90" s="1064"/>
    </row>
    <row r="91" spans="1:55" s="272" customFormat="1" ht="23.25">
      <c r="A91" s="197"/>
      <c r="B91" s="197"/>
      <c r="C91" s="197"/>
      <c r="D91" s="197"/>
      <c r="E91" s="197"/>
      <c r="F91" s="197"/>
      <c r="G91" s="197"/>
      <c r="H91" s="197"/>
      <c r="I91" s="197"/>
      <c r="J91" s="197"/>
      <c r="K91" s="826"/>
      <c r="L91" s="826"/>
      <c r="M91" s="332"/>
      <c r="N91" s="332"/>
      <c r="O91" s="282"/>
      <c r="P91" s="197"/>
      <c r="Q91" s="197"/>
      <c r="R91" s="197"/>
      <c r="S91" s="197"/>
      <c r="T91" s="197"/>
      <c r="U91" s="197"/>
      <c r="V91" s="332"/>
      <c r="W91" s="332"/>
      <c r="X91" s="332"/>
      <c r="Y91" s="332"/>
      <c r="Z91" s="332"/>
      <c r="AA91" s="197"/>
      <c r="AB91" s="197"/>
      <c r="AC91" s="197"/>
      <c r="AD91" s="197"/>
      <c r="AE91" s="197"/>
      <c r="AF91" s="197"/>
      <c r="AG91" s="1238"/>
      <c r="AH91" s="197"/>
      <c r="AI91" s="331"/>
      <c r="AJ91" s="332"/>
      <c r="AK91" s="1157"/>
      <c r="AL91" s="332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984"/>
      <c r="AY91" s="1141">
        <f t="shared" si="22"/>
        <v>0</v>
      </c>
      <c r="AZ91" s="1141">
        <f t="shared" si="23"/>
        <v>0</v>
      </c>
      <c r="BC91" s="95"/>
    </row>
    <row r="92" spans="1:55" s="672" customFormat="1" ht="23.25">
      <c r="A92" s="207">
        <v>2</v>
      </c>
      <c r="B92" s="207">
        <v>1</v>
      </c>
      <c r="C92" s="289" t="s">
        <v>1418</v>
      </c>
      <c r="D92" s="207">
        <v>1.1000000000000001</v>
      </c>
      <c r="E92" s="207">
        <v>9</v>
      </c>
      <c r="F92" s="199" t="s">
        <v>736</v>
      </c>
      <c r="G92" s="199" t="s">
        <v>148</v>
      </c>
      <c r="H92" s="199" t="s">
        <v>487</v>
      </c>
      <c r="I92" s="721" t="s">
        <v>455</v>
      </c>
      <c r="J92" s="721" t="s">
        <v>488</v>
      </c>
      <c r="K92" s="1298">
        <v>18.439093</v>
      </c>
      <c r="L92" s="1298">
        <v>99.635626000000002</v>
      </c>
      <c r="M92" s="289">
        <v>4000000</v>
      </c>
      <c r="N92" s="289">
        <v>4000000</v>
      </c>
      <c r="O92" s="282">
        <v>0</v>
      </c>
      <c r="P92" s="207">
        <v>1</v>
      </c>
      <c r="Q92" s="207">
        <v>1</v>
      </c>
      <c r="R92" s="207">
        <v>1</v>
      </c>
      <c r="S92" s="207">
        <v>1</v>
      </c>
      <c r="T92" s="207">
        <v>1</v>
      </c>
      <c r="U92" s="207"/>
      <c r="V92" s="206"/>
      <c r="W92" s="206"/>
      <c r="X92" s="206"/>
      <c r="Y92" s="206"/>
      <c r="Z92" s="206"/>
      <c r="AA92" s="207"/>
      <c r="AB92" s="207"/>
      <c r="AC92" s="207">
        <v>2563</v>
      </c>
      <c r="AD92" s="207">
        <v>2563</v>
      </c>
      <c r="AE92" s="207" t="s">
        <v>187</v>
      </c>
      <c r="AF92" s="207">
        <v>180</v>
      </c>
      <c r="AG92" s="1253" t="s">
        <v>764</v>
      </c>
      <c r="AH92" s="641"/>
      <c r="AI92" s="288" t="s">
        <v>1419</v>
      </c>
      <c r="AJ92" s="289">
        <v>4000000</v>
      </c>
      <c r="AK92" s="1160"/>
      <c r="AL92" s="289">
        <v>4000000</v>
      </c>
      <c r="AM92" s="199">
        <v>300000</v>
      </c>
      <c r="AN92" s="289">
        <v>500000</v>
      </c>
      <c r="AO92" s="289">
        <v>750000</v>
      </c>
      <c r="AP92" s="282">
        <v>750000</v>
      </c>
      <c r="AQ92" s="282">
        <v>600000</v>
      </c>
      <c r="AR92" s="282">
        <v>550000</v>
      </c>
      <c r="AS92" s="282">
        <v>550000</v>
      </c>
      <c r="AT92" s="282"/>
      <c r="AU92" s="282"/>
      <c r="AV92" s="282"/>
      <c r="AW92" s="282"/>
      <c r="AX92" s="1005"/>
      <c r="AY92" s="1141">
        <v>4000000</v>
      </c>
      <c r="AZ92" s="1141">
        <v>0</v>
      </c>
      <c r="BC92" s="1072"/>
    </row>
    <row r="93" spans="1:55" s="312" customFormat="1" ht="23.25">
      <c r="A93" s="600">
        <v>2</v>
      </c>
      <c r="B93" s="600">
        <v>2</v>
      </c>
      <c r="C93" s="289" t="s">
        <v>1420</v>
      </c>
      <c r="D93" s="304">
        <v>1.1000000000000001</v>
      </c>
      <c r="E93" s="304">
        <v>9</v>
      </c>
      <c r="F93" s="199" t="s">
        <v>736</v>
      </c>
      <c r="G93" s="199" t="s">
        <v>148</v>
      </c>
      <c r="H93" s="199" t="s">
        <v>487</v>
      </c>
      <c r="I93" s="721" t="s">
        <v>455</v>
      </c>
      <c r="J93" s="721" t="s">
        <v>488</v>
      </c>
      <c r="K93" s="378">
        <v>18.439093</v>
      </c>
      <c r="L93" s="536">
        <v>99.635626000000002</v>
      </c>
      <c r="M93" s="289">
        <v>3000000</v>
      </c>
      <c r="N93" s="289">
        <v>3000000</v>
      </c>
      <c r="O93" s="282">
        <v>0</v>
      </c>
      <c r="P93" s="368">
        <v>1</v>
      </c>
      <c r="Q93" s="368">
        <v>1</v>
      </c>
      <c r="R93" s="368">
        <v>1</v>
      </c>
      <c r="S93" s="368">
        <v>1</v>
      </c>
      <c r="T93" s="368">
        <v>1</v>
      </c>
      <c r="U93" s="368"/>
      <c r="V93" s="301"/>
      <c r="W93" s="301"/>
      <c r="X93" s="206"/>
      <c r="Y93" s="206"/>
      <c r="Z93" s="301"/>
      <c r="AA93" s="207"/>
      <c r="AB93" s="207"/>
      <c r="AC93" s="304">
        <v>2563</v>
      </c>
      <c r="AD93" s="304">
        <v>2563</v>
      </c>
      <c r="AE93" s="304" t="s">
        <v>187</v>
      </c>
      <c r="AF93" s="304">
        <v>180</v>
      </c>
      <c r="AG93" s="1245" t="s">
        <v>764</v>
      </c>
      <c r="AH93" s="376"/>
      <c r="AI93" s="311" t="s">
        <v>1421</v>
      </c>
      <c r="AJ93" s="289">
        <v>3000000</v>
      </c>
      <c r="AK93" s="1160"/>
      <c r="AL93" s="289">
        <v>3000000</v>
      </c>
      <c r="AM93" s="199">
        <v>100000</v>
      </c>
      <c r="AN93" s="199">
        <v>500000</v>
      </c>
      <c r="AO93" s="199">
        <v>500000</v>
      </c>
      <c r="AP93" s="199">
        <v>500000</v>
      </c>
      <c r="AQ93" s="199">
        <v>500000</v>
      </c>
      <c r="AR93" s="199">
        <v>450000</v>
      </c>
      <c r="AS93" s="199">
        <v>450000</v>
      </c>
      <c r="AT93" s="199"/>
      <c r="AU93" s="199"/>
      <c r="AV93" s="199"/>
      <c r="AW93" s="199"/>
      <c r="AX93" s="987"/>
      <c r="AY93" s="1141">
        <v>3000000</v>
      </c>
      <c r="AZ93" s="1141">
        <v>0</v>
      </c>
      <c r="BC93" s="1063"/>
    </row>
    <row r="94" spans="1:55" s="304" customFormat="1" ht="42">
      <c r="A94" s="207">
        <v>2</v>
      </c>
      <c r="B94" s="207">
        <v>3</v>
      </c>
      <c r="C94" s="56" t="s">
        <v>1422</v>
      </c>
      <c r="D94" s="207">
        <v>1.1000000000000001</v>
      </c>
      <c r="E94" s="207">
        <v>9</v>
      </c>
      <c r="F94" s="199" t="s">
        <v>768</v>
      </c>
      <c r="G94" s="199" t="s">
        <v>148</v>
      </c>
      <c r="H94" s="199" t="s">
        <v>487</v>
      </c>
      <c r="I94" s="721" t="s">
        <v>455</v>
      </c>
      <c r="J94" s="721" t="s">
        <v>488</v>
      </c>
      <c r="K94" s="1298">
        <v>18.282499999999999</v>
      </c>
      <c r="L94" s="1298" t="s">
        <v>790</v>
      </c>
      <c r="M94" s="199">
        <v>850000</v>
      </c>
      <c r="N94" s="199">
        <v>850000</v>
      </c>
      <c r="O94" s="282">
        <v>0</v>
      </c>
      <c r="P94" s="207">
        <v>1</v>
      </c>
      <c r="Q94" s="207">
        <v>1</v>
      </c>
      <c r="R94" s="207">
        <v>1</v>
      </c>
      <c r="S94" s="207">
        <v>1</v>
      </c>
      <c r="T94" s="207">
        <v>1</v>
      </c>
      <c r="U94" s="207"/>
      <c r="V94" s="206">
        <v>10</v>
      </c>
      <c r="W94" s="206"/>
      <c r="X94" s="206"/>
      <c r="Y94" s="199">
        <v>5</v>
      </c>
      <c r="Z94" s="206">
        <v>30</v>
      </c>
      <c r="AA94" s="207"/>
      <c r="AB94" s="207"/>
      <c r="AC94" s="207">
        <v>2563</v>
      </c>
      <c r="AD94" s="207">
        <v>2563</v>
      </c>
      <c r="AE94" s="207" t="s">
        <v>187</v>
      </c>
      <c r="AF94" s="207">
        <v>180</v>
      </c>
      <c r="AG94" s="1253" t="s">
        <v>764</v>
      </c>
      <c r="AH94" s="311"/>
      <c r="AI94" s="207" t="s">
        <v>1423</v>
      </c>
      <c r="AJ94" s="199">
        <v>850000</v>
      </c>
      <c r="AK94" s="1160"/>
      <c r="AL94" s="199">
        <v>850000</v>
      </c>
      <c r="AM94" s="199"/>
      <c r="AN94" s="199"/>
      <c r="AO94" s="206">
        <v>85000</v>
      </c>
      <c r="AP94" s="206">
        <v>170000</v>
      </c>
      <c r="AQ94" s="206">
        <v>170000</v>
      </c>
      <c r="AR94" s="206">
        <v>170000</v>
      </c>
      <c r="AS94" s="206">
        <v>170000</v>
      </c>
      <c r="AT94" s="206">
        <v>85000</v>
      </c>
      <c r="AU94" s="206"/>
      <c r="AV94" s="206"/>
      <c r="AW94" s="206"/>
      <c r="AX94" s="1006"/>
      <c r="AY94" s="1141">
        <v>850000</v>
      </c>
      <c r="AZ94" s="1141">
        <v>0</v>
      </c>
      <c r="BC94" s="1073"/>
    </row>
    <row r="95" spans="1:55" s="304" customFormat="1" ht="42">
      <c r="A95" s="600">
        <v>2</v>
      </c>
      <c r="B95" s="207">
        <v>4</v>
      </c>
      <c r="C95" s="289" t="s">
        <v>1424</v>
      </c>
      <c r="D95" s="198">
        <v>1.1000000000000001</v>
      </c>
      <c r="E95" s="198">
        <v>9</v>
      </c>
      <c r="F95" s="199" t="s">
        <v>736</v>
      </c>
      <c r="G95" s="199" t="s">
        <v>148</v>
      </c>
      <c r="H95" s="199" t="s">
        <v>487</v>
      </c>
      <c r="I95" s="721" t="s">
        <v>455</v>
      </c>
      <c r="J95" s="721" t="s">
        <v>488</v>
      </c>
      <c r="K95" s="378">
        <v>18.4389</v>
      </c>
      <c r="L95" s="378">
        <v>99.633899999999997</v>
      </c>
      <c r="M95" s="199">
        <v>770000</v>
      </c>
      <c r="N95" s="199">
        <v>770000</v>
      </c>
      <c r="O95" s="282">
        <v>0</v>
      </c>
      <c r="P95" s="368">
        <v>1</v>
      </c>
      <c r="Q95" s="368">
        <v>1</v>
      </c>
      <c r="R95" s="368">
        <v>1</v>
      </c>
      <c r="S95" s="368">
        <v>1</v>
      </c>
      <c r="T95" s="368">
        <v>1</v>
      </c>
      <c r="U95" s="368"/>
      <c r="V95" s="309"/>
      <c r="W95" s="309"/>
      <c r="X95" s="539"/>
      <c r="Y95" s="539"/>
      <c r="Z95" s="309">
        <v>10</v>
      </c>
      <c r="AC95" s="304">
        <v>2563</v>
      </c>
      <c r="AD95" s="304">
        <v>2563</v>
      </c>
      <c r="AE95" s="304" t="s">
        <v>187</v>
      </c>
      <c r="AF95" s="304">
        <v>180</v>
      </c>
      <c r="AG95" s="1245" t="s">
        <v>764</v>
      </c>
      <c r="AH95" s="376"/>
      <c r="AI95" s="207" t="s">
        <v>1425</v>
      </c>
      <c r="AJ95" s="199">
        <v>770000</v>
      </c>
      <c r="AK95" s="1160"/>
      <c r="AL95" s="199">
        <v>770000</v>
      </c>
      <c r="AM95" s="199"/>
      <c r="AN95" s="199"/>
      <c r="AO95" s="206">
        <v>90000</v>
      </c>
      <c r="AP95" s="206">
        <v>170000</v>
      </c>
      <c r="AQ95" s="206">
        <v>170000</v>
      </c>
      <c r="AR95" s="206">
        <v>170000</v>
      </c>
      <c r="AS95" s="206">
        <v>170000</v>
      </c>
      <c r="AT95" s="206"/>
      <c r="AU95" s="539"/>
      <c r="AV95" s="199"/>
      <c r="AW95" s="199"/>
      <c r="AX95" s="987"/>
      <c r="AY95" s="1141">
        <v>770000</v>
      </c>
      <c r="AZ95" s="1141">
        <v>0</v>
      </c>
      <c r="BC95" s="1073"/>
    </row>
    <row r="96" spans="1:55" s="304" customFormat="1" ht="42">
      <c r="A96" s="304">
        <v>2</v>
      </c>
      <c r="B96" s="600">
        <v>5</v>
      </c>
      <c r="C96" s="607" t="s">
        <v>1426</v>
      </c>
      <c r="D96" s="304">
        <v>1.1000000000000001</v>
      </c>
      <c r="E96" s="304">
        <v>13</v>
      </c>
      <c r="F96" s="306" t="s">
        <v>736</v>
      </c>
      <c r="G96" s="306" t="s">
        <v>148</v>
      </c>
      <c r="H96" s="306" t="s">
        <v>487</v>
      </c>
      <c r="I96" s="721" t="s">
        <v>455</v>
      </c>
      <c r="J96" s="721" t="s">
        <v>488</v>
      </c>
      <c r="K96" s="535">
        <v>18.438600000000001</v>
      </c>
      <c r="L96" s="535">
        <v>99.631699999999995</v>
      </c>
      <c r="M96" s="539">
        <v>800000</v>
      </c>
      <c r="N96" s="539">
        <v>800000</v>
      </c>
      <c r="O96" s="282">
        <v>0</v>
      </c>
      <c r="P96" s="368">
        <v>1</v>
      </c>
      <c r="Q96" s="368">
        <v>1</v>
      </c>
      <c r="R96" s="368">
        <v>1</v>
      </c>
      <c r="S96" s="368">
        <v>1</v>
      </c>
      <c r="T96" s="368">
        <v>1</v>
      </c>
      <c r="V96" s="539"/>
      <c r="W96" s="539"/>
      <c r="X96" s="539"/>
      <c r="Y96" s="539"/>
      <c r="Z96" s="539"/>
      <c r="AC96" s="304">
        <v>2563</v>
      </c>
      <c r="AD96" s="304">
        <v>2563</v>
      </c>
      <c r="AE96" s="304" t="s">
        <v>187</v>
      </c>
      <c r="AF96" s="304">
        <v>180</v>
      </c>
      <c r="AG96" s="1245" t="s">
        <v>764</v>
      </c>
      <c r="AI96" s="207" t="s">
        <v>1427</v>
      </c>
      <c r="AJ96" s="539">
        <v>800000</v>
      </c>
      <c r="AK96" s="419"/>
      <c r="AL96" s="539">
        <v>800000</v>
      </c>
      <c r="AM96" s="539"/>
      <c r="AN96" s="539">
        <v>100000</v>
      </c>
      <c r="AO96" s="539">
        <v>200000</v>
      </c>
      <c r="AP96" s="539">
        <v>200000</v>
      </c>
      <c r="AQ96" s="539">
        <v>200000</v>
      </c>
      <c r="AR96" s="539">
        <v>100000</v>
      </c>
      <c r="AS96" s="539"/>
      <c r="AT96" s="539"/>
      <c r="AU96" s="539"/>
      <c r="AV96" s="539"/>
      <c r="AW96" s="539"/>
      <c r="AX96" s="1007"/>
      <c r="AY96" s="1141">
        <v>800000</v>
      </c>
      <c r="AZ96" s="1141">
        <v>0</v>
      </c>
      <c r="BC96" s="1073"/>
    </row>
    <row r="97" spans="1:55" s="304" customFormat="1" ht="42">
      <c r="A97" s="304">
        <v>2</v>
      </c>
      <c r="B97" s="207">
        <v>6</v>
      </c>
      <c r="C97" s="722" t="s">
        <v>1428</v>
      </c>
      <c r="D97" s="304">
        <v>1.1000000000000001</v>
      </c>
      <c r="E97" s="304">
        <v>13</v>
      </c>
      <c r="F97" s="306" t="s">
        <v>486</v>
      </c>
      <c r="G97" s="306" t="s">
        <v>148</v>
      </c>
      <c r="H97" s="306" t="s">
        <v>487</v>
      </c>
      <c r="I97" s="721" t="s">
        <v>455</v>
      </c>
      <c r="J97" s="721" t="s">
        <v>488</v>
      </c>
      <c r="K97" s="720">
        <v>18.234000000000002</v>
      </c>
      <c r="L97" s="720">
        <v>99.483099999999993</v>
      </c>
      <c r="M97" s="539">
        <v>800000</v>
      </c>
      <c r="N97" s="539">
        <v>800000</v>
      </c>
      <c r="O97" s="282">
        <v>0</v>
      </c>
      <c r="P97" s="368">
        <v>1</v>
      </c>
      <c r="Q97" s="368">
        <v>1</v>
      </c>
      <c r="R97" s="368">
        <v>1</v>
      </c>
      <c r="S97" s="368">
        <v>1</v>
      </c>
      <c r="T97" s="368">
        <v>1</v>
      </c>
      <c r="V97" s="539"/>
      <c r="W97" s="539"/>
      <c r="X97" s="539"/>
      <c r="Y97" s="539"/>
      <c r="Z97" s="539"/>
      <c r="AC97" s="304">
        <v>2563</v>
      </c>
      <c r="AD97" s="304">
        <v>2563</v>
      </c>
      <c r="AE97" s="304" t="s">
        <v>187</v>
      </c>
      <c r="AF97" s="304">
        <v>180</v>
      </c>
      <c r="AG97" s="1245" t="s">
        <v>764</v>
      </c>
      <c r="AI97" s="207" t="s">
        <v>1429</v>
      </c>
      <c r="AJ97" s="539">
        <v>800000</v>
      </c>
      <c r="AK97" s="419"/>
      <c r="AL97" s="539">
        <v>800000</v>
      </c>
      <c r="AM97" s="539"/>
      <c r="AN97" s="539">
        <v>100000</v>
      </c>
      <c r="AO97" s="539">
        <v>200000</v>
      </c>
      <c r="AP97" s="539">
        <v>200000</v>
      </c>
      <c r="AQ97" s="539">
        <v>200000</v>
      </c>
      <c r="AR97" s="539">
        <v>100000</v>
      </c>
      <c r="AS97" s="539"/>
      <c r="AT97" s="539"/>
      <c r="AU97" s="539"/>
      <c r="AV97" s="539"/>
      <c r="AW97" s="539"/>
      <c r="AX97" s="1007"/>
      <c r="AY97" s="1141">
        <v>800000</v>
      </c>
      <c r="AZ97" s="1141">
        <v>0</v>
      </c>
      <c r="BC97" s="1073"/>
    </row>
    <row r="98" spans="1:55" s="304" customFormat="1" ht="23.25">
      <c r="A98" s="304">
        <v>2</v>
      </c>
      <c r="B98" s="207">
        <v>7</v>
      </c>
      <c r="C98" s="607" t="s">
        <v>1430</v>
      </c>
      <c r="D98" s="304">
        <v>1.1000000000000001</v>
      </c>
      <c r="E98" s="304">
        <v>13</v>
      </c>
      <c r="F98" s="306" t="s">
        <v>736</v>
      </c>
      <c r="G98" s="306" t="s">
        <v>148</v>
      </c>
      <c r="H98" s="306" t="s">
        <v>487</v>
      </c>
      <c r="I98" s="721" t="s">
        <v>455</v>
      </c>
      <c r="J98" s="721" t="s">
        <v>488</v>
      </c>
      <c r="K98" s="535">
        <v>18.438600000000001</v>
      </c>
      <c r="L98" s="535">
        <v>99.631699999999995</v>
      </c>
      <c r="M98" s="539">
        <v>300000</v>
      </c>
      <c r="N98" s="539">
        <v>300000</v>
      </c>
      <c r="O98" s="282">
        <v>0</v>
      </c>
      <c r="P98" s="368">
        <v>1</v>
      </c>
      <c r="Q98" s="368">
        <v>1</v>
      </c>
      <c r="R98" s="368">
        <v>1</v>
      </c>
      <c r="S98" s="368">
        <v>1</v>
      </c>
      <c r="T98" s="368">
        <v>1</v>
      </c>
      <c r="V98" s="539"/>
      <c r="W98" s="539"/>
      <c r="X98" s="539"/>
      <c r="Y98" s="539"/>
      <c r="Z98" s="539"/>
      <c r="AC98" s="304">
        <v>2563</v>
      </c>
      <c r="AD98" s="304">
        <v>2563</v>
      </c>
      <c r="AE98" s="304" t="s">
        <v>187</v>
      </c>
      <c r="AF98" s="304">
        <v>181</v>
      </c>
      <c r="AG98" s="1245" t="s">
        <v>764</v>
      </c>
      <c r="AI98" s="207" t="s">
        <v>1431</v>
      </c>
      <c r="AJ98" s="539">
        <v>300000</v>
      </c>
      <c r="AK98" s="419"/>
      <c r="AL98" s="539">
        <v>300000</v>
      </c>
      <c r="AM98" s="539"/>
      <c r="AN98" s="539">
        <v>100000</v>
      </c>
      <c r="AO98" s="539">
        <v>150000</v>
      </c>
      <c r="AP98" s="539">
        <v>50000</v>
      </c>
      <c r="AQ98" s="539"/>
      <c r="AR98" s="539"/>
      <c r="AS98" s="539"/>
      <c r="AT98" s="539"/>
      <c r="AU98" s="539"/>
      <c r="AV98" s="539"/>
      <c r="AW98" s="539"/>
      <c r="AX98" s="1007"/>
      <c r="AY98" s="1141">
        <v>300000</v>
      </c>
      <c r="AZ98" s="1141">
        <v>0</v>
      </c>
      <c r="BC98" s="1073"/>
    </row>
    <row r="99" spans="1:55" s="1" customFormat="1" ht="23.25">
      <c r="A99" s="381"/>
      <c r="B99" s="381"/>
      <c r="C99" s="178"/>
      <c r="D99" s="381"/>
      <c r="E99" s="381"/>
      <c r="F99" s="381"/>
      <c r="G99" s="381"/>
      <c r="H99" s="381"/>
      <c r="I99" s="381"/>
      <c r="J99" s="381"/>
      <c r="K99" s="1311"/>
      <c r="L99" s="1311"/>
      <c r="M99" s="597"/>
      <c r="N99" s="597"/>
      <c r="O99" s="282">
        <v>0</v>
      </c>
      <c r="P99" s="381"/>
      <c r="Q99" s="381"/>
      <c r="R99" s="381"/>
      <c r="S99" s="381"/>
      <c r="T99" s="381"/>
      <c r="U99" s="381"/>
      <c r="V99" s="597"/>
      <c r="W99" s="597"/>
      <c r="X99" s="597"/>
      <c r="Y99" s="597"/>
      <c r="Z99" s="597"/>
      <c r="AA99" s="381"/>
      <c r="AB99" s="381"/>
      <c r="AC99" s="381"/>
      <c r="AD99" s="381"/>
      <c r="AE99" s="381"/>
      <c r="AF99" s="381"/>
      <c r="AG99" s="1254"/>
      <c r="AH99" s="381"/>
      <c r="AI99" s="1474"/>
      <c r="AJ99" s="597"/>
      <c r="AK99" s="1170"/>
      <c r="AL99" s="597"/>
      <c r="AM99" s="381"/>
      <c r="AN99" s="381"/>
      <c r="AO99" s="381"/>
      <c r="AP99" s="381"/>
      <c r="AQ99" s="381"/>
      <c r="AR99" s="381"/>
      <c r="AS99" s="381"/>
      <c r="AT99" s="381"/>
      <c r="AU99" s="381"/>
      <c r="AV99" s="381"/>
      <c r="AW99" s="381"/>
      <c r="AX99" s="1008"/>
      <c r="AY99" s="1141">
        <f t="shared" si="22"/>
        <v>0</v>
      </c>
      <c r="AZ99" s="1141">
        <f t="shared" si="23"/>
        <v>0</v>
      </c>
      <c r="BA99" s="272"/>
      <c r="BB99" s="272"/>
    </row>
    <row r="100" spans="1:55" s="260" customFormat="1" ht="23.25">
      <c r="B100" s="261">
        <f>COUNT(B101:B105)</f>
        <v>3</v>
      </c>
      <c r="C100" s="263" t="s">
        <v>476</v>
      </c>
      <c r="D100" s="263"/>
      <c r="E100" s="261"/>
      <c r="F100" s="261"/>
      <c r="G100" s="261"/>
      <c r="H100" s="261"/>
      <c r="I100" s="261"/>
      <c r="J100" s="261"/>
      <c r="K100" s="1304"/>
      <c r="L100" s="1304"/>
      <c r="M100" s="264">
        <f>SUM(M101:M105)</f>
        <v>18500000</v>
      </c>
      <c r="N100" s="264">
        <f>SUM(N101:N105)</f>
        <v>18500000</v>
      </c>
      <c r="O100" s="297">
        <f>SUM(O101:O105)</f>
        <v>0</v>
      </c>
      <c r="P100" s="261"/>
      <c r="U100" s="362">
        <f t="shared" ref="U100:Z100" si="28">SUM(U101:U105)</f>
        <v>0</v>
      </c>
      <c r="V100" s="264">
        <f t="shared" si="28"/>
        <v>0</v>
      </c>
      <c r="W100" s="362">
        <f t="shared" si="28"/>
        <v>0</v>
      </c>
      <c r="X100" s="362">
        <f t="shared" si="28"/>
        <v>0</v>
      </c>
      <c r="Y100" s="362">
        <f t="shared" si="28"/>
        <v>0</v>
      </c>
      <c r="Z100" s="297">
        <f t="shared" si="28"/>
        <v>56</v>
      </c>
      <c r="AG100" s="1228" t="s">
        <v>793</v>
      </c>
      <c r="AH100" s="261"/>
      <c r="AI100" s="261"/>
      <c r="AJ100" s="297">
        <f t="shared" ref="AJ100:AX100" si="29">SUM(AJ101:AJ105)</f>
        <v>18500000</v>
      </c>
      <c r="AK100" s="265">
        <f t="shared" si="29"/>
        <v>0</v>
      </c>
      <c r="AL100" s="297">
        <f t="shared" si="29"/>
        <v>18500000</v>
      </c>
      <c r="AM100" s="297">
        <f t="shared" si="29"/>
        <v>700000</v>
      </c>
      <c r="AN100" s="297">
        <f t="shared" si="29"/>
        <v>700000</v>
      </c>
      <c r="AO100" s="297">
        <f t="shared" si="29"/>
        <v>1700000</v>
      </c>
      <c r="AP100" s="297">
        <f t="shared" si="29"/>
        <v>2500000</v>
      </c>
      <c r="AQ100" s="297">
        <f t="shared" si="29"/>
        <v>3000000</v>
      </c>
      <c r="AR100" s="297">
        <f t="shared" si="29"/>
        <v>2900000</v>
      </c>
      <c r="AS100" s="297">
        <f t="shared" si="29"/>
        <v>2500000</v>
      </c>
      <c r="AT100" s="297">
        <f t="shared" si="29"/>
        <v>2500000</v>
      </c>
      <c r="AU100" s="297">
        <f t="shared" si="29"/>
        <v>2000000</v>
      </c>
      <c r="AV100" s="297">
        <f t="shared" si="29"/>
        <v>0</v>
      </c>
      <c r="AW100" s="297">
        <f t="shared" si="29"/>
        <v>0</v>
      </c>
      <c r="AX100" s="997">
        <f t="shared" si="29"/>
        <v>0</v>
      </c>
      <c r="AY100" s="1141">
        <f t="shared" si="22"/>
        <v>18500000</v>
      </c>
      <c r="AZ100" s="1141">
        <f t="shared" si="23"/>
        <v>0</v>
      </c>
      <c r="BC100" s="1064"/>
    </row>
    <row r="101" spans="1:55" s="272" customFormat="1" ht="23.25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826"/>
      <c r="L101" s="826"/>
      <c r="M101" s="332"/>
      <c r="N101" s="332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332"/>
      <c r="AA101" s="197"/>
      <c r="AB101" s="197"/>
      <c r="AC101" s="197"/>
      <c r="AD101" s="197"/>
      <c r="AE101" s="197"/>
      <c r="AF101" s="197"/>
      <c r="AG101" s="1238"/>
      <c r="AH101" s="197"/>
      <c r="AI101" s="331"/>
      <c r="AJ101" s="197"/>
      <c r="AK101" s="115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984"/>
      <c r="AY101" s="1141">
        <f t="shared" si="22"/>
        <v>0</v>
      </c>
      <c r="AZ101" s="1141">
        <f t="shared" si="23"/>
        <v>0</v>
      </c>
      <c r="BC101" s="95"/>
    </row>
    <row r="102" spans="1:55" s="312" customFormat="1" ht="23.25">
      <c r="A102" s="304">
        <v>2</v>
      </c>
      <c r="B102" s="304">
        <v>1</v>
      </c>
      <c r="C102" s="731" t="s">
        <v>1524</v>
      </c>
      <c r="D102" s="376">
        <v>1.1000000000000001</v>
      </c>
      <c r="E102" s="376">
        <v>13</v>
      </c>
      <c r="F102" s="376" t="s">
        <v>791</v>
      </c>
      <c r="G102" s="376" t="s">
        <v>453</v>
      </c>
      <c r="H102" s="376" t="s">
        <v>139</v>
      </c>
      <c r="I102" s="376" t="s">
        <v>454</v>
      </c>
      <c r="J102" s="376" t="s">
        <v>561</v>
      </c>
      <c r="K102" s="534">
        <v>19.710999999999999</v>
      </c>
      <c r="L102" s="534">
        <v>99.662499999999994</v>
      </c>
      <c r="M102" s="537">
        <v>15000000</v>
      </c>
      <c r="N102" s="537">
        <v>15000000</v>
      </c>
      <c r="O102" s="308">
        <v>0</v>
      </c>
      <c r="P102" s="376">
        <v>1</v>
      </c>
      <c r="Q102" s="376">
        <v>1</v>
      </c>
      <c r="R102" s="376">
        <v>1</v>
      </c>
      <c r="S102" s="376">
        <v>1</v>
      </c>
      <c r="T102" s="376">
        <v>4</v>
      </c>
      <c r="U102" s="743"/>
      <c r="V102" s="407">
        <v>0</v>
      </c>
      <c r="W102" s="761"/>
      <c r="X102" s="744"/>
      <c r="Y102" s="407">
        <v>0</v>
      </c>
      <c r="Z102" s="748">
        <v>40</v>
      </c>
      <c r="AA102" s="407" t="s">
        <v>792</v>
      </c>
      <c r="AB102" s="736">
        <v>100</v>
      </c>
      <c r="AC102" s="738">
        <v>2563</v>
      </c>
      <c r="AD102" s="738">
        <v>2563</v>
      </c>
      <c r="AE102" s="738" t="s">
        <v>187</v>
      </c>
      <c r="AF102" s="738">
        <v>120</v>
      </c>
      <c r="AG102" s="1246" t="s">
        <v>793</v>
      </c>
      <c r="AH102" s="304"/>
      <c r="AI102" s="1473" t="s">
        <v>799</v>
      </c>
      <c r="AJ102" s="733">
        <v>15000000</v>
      </c>
      <c r="AK102" s="1171">
        <v>0</v>
      </c>
      <c r="AL102" s="308">
        <v>15000000</v>
      </c>
      <c r="AM102" s="308"/>
      <c r="AN102" s="308"/>
      <c r="AO102" s="308">
        <v>1000000</v>
      </c>
      <c r="AP102" s="308">
        <v>2000000</v>
      </c>
      <c r="AQ102" s="308">
        <v>2500000</v>
      </c>
      <c r="AR102" s="308">
        <v>2500000</v>
      </c>
      <c r="AS102" s="308">
        <v>2500000</v>
      </c>
      <c r="AT102" s="308">
        <v>2500000</v>
      </c>
      <c r="AU102" s="308">
        <v>2000000</v>
      </c>
      <c r="AV102" s="308"/>
      <c r="AW102" s="308"/>
      <c r="AX102" s="1009"/>
      <c r="AY102" s="1141">
        <v>15000000</v>
      </c>
      <c r="AZ102" s="1141">
        <v>0</v>
      </c>
      <c r="BC102" s="1063"/>
    </row>
    <row r="103" spans="1:55" s="312" customFormat="1" ht="23.25">
      <c r="A103" s="304">
        <v>2</v>
      </c>
      <c r="B103" s="304">
        <v>2</v>
      </c>
      <c r="C103" s="731" t="s">
        <v>1525</v>
      </c>
      <c r="D103" s="376">
        <v>1.1000000000000001</v>
      </c>
      <c r="E103" s="376">
        <v>9</v>
      </c>
      <c r="F103" s="376" t="s">
        <v>816</v>
      </c>
      <c r="G103" s="376" t="s">
        <v>817</v>
      </c>
      <c r="H103" s="376" t="s">
        <v>139</v>
      </c>
      <c r="I103" s="376" t="s">
        <v>454</v>
      </c>
      <c r="J103" s="376" t="s">
        <v>561</v>
      </c>
      <c r="K103" s="534">
        <v>19.849219999999999</v>
      </c>
      <c r="L103" s="534">
        <v>99.808319999999995</v>
      </c>
      <c r="M103" s="537">
        <v>2900000</v>
      </c>
      <c r="N103" s="537">
        <v>2900000</v>
      </c>
      <c r="O103" s="308">
        <v>0</v>
      </c>
      <c r="P103" s="376">
        <v>1</v>
      </c>
      <c r="Q103" s="376">
        <v>1</v>
      </c>
      <c r="R103" s="376">
        <v>1</v>
      </c>
      <c r="S103" s="376">
        <v>1</v>
      </c>
      <c r="T103" s="376">
        <v>1</v>
      </c>
      <c r="U103" s="743"/>
      <c r="V103" s="407">
        <v>0</v>
      </c>
      <c r="W103" s="761"/>
      <c r="X103" s="744"/>
      <c r="Y103" s="407">
        <v>0</v>
      </c>
      <c r="Z103" s="748">
        <v>8</v>
      </c>
      <c r="AA103" s="407" t="s">
        <v>792</v>
      </c>
      <c r="AB103" s="736">
        <v>100</v>
      </c>
      <c r="AC103" s="738">
        <v>2563</v>
      </c>
      <c r="AD103" s="738">
        <v>2563</v>
      </c>
      <c r="AE103" s="738" t="s">
        <v>187</v>
      </c>
      <c r="AF103" s="738">
        <v>90</v>
      </c>
      <c r="AG103" s="1246" t="s">
        <v>793</v>
      </c>
      <c r="AH103" s="304"/>
      <c r="AI103" s="1473" t="s">
        <v>818</v>
      </c>
      <c r="AJ103" s="733">
        <v>2900000</v>
      </c>
      <c r="AK103" s="1171">
        <v>0</v>
      </c>
      <c r="AL103" s="308">
        <v>2900000</v>
      </c>
      <c r="AM103" s="308">
        <v>500000</v>
      </c>
      <c r="AN103" s="308">
        <v>500000</v>
      </c>
      <c r="AO103" s="308">
        <v>500000</v>
      </c>
      <c r="AP103" s="308">
        <v>500000</v>
      </c>
      <c r="AQ103" s="308">
        <v>500000</v>
      </c>
      <c r="AR103" s="308">
        <v>400000</v>
      </c>
      <c r="AS103" s="308"/>
      <c r="AT103" s="308"/>
      <c r="AU103" s="308"/>
      <c r="AV103" s="308"/>
      <c r="AW103" s="308"/>
      <c r="AX103" s="1009"/>
      <c r="AY103" s="1141">
        <v>2900000</v>
      </c>
      <c r="AZ103" s="1141">
        <v>0</v>
      </c>
      <c r="BC103" s="1063"/>
    </row>
    <row r="104" spans="1:55" s="312" customFormat="1" ht="23.25">
      <c r="A104" s="304">
        <v>2</v>
      </c>
      <c r="B104" s="304">
        <v>3</v>
      </c>
      <c r="C104" s="731" t="s">
        <v>1526</v>
      </c>
      <c r="D104" s="376">
        <v>1.1000000000000001</v>
      </c>
      <c r="E104" s="376">
        <v>9</v>
      </c>
      <c r="F104" s="376" t="s">
        <v>805</v>
      </c>
      <c r="G104" s="376" t="s">
        <v>535</v>
      </c>
      <c r="H104" s="376" t="s">
        <v>139</v>
      </c>
      <c r="I104" s="376" t="s">
        <v>33</v>
      </c>
      <c r="J104" s="376" t="s">
        <v>576</v>
      </c>
      <c r="K104" s="534">
        <v>19.559317</v>
      </c>
      <c r="L104" s="534">
        <v>99.706378000000001</v>
      </c>
      <c r="M104" s="537">
        <v>600000</v>
      </c>
      <c r="N104" s="537">
        <v>600000</v>
      </c>
      <c r="O104" s="308">
        <v>0</v>
      </c>
      <c r="P104" s="376">
        <v>1</v>
      </c>
      <c r="Q104" s="376">
        <v>1</v>
      </c>
      <c r="R104" s="376">
        <v>1</v>
      </c>
      <c r="S104" s="376">
        <v>1</v>
      </c>
      <c r="T104" s="376">
        <v>1</v>
      </c>
      <c r="U104" s="734"/>
      <c r="V104" s="407">
        <v>0</v>
      </c>
      <c r="W104" s="761"/>
      <c r="X104" s="737"/>
      <c r="Y104" s="407"/>
      <c r="Z104" s="748">
        <v>8</v>
      </c>
      <c r="AA104" s="407" t="s">
        <v>792</v>
      </c>
      <c r="AB104" s="736">
        <v>100</v>
      </c>
      <c r="AC104" s="738">
        <v>2563</v>
      </c>
      <c r="AD104" s="738">
        <v>2563</v>
      </c>
      <c r="AE104" s="738" t="s">
        <v>187</v>
      </c>
      <c r="AF104" s="738">
        <v>90</v>
      </c>
      <c r="AG104" s="1246" t="s">
        <v>793</v>
      </c>
      <c r="AH104" s="304"/>
      <c r="AI104" s="1473" t="s">
        <v>819</v>
      </c>
      <c r="AJ104" s="733">
        <v>600000</v>
      </c>
      <c r="AK104" s="1171" t="s">
        <v>32</v>
      </c>
      <c r="AL104" s="308">
        <v>600000</v>
      </c>
      <c r="AM104" s="308">
        <v>200000</v>
      </c>
      <c r="AN104" s="308">
        <v>200000</v>
      </c>
      <c r="AO104" s="308">
        <v>200000</v>
      </c>
      <c r="AP104" s="308"/>
      <c r="AQ104" s="308"/>
      <c r="AR104" s="308"/>
      <c r="AS104" s="308"/>
      <c r="AT104" s="308"/>
      <c r="AU104" s="308"/>
      <c r="AV104" s="308"/>
      <c r="AW104" s="308"/>
      <c r="AX104" s="1009"/>
      <c r="AY104" s="1141">
        <v>600000</v>
      </c>
      <c r="AZ104" s="1141">
        <v>0</v>
      </c>
      <c r="BC104" s="1063"/>
    </row>
    <row r="105" spans="1:55" s="272" customFormat="1" ht="23.25">
      <c r="A105" s="197"/>
      <c r="B105" s="197"/>
      <c r="C105" s="197"/>
      <c r="D105" s="197"/>
      <c r="E105" s="197"/>
      <c r="F105" s="197"/>
      <c r="G105" s="197"/>
      <c r="H105" s="197"/>
      <c r="I105" s="197"/>
      <c r="J105" s="197"/>
      <c r="K105" s="826"/>
      <c r="L105" s="826"/>
      <c r="M105" s="332"/>
      <c r="N105" s="332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332"/>
      <c r="AA105" s="197"/>
      <c r="AB105" s="197"/>
      <c r="AC105" s="197"/>
      <c r="AD105" s="197"/>
      <c r="AE105" s="197"/>
      <c r="AF105" s="197"/>
      <c r="AG105" s="1238"/>
      <c r="AH105" s="197"/>
      <c r="AI105" s="331"/>
      <c r="AJ105" s="197"/>
      <c r="AK105" s="115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984"/>
      <c r="AY105" s="1141">
        <f t="shared" si="22"/>
        <v>0</v>
      </c>
      <c r="AZ105" s="1141">
        <f t="shared" si="23"/>
        <v>0</v>
      </c>
      <c r="BC105" s="95"/>
    </row>
    <row r="106" spans="1:55" s="856" customFormat="1" ht="23.25">
      <c r="A106" s="851"/>
      <c r="B106" s="852">
        <f>+B107+B111+B115+B120</f>
        <v>4</v>
      </c>
      <c r="C106" s="632" t="s">
        <v>481</v>
      </c>
      <c r="D106" s="853"/>
      <c r="E106" s="852"/>
      <c r="F106" s="852"/>
      <c r="G106" s="852"/>
      <c r="H106" s="852"/>
      <c r="I106" s="852"/>
      <c r="J106" s="852"/>
      <c r="K106" s="1303"/>
      <c r="L106" s="1303"/>
      <c r="M106" s="854">
        <f>+M107+M111+M115+M120</f>
        <v>16200000</v>
      </c>
      <c r="N106" s="854">
        <f>+N107+N111+N115+N120</f>
        <v>16200000</v>
      </c>
      <c r="O106" s="855">
        <f>+M106-N106</f>
        <v>0</v>
      </c>
      <c r="P106" s="852"/>
      <c r="Q106" s="851"/>
      <c r="R106" s="851"/>
      <c r="S106" s="851"/>
      <c r="T106" s="851"/>
      <c r="U106" s="851"/>
      <c r="V106" s="854">
        <f>+V107+V111+V115+V120</f>
        <v>18800</v>
      </c>
      <c r="W106" s="854">
        <f>+W107+W111+W115+W120</f>
        <v>0</v>
      </c>
      <c r="X106" s="854">
        <f>+X107+X111+X115+X120</f>
        <v>0</v>
      </c>
      <c r="Y106" s="854">
        <f>+Y107+Y111+Y115+Y120</f>
        <v>1225</v>
      </c>
      <c r="Z106" s="1510">
        <f>+Z107+Z111+Z115+Z120</f>
        <v>135</v>
      </c>
      <c r="AA106" s="851"/>
      <c r="AB106" s="851"/>
      <c r="AC106" s="851"/>
      <c r="AD106" s="851"/>
      <c r="AE106" s="851"/>
      <c r="AF106" s="851"/>
      <c r="AG106" s="1247">
        <v>3</v>
      </c>
      <c r="AH106" s="852"/>
      <c r="AI106" s="193"/>
      <c r="AJ106" s="854">
        <f t="shared" ref="AJ106:AX106" si="30">+AJ107+AJ111+AJ115+AJ120</f>
        <v>16200000</v>
      </c>
      <c r="AK106" s="1163">
        <f t="shared" si="30"/>
        <v>0</v>
      </c>
      <c r="AL106" s="854">
        <f t="shared" si="30"/>
        <v>16200000</v>
      </c>
      <c r="AM106" s="854">
        <f t="shared" si="30"/>
        <v>150000</v>
      </c>
      <c r="AN106" s="854">
        <f t="shared" si="30"/>
        <v>985000</v>
      </c>
      <c r="AO106" s="854">
        <f t="shared" si="30"/>
        <v>1580000</v>
      </c>
      <c r="AP106" s="854">
        <f t="shared" si="30"/>
        <v>2460000</v>
      </c>
      <c r="AQ106" s="854">
        <f t="shared" si="30"/>
        <v>2460000</v>
      </c>
      <c r="AR106" s="854">
        <f t="shared" si="30"/>
        <v>2530000</v>
      </c>
      <c r="AS106" s="854">
        <f t="shared" si="30"/>
        <v>2160000</v>
      </c>
      <c r="AT106" s="854">
        <f t="shared" si="30"/>
        <v>2050000</v>
      </c>
      <c r="AU106" s="854">
        <f t="shared" si="30"/>
        <v>1425000</v>
      </c>
      <c r="AV106" s="854">
        <f t="shared" si="30"/>
        <v>400000</v>
      </c>
      <c r="AW106" s="854">
        <f t="shared" si="30"/>
        <v>0</v>
      </c>
      <c r="AX106" s="992">
        <f t="shared" si="30"/>
        <v>0</v>
      </c>
      <c r="AY106" s="1141">
        <f t="shared" si="22"/>
        <v>16200000</v>
      </c>
      <c r="AZ106" s="1141">
        <f t="shared" si="23"/>
        <v>0</v>
      </c>
      <c r="BA106" s="832"/>
      <c r="BB106" s="832"/>
    </row>
    <row r="107" spans="1:55" s="260" customFormat="1" ht="23.25">
      <c r="B107" s="261">
        <f>COUNT(B108:B110)</f>
        <v>1</v>
      </c>
      <c r="C107" s="385" t="s">
        <v>482</v>
      </c>
      <c r="D107" s="263"/>
      <c r="E107" s="261"/>
      <c r="F107" s="261"/>
      <c r="G107" s="261"/>
      <c r="H107" s="261"/>
      <c r="I107" s="261"/>
      <c r="J107" s="261"/>
      <c r="K107" s="1304"/>
      <c r="L107" s="1304"/>
      <c r="M107" s="264">
        <f>SUM(M108:M110)</f>
        <v>2200000</v>
      </c>
      <c r="N107" s="264">
        <f>SUM(N108:N110)</f>
        <v>2200000</v>
      </c>
      <c r="O107" s="833">
        <f>+M107-N107</f>
        <v>0</v>
      </c>
      <c r="P107" s="261"/>
      <c r="V107" s="264">
        <f>SUM(V108:V110)</f>
        <v>12800</v>
      </c>
      <c r="W107" s="264">
        <f>SUM(W108:W110)</f>
        <v>0</v>
      </c>
      <c r="X107" s="264">
        <f>SUM(X108:X110)</f>
        <v>0</v>
      </c>
      <c r="Y107" s="264">
        <f>SUM(Y108:Y110)</f>
        <v>65</v>
      </c>
      <c r="Z107" s="297">
        <f>SUM(Z108:Z110)</f>
        <v>40</v>
      </c>
      <c r="AG107" s="1228" t="s">
        <v>711</v>
      </c>
      <c r="AH107" s="261"/>
      <c r="AI107" s="268"/>
      <c r="AJ107" s="264">
        <f t="shared" ref="AJ107:AX107" si="31">SUM(AJ108:AJ110)</f>
        <v>2200000</v>
      </c>
      <c r="AK107" s="265">
        <f t="shared" si="31"/>
        <v>0</v>
      </c>
      <c r="AL107" s="264">
        <f t="shared" si="31"/>
        <v>2200000</v>
      </c>
      <c r="AM107" s="264">
        <f t="shared" si="31"/>
        <v>0</v>
      </c>
      <c r="AN107" s="264">
        <f t="shared" si="31"/>
        <v>110000</v>
      </c>
      <c r="AO107" s="264">
        <f t="shared" si="31"/>
        <v>330000</v>
      </c>
      <c r="AP107" s="264">
        <f t="shared" si="31"/>
        <v>660000</v>
      </c>
      <c r="AQ107" s="264">
        <f t="shared" si="31"/>
        <v>660000</v>
      </c>
      <c r="AR107" s="264">
        <f t="shared" si="31"/>
        <v>330000</v>
      </c>
      <c r="AS107" s="264">
        <f t="shared" si="31"/>
        <v>110000</v>
      </c>
      <c r="AT107" s="264">
        <f t="shared" si="31"/>
        <v>0</v>
      </c>
      <c r="AU107" s="264">
        <f t="shared" si="31"/>
        <v>0</v>
      </c>
      <c r="AV107" s="264">
        <f t="shared" si="31"/>
        <v>0</v>
      </c>
      <c r="AW107" s="264">
        <f t="shared" si="31"/>
        <v>0</v>
      </c>
      <c r="AX107" s="993">
        <f t="shared" si="31"/>
        <v>0</v>
      </c>
      <c r="AY107" s="1141">
        <f t="shared" si="22"/>
        <v>2200000</v>
      </c>
      <c r="AZ107" s="1141">
        <f t="shared" si="23"/>
        <v>0</v>
      </c>
      <c r="BC107" s="1064"/>
    </row>
    <row r="108" spans="1:55" s="272" customFormat="1" ht="23.25">
      <c r="A108" s="197"/>
      <c r="B108" s="197"/>
      <c r="C108" s="197"/>
      <c r="D108" s="197"/>
      <c r="E108" s="197"/>
      <c r="F108" s="197"/>
      <c r="G108" s="197"/>
      <c r="H108" s="197"/>
      <c r="I108" s="197"/>
      <c r="J108" s="197"/>
      <c r="K108" s="826"/>
      <c r="L108" s="826"/>
      <c r="M108" s="332"/>
      <c r="N108" s="332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238"/>
      <c r="AH108" s="197"/>
      <c r="AI108" s="331"/>
      <c r="AJ108" s="197"/>
      <c r="AK108" s="115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984"/>
      <c r="AY108" s="1141">
        <f t="shared" si="22"/>
        <v>0</v>
      </c>
      <c r="AZ108" s="1141">
        <f t="shared" si="23"/>
        <v>0</v>
      </c>
      <c r="BC108" s="95"/>
    </row>
    <row r="109" spans="1:55" s="628" customFormat="1" ht="47.25" customHeight="1">
      <c r="A109" s="207">
        <v>2</v>
      </c>
      <c r="B109" s="207">
        <v>1</v>
      </c>
      <c r="C109" s="626" t="s">
        <v>721</v>
      </c>
      <c r="D109" s="397">
        <v>1.1000000000000001</v>
      </c>
      <c r="E109" s="312">
        <v>13</v>
      </c>
      <c r="F109" s="453" t="s">
        <v>722</v>
      </c>
      <c r="G109" s="453" t="s">
        <v>148</v>
      </c>
      <c r="H109" s="453" t="s">
        <v>635</v>
      </c>
      <c r="I109" s="627" t="s">
        <v>33</v>
      </c>
      <c r="J109" s="627" t="s">
        <v>636</v>
      </c>
      <c r="K109" s="1312" t="s">
        <v>723</v>
      </c>
      <c r="L109" s="1312" t="s">
        <v>724</v>
      </c>
      <c r="M109" s="406">
        <v>2200000</v>
      </c>
      <c r="N109" s="406">
        <v>2200000</v>
      </c>
      <c r="O109" s="206">
        <f>+M109-N109</f>
        <v>0</v>
      </c>
      <c r="P109" s="401" t="s">
        <v>570</v>
      </c>
      <c r="Q109" s="401" t="s">
        <v>570</v>
      </c>
      <c r="R109" s="401" t="s">
        <v>570</v>
      </c>
      <c r="S109" s="401" t="s">
        <v>570</v>
      </c>
      <c r="T109" s="401" t="s">
        <v>691</v>
      </c>
      <c r="V109" s="407">
        <v>12800</v>
      </c>
      <c r="W109" s="407"/>
      <c r="X109" s="407"/>
      <c r="Y109" s="407">
        <v>65</v>
      </c>
      <c r="Z109" s="537">
        <v>40</v>
      </c>
      <c r="AA109" s="207"/>
      <c r="AB109" s="207"/>
      <c r="AC109" s="229">
        <v>2563</v>
      </c>
      <c r="AD109" s="207">
        <v>2563</v>
      </c>
      <c r="AE109" s="207" t="s">
        <v>187</v>
      </c>
      <c r="AF109" s="207">
        <v>240</v>
      </c>
      <c r="AG109" s="1243" t="s">
        <v>711</v>
      </c>
      <c r="AI109" s="1416" t="s">
        <v>1042</v>
      </c>
      <c r="AJ109" s="366">
        <v>2200000</v>
      </c>
      <c r="AK109" s="1172"/>
      <c r="AL109" s="366">
        <v>2200000</v>
      </c>
      <c r="AN109" s="406">
        <f>AJ109*0.05</f>
        <v>110000</v>
      </c>
      <c r="AO109" s="406">
        <f>AJ109*0.15</f>
        <v>330000</v>
      </c>
      <c r="AP109" s="406">
        <f>AJ109*0.3</f>
        <v>660000</v>
      </c>
      <c r="AQ109" s="406">
        <f>AJ109*0.3</f>
        <v>660000</v>
      </c>
      <c r="AR109" s="406">
        <f>AJ109*0.15</f>
        <v>330000</v>
      </c>
      <c r="AS109" s="406">
        <f>AJ109*0.05</f>
        <v>110000</v>
      </c>
      <c r="AT109" s="406"/>
      <c r="AU109" s="406"/>
      <c r="AV109" s="406"/>
      <c r="AW109" s="406"/>
      <c r="AX109" s="995"/>
      <c r="AY109" s="1141">
        <f t="shared" si="22"/>
        <v>2200000</v>
      </c>
      <c r="AZ109" s="1141">
        <f t="shared" si="23"/>
        <v>0</v>
      </c>
      <c r="BC109" s="1074"/>
    </row>
    <row r="110" spans="1:55" s="272" customFormat="1" ht="23.25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826"/>
      <c r="L110" s="826"/>
      <c r="M110" s="332"/>
      <c r="N110" s="332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238"/>
      <c r="AH110" s="197"/>
      <c r="AI110" s="331"/>
      <c r="AJ110" s="197"/>
      <c r="AK110" s="115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984"/>
      <c r="AY110" s="1141">
        <f t="shared" si="22"/>
        <v>0</v>
      </c>
      <c r="AZ110" s="1141">
        <f t="shared" si="23"/>
        <v>0</v>
      </c>
      <c r="BC110" s="95"/>
    </row>
    <row r="111" spans="1:55" s="260" customFormat="1" ht="23.25">
      <c r="B111" s="261">
        <f>COUNT(B112:B114)</f>
        <v>1</v>
      </c>
      <c r="C111" s="263" t="s">
        <v>475</v>
      </c>
      <c r="D111" s="263"/>
      <c r="E111" s="261"/>
      <c r="F111" s="261"/>
      <c r="G111" s="261"/>
      <c r="H111" s="261"/>
      <c r="I111" s="261"/>
      <c r="J111" s="261"/>
      <c r="K111" s="1304"/>
      <c r="L111" s="1304"/>
      <c r="M111" s="264">
        <f>SUM(M112:M114)</f>
        <v>4000000</v>
      </c>
      <c r="N111" s="264">
        <f>SUM(N112:N114)</f>
        <v>4000000</v>
      </c>
      <c r="O111" s="297">
        <f>SUM(O112:O114)</f>
        <v>0</v>
      </c>
      <c r="P111" s="261"/>
      <c r="V111" s="264">
        <f>SUM(V112:V114)</f>
        <v>0</v>
      </c>
      <c r="W111" s="264">
        <f>SUM(W112:W114)</f>
        <v>0</v>
      </c>
      <c r="X111" s="264">
        <f>SUM(X112:X114)</f>
        <v>0</v>
      </c>
      <c r="Y111" s="264">
        <f>SUM(Y112:Y114)</f>
        <v>260</v>
      </c>
      <c r="Z111" s="297">
        <f>SUM(Z112:Z114)</f>
        <v>30</v>
      </c>
      <c r="AG111" s="1228" t="s">
        <v>735</v>
      </c>
      <c r="AH111" s="261"/>
      <c r="AI111" s="261"/>
      <c r="AJ111" s="264">
        <f t="shared" ref="AJ111:AX111" si="32">SUM(AJ112:AJ114)</f>
        <v>4000000</v>
      </c>
      <c r="AK111" s="265">
        <f t="shared" si="32"/>
        <v>0</v>
      </c>
      <c r="AL111" s="264">
        <f t="shared" si="32"/>
        <v>4000000</v>
      </c>
      <c r="AM111" s="264">
        <f t="shared" si="32"/>
        <v>0</v>
      </c>
      <c r="AN111" s="264">
        <f t="shared" si="32"/>
        <v>500000</v>
      </c>
      <c r="AO111" s="264">
        <f t="shared" si="32"/>
        <v>500000</v>
      </c>
      <c r="AP111" s="264">
        <f t="shared" si="32"/>
        <v>500000</v>
      </c>
      <c r="AQ111" s="264">
        <f t="shared" si="32"/>
        <v>500000</v>
      </c>
      <c r="AR111" s="264">
        <f t="shared" si="32"/>
        <v>500000</v>
      </c>
      <c r="AS111" s="264">
        <f t="shared" si="32"/>
        <v>500000</v>
      </c>
      <c r="AT111" s="264">
        <f t="shared" si="32"/>
        <v>500000</v>
      </c>
      <c r="AU111" s="264">
        <f t="shared" si="32"/>
        <v>500000</v>
      </c>
      <c r="AV111" s="264">
        <f t="shared" si="32"/>
        <v>0</v>
      </c>
      <c r="AW111" s="264">
        <f t="shared" si="32"/>
        <v>0</v>
      </c>
      <c r="AX111" s="993">
        <f t="shared" si="32"/>
        <v>0</v>
      </c>
      <c r="AY111" s="1141">
        <f t="shared" si="22"/>
        <v>4000000</v>
      </c>
      <c r="AZ111" s="1141">
        <f t="shared" si="23"/>
        <v>0</v>
      </c>
      <c r="BC111" s="1064"/>
    </row>
    <row r="112" spans="1:55" s="272" customFormat="1" ht="23.25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826"/>
      <c r="L112" s="826"/>
      <c r="M112" s="332"/>
      <c r="N112" s="332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238"/>
      <c r="AH112" s="197"/>
      <c r="AI112" s="331"/>
      <c r="AJ112" s="197"/>
      <c r="AK112" s="115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984"/>
      <c r="AY112" s="1141">
        <f t="shared" si="22"/>
        <v>0</v>
      </c>
      <c r="AZ112" s="1141">
        <f t="shared" si="23"/>
        <v>0</v>
      </c>
      <c r="BC112" s="95"/>
    </row>
    <row r="113" spans="1:55" s="290" customFormat="1" ht="23.25">
      <c r="A113" s="207">
        <v>2</v>
      </c>
      <c r="B113" s="207">
        <v>1</v>
      </c>
      <c r="C113" s="50" t="s">
        <v>1345</v>
      </c>
      <c r="D113" s="207">
        <v>1.1000000000000001</v>
      </c>
      <c r="E113" s="207">
        <v>13</v>
      </c>
      <c r="F113" s="367" t="s">
        <v>737</v>
      </c>
      <c r="G113" s="367" t="s">
        <v>148</v>
      </c>
      <c r="H113" s="367" t="s">
        <v>487</v>
      </c>
      <c r="I113" s="636" t="s">
        <v>455</v>
      </c>
      <c r="J113" s="637" t="s">
        <v>734</v>
      </c>
      <c r="K113" s="1310">
        <v>18.264199999999999</v>
      </c>
      <c r="L113" s="1310">
        <v>99.361999999999995</v>
      </c>
      <c r="M113" s="282">
        <v>4000000</v>
      </c>
      <c r="N113" s="282">
        <v>4000000</v>
      </c>
      <c r="O113" s="206">
        <v>0</v>
      </c>
      <c r="P113" s="207">
        <v>1</v>
      </c>
      <c r="Q113" s="207">
        <v>1</v>
      </c>
      <c r="R113" s="207">
        <v>1</v>
      </c>
      <c r="S113" s="207">
        <v>1</v>
      </c>
      <c r="T113" s="207">
        <v>4</v>
      </c>
      <c r="U113" s="207"/>
      <c r="V113" s="207"/>
      <c r="W113" s="207"/>
      <c r="X113" s="207"/>
      <c r="Y113" s="206">
        <v>260</v>
      </c>
      <c r="Z113" s="206">
        <v>30</v>
      </c>
      <c r="AA113" s="207"/>
      <c r="AB113" s="207"/>
      <c r="AC113" s="207">
        <v>2563</v>
      </c>
      <c r="AD113" s="207">
        <v>2563</v>
      </c>
      <c r="AE113" s="207" t="s">
        <v>187</v>
      </c>
      <c r="AF113" s="207">
        <v>270</v>
      </c>
      <c r="AG113" s="1241" t="s">
        <v>735</v>
      </c>
      <c r="AH113" s="207"/>
      <c r="AI113" s="207" t="s">
        <v>1346</v>
      </c>
      <c r="AJ113" s="282">
        <v>4000000</v>
      </c>
      <c r="AK113" s="366">
        <v>0</v>
      </c>
      <c r="AL113" s="282">
        <v>4000000</v>
      </c>
      <c r="AM113" s="282"/>
      <c r="AN113" s="289">
        <v>500000</v>
      </c>
      <c r="AO113" s="289">
        <v>500000</v>
      </c>
      <c r="AP113" s="289">
        <v>500000</v>
      </c>
      <c r="AQ113" s="289">
        <v>500000</v>
      </c>
      <c r="AR113" s="289">
        <v>500000</v>
      </c>
      <c r="AS113" s="289">
        <v>500000</v>
      </c>
      <c r="AT113" s="289">
        <v>500000</v>
      </c>
      <c r="AU113" s="289">
        <v>500000</v>
      </c>
      <c r="AV113" s="282"/>
      <c r="AW113" s="282"/>
      <c r="AX113" s="991"/>
      <c r="AY113" s="1141">
        <v>4000000</v>
      </c>
      <c r="AZ113" s="1141">
        <v>0</v>
      </c>
      <c r="BC113" s="452"/>
    </row>
    <row r="114" spans="1:55" s="272" customFormat="1" ht="23.25">
      <c r="A114" s="197"/>
      <c r="B114" s="197"/>
      <c r="C114" s="197"/>
      <c r="D114" s="197"/>
      <c r="E114" s="197"/>
      <c r="F114" s="197"/>
      <c r="G114" s="197"/>
      <c r="H114" s="197"/>
      <c r="I114" s="197"/>
      <c r="J114" s="197"/>
      <c r="K114" s="826"/>
      <c r="L114" s="826"/>
      <c r="M114" s="332"/>
      <c r="N114" s="332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238"/>
      <c r="AH114" s="197"/>
      <c r="AI114" s="331"/>
      <c r="AJ114" s="197"/>
      <c r="AK114" s="115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197"/>
      <c r="AW114" s="197"/>
      <c r="AX114" s="984"/>
      <c r="AY114" s="1141">
        <f t="shared" si="22"/>
        <v>0</v>
      </c>
      <c r="AZ114" s="1141">
        <f t="shared" si="23"/>
        <v>0</v>
      </c>
      <c r="BC114" s="95"/>
    </row>
    <row r="115" spans="1:55" s="260" customFormat="1" ht="23.25">
      <c r="B115" s="261">
        <f>COUNT(B116:B119)</f>
        <v>2</v>
      </c>
      <c r="C115" s="263" t="s">
        <v>474</v>
      </c>
      <c r="D115" s="263"/>
      <c r="E115" s="261"/>
      <c r="F115" s="261"/>
      <c r="G115" s="261"/>
      <c r="H115" s="261"/>
      <c r="I115" s="261"/>
      <c r="J115" s="261"/>
      <c r="K115" s="1304"/>
      <c r="L115" s="1304"/>
      <c r="M115" s="264">
        <f>SUM(M116:M119)</f>
        <v>10000000</v>
      </c>
      <c r="N115" s="264">
        <f>SUM(N116:N119)</f>
        <v>10000000</v>
      </c>
      <c r="O115" s="264">
        <f>SUM(O116:O119)</f>
        <v>0</v>
      </c>
      <c r="P115" s="261"/>
      <c r="V115" s="264">
        <f>SUM(V116:V119)</f>
        <v>6000</v>
      </c>
      <c r="W115" s="264">
        <f>SUM(W116:W119)</f>
        <v>0</v>
      </c>
      <c r="X115" s="264">
        <f>SUM(X116:X119)</f>
        <v>0</v>
      </c>
      <c r="Y115" s="264">
        <f>SUM(Y116:Y119)</f>
        <v>900</v>
      </c>
      <c r="Z115" s="297">
        <f>SUM(Z116:Z119)</f>
        <v>65</v>
      </c>
      <c r="AG115" s="1228" t="s">
        <v>764</v>
      </c>
      <c r="AH115" s="261"/>
      <c r="AI115" s="261"/>
      <c r="AJ115" s="264">
        <f t="shared" ref="AJ115:AX115" si="33">SUM(AJ116:AJ119)</f>
        <v>10000000</v>
      </c>
      <c r="AK115" s="265">
        <f t="shared" si="33"/>
        <v>0</v>
      </c>
      <c r="AL115" s="264">
        <f t="shared" si="33"/>
        <v>10000000</v>
      </c>
      <c r="AM115" s="264">
        <f t="shared" si="33"/>
        <v>150000</v>
      </c>
      <c r="AN115" s="264">
        <f t="shared" si="33"/>
        <v>375000</v>
      </c>
      <c r="AO115" s="264">
        <f t="shared" si="33"/>
        <v>750000</v>
      </c>
      <c r="AP115" s="264">
        <f t="shared" si="33"/>
        <v>1300000</v>
      </c>
      <c r="AQ115" s="264">
        <f t="shared" si="33"/>
        <v>1300000</v>
      </c>
      <c r="AR115" s="264">
        <f t="shared" si="33"/>
        <v>1700000</v>
      </c>
      <c r="AS115" s="264">
        <f t="shared" si="33"/>
        <v>1550000</v>
      </c>
      <c r="AT115" s="264">
        <f t="shared" si="33"/>
        <v>1550000</v>
      </c>
      <c r="AU115" s="264">
        <f t="shared" si="33"/>
        <v>925000</v>
      </c>
      <c r="AV115" s="264">
        <f t="shared" si="33"/>
        <v>400000</v>
      </c>
      <c r="AW115" s="264">
        <f t="shared" si="33"/>
        <v>0</v>
      </c>
      <c r="AX115" s="993">
        <f t="shared" si="33"/>
        <v>0</v>
      </c>
      <c r="AY115" s="1141">
        <f t="shared" si="22"/>
        <v>10000000</v>
      </c>
      <c r="AZ115" s="1141">
        <f t="shared" si="23"/>
        <v>0</v>
      </c>
      <c r="BC115" s="1064"/>
    </row>
    <row r="116" spans="1:55" s="272" customFormat="1" ht="23.25">
      <c r="A116" s="197"/>
      <c r="B116" s="197"/>
      <c r="C116" s="197"/>
      <c r="D116" s="197"/>
      <c r="E116" s="197"/>
      <c r="F116" s="197"/>
      <c r="G116" s="197"/>
      <c r="H116" s="197"/>
      <c r="I116" s="197"/>
      <c r="J116" s="197"/>
      <c r="K116" s="826"/>
      <c r="L116" s="826"/>
      <c r="M116" s="332"/>
      <c r="N116" s="332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238"/>
      <c r="AH116" s="197"/>
      <c r="AI116" s="331"/>
      <c r="AJ116" s="197"/>
      <c r="AK116" s="115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984"/>
      <c r="AY116" s="1141">
        <f t="shared" si="22"/>
        <v>0</v>
      </c>
      <c r="AZ116" s="1141">
        <f t="shared" si="23"/>
        <v>0</v>
      </c>
      <c r="BC116" s="95"/>
    </row>
    <row r="117" spans="1:55" s="672" customFormat="1" ht="42">
      <c r="A117" s="165">
        <v>2</v>
      </c>
      <c r="B117" s="165">
        <v>1</v>
      </c>
      <c r="C117" s="661" t="s">
        <v>1432</v>
      </c>
      <c r="D117" s="165">
        <v>1.1000000000000001</v>
      </c>
      <c r="E117" s="165">
        <v>13</v>
      </c>
      <c r="F117" s="659" t="s">
        <v>751</v>
      </c>
      <c r="G117" s="659" t="s">
        <v>148</v>
      </c>
      <c r="H117" s="659" t="s">
        <v>487</v>
      </c>
      <c r="I117" s="657" t="s">
        <v>455</v>
      </c>
      <c r="J117" s="657" t="s">
        <v>488</v>
      </c>
      <c r="K117" s="1313">
        <v>18.312899999999999</v>
      </c>
      <c r="L117" s="1313">
        <v>99.467500000000001</v>
      </c>
      <c r="M117" s="661">
        <v>6000000</v>
      </c>
      <c r="N117" s="661">
        <v>6000000</v>
      </c>
      <c r="O117" s="206">
        <v>0</v>
      </c>
      <c r="P117" s="165">
        <v>1</v>
      </c>
      <c r="Q117" s="165">
        <v>1</v>
      </c>
      <c r="R117" s="165">
        <v>1</v>
      </c>
      <c r="S117" s="165">
        <v>4</v>
      </c>
      <c r="T117" s="165">
        <v>4</v>
      </c>
      <c r="U117" s="165"/>
      <c r="V117" s="171">
        <v>3000</v>
      </c>
      <c r="W117" s="171" t="s">
        <v>32</v>
      </c>
      <c r="X117" s="171" t="s">
        <v>32</v>
      </c>
      <c r="Y117" s="171">
        <v>400</v>
      </c>
      <c r="Z117" s="171">
        <v>15</v>
      </c>
      <c r="AA117" s="165"/>
      <c r="AB117" s="165"/>
      <c r="AC117" s="165">
        <v>2563</v>
      </c>
      <c r="AD117" s="165">
        <v>2563</v>
      </c>
      <c r="AE117" s="165" t="s">
        <v>187</v>
      </c>
      <c r="AF117" s="165">
        <v>330</v>
      </c>
      <c r="AG117" s="1253" t="s">
        <v>764</v>
      </c>
      <c r="AH117" s="670"/>
      <c r="AI117" s="520" t="s">
        <v>1433</v>
      </c>
      <c r="AJ117" s="661">
        <v>6000000</v>
      </c>
      <c r="AK117" s="678"/>
      <c r="AL117" s="661">
        <v>6000000</v>
      </c>
      <c r="AM117" s="662">
        <v>150000</v>
      </c>
      <c r="AN117" s="289">
        <v>375000</v>
      </c>
      <c r="AO117" s="289">
        <v>750000</v>
      </c>
      <c r="AP117" s="282">
        <v>900000</v>
      </c>
      <c r="AQ117" s="282">
        <v>900000</v>
      </c>
      <c r="AR117" s="282">
        <v>900000</v>
      </c>
      <c r="AS117" s="282">
        <v>750000</v>
      </c>
      <c r="AT117" s="282">
        <v>750000</v>
      </c>
      <c r="AU117" s="282">
        <v>525000</v>
      </c>
      <c r="AV117" s="282">
        <v>0</v>
      </c>
      <c r="AW117" s="282">
        <v>0</v>
      </c>
      <c r="AX117" s="1010">
        <v>0</v>
      </c>
      <c r="AY117" s="1141">
        <v>6000000</v>
      </c>
      <c r="AZ117" s="1141">
        <v>0</v>
      </c>
      <c r="BC117" s="1072"/>
    </row>
    <row r="118" spans="1:55" s="312" customFormat="1" ht="23.25">
      <c r="A118" s="655">
        <v>2</v>
      </c>
      <c r="B118" s="655">
        <v>2</v>
      </c>
      <c r="C118" s="661" t="s">
        <v>1434</v>
      </c>
      <c r="D118" s="386">
        <v>1.1000000000000001</v>
      </c>
      <c r="E118" s="386">
        <v>13</v>
      </c>
      <c r="F118" s="659" t="s">
        <v>772</v>
      </c>
      <c r="G118" s="659" t="s">
        <v>148</v>
      </c>
      <c r="H118" s="659" t="s">
        <v>487</v>
      </c>
      <c r="I118" s="657" t="s">
        <v>455</v>
      </c>
      <c r="J118" s="657" t="s">
        <v>488</v>
      </c>
      <c r="K118" s="673">
        <v>18.3992</v>
      </c>
      <c r="L118" s="674" t="s">
        <v>773</v>
      </c>
      <c r="M118" s="661">
        <v>4000000</v>
      </c>
      <c r="N118" s="661">
        <v>4000000</v>
      </c>
      <c r="O118" s="206">
        <v>0</v>
      </c>
      <c r="P118" s="660">
        <v>1</v>
      </c>
      <c r="Q118" s="660">
        <v>1</v>
      </c>
      <c r="R118" s="660">
        <v>1</v>
      </c>
      <c r="S118" s="660">
        <v>4</v>
      </c>
      <c r="T118" s="660">
        <v>4</v>
      </c>
      <c r="U118" s="660"/>
      <c r="V118" s="516">
        <v>3000</v>
      </c>
      <c r="W118" s="516"/>
      <c r="X118" s="171"/>
      <c r="Y118" s="171">
        <v>500</v>
      </c>
      <c r="Z118" s="516">
        <v>50</v>
      </c>
      <c r="AA118" s="165"/>
      <c r="AB118" s="165"/>
      <c r="AC118" s="386">
        <v>2563</v>
      </c>
      <c r="AD118" s="386">
        <v>2563</v>
      </c>
      <c r="AE118" s="386" t="s">
        <v>187</v>
      </c>
      <c r="AF118" s="386">
        <v>210</v>
      </c>
      <c r="AG118" s="1245" t="s">
        <v>764</v>
      </c>
      <c r="AH118" s="527"/>
      <c r="AI118" s="207" t="s">
        <v>1435</v>
      </c>
      <c r="AJ118" s="661">
        <v>4000000</v>
      </c>
      <c r="AK118" s="678"/>
      <c r="AL118" s="661">
        <v>4000000</v>
      </c>
      <c r="AM118" s="662"/>
      <c r="AN118" s="662"/>
      <c r="AO118" s="662"/>
      <c r="AP118" s="662">
        <v>400000</v>
      </c>
      <c r="AQ118" s="662">
        <v>400000</v>
      </c>
      <c r="AR118" s="662">
        <v>800000</v>
      </c>
      <c r="AS118" s="662">
        <v>800000</v>
      </c>
      <c r="AT118" s="662">
        <v>800000</v>
      </c>
      <c r="AU118" s="662">
        <v>400000</v>
      </c>
      <c r="AV118" s="662">
        <v>400000</v>
      </c>
      <c r="AW118" s="662"/>
      <c r="AX118" s="998"/>
      <c r="AY118" s="1141">
        <v>4000000</v>
      </c>
      <c r="AZ118" s="1141">
        <v>0</v>
      </c>
      <c r="BC118" s="1063"/>
    </row>
    <row r="119" spans="1:55" s="272" customFormat="1" ht="23.25">
      <c r="A119" s="197"/>
      <c r="B119" s="197"/>
      <c r="C119" s="197"/>
      <c r="D119" s="197"/>
      <c r="E119" s="197"/>
      <c r="F119" s="197"/>
      <c r="G119" s="197"/>
      <c r="H119" s="197"/>
      <c r="I119" s="197"/>
      <c r="J119" s="197"/>
      <c r="K119" s="826"/>
      <c r="L119" s="826"/>
      <c r="M119" s="332"/>
      <c r="N119" s="332"/>
      <c r="O119" s="197"/>
      <c r="P119" s="197"/>
      <c r="Q119" s="197"/>
      <c r="R119" s="197"/>
      <c r="S119" s="197"/>
      <c r="T119" s="197"/>
      <c r="U119" s="197"/>
      <c r="V119" s="332"/>
      <c r="W119" s="332"/>
      <c r="X119" s="332"/>
      <c r="Y119" s="332"/>
      <c r="Z119" s="332"/>
      <c r="AA119" s="197"/>
      <c r="AB119" s="197"/>
      <c r="AC119" s="197"/>
      <c r="AD119" s="197"/>
      <c r="AE119" s="197"/>
      <c r="AF119" s="197"/>
      <c r="AG119" s="1238"/>
      <c r="AH119" s="197"/>
      <c r="AI119" s="331"/>
      <c r="AJ119" s="197"/>
      <c r="AK119" s="115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984"/>
      <c r="AY119" s="1141">
        <f t="shared" si="22"/>
        <v>0</v>
      </c>
      <c r="AZ119" s="1141">
        <f t="shared" si="23"/>
        <v>0</v>
      </c>
      <c r="BC119" s="95"/>
    </row>
    <row r="120" spans="1:55" s="260" customFormat="1" ht="23.25">
      <c r="B120" s="261">
        <f>COUNT(B121:B122)</f>
        <v>0</v>
      </c>
      <c r="C120" s="263" t="s">
        <v>476</v>
      </c>
      <c r="D120" s="263"/>
      <c r="E120" s="261"/>
      <c r="F120" s="261"/>
      <c r="G120" s="261"/>
      <c r="H120" s="261"/>
      <c r="I120" s="261"/>
      <c r="J120" s="261"/>
      <c r="K120" s="1304"/>
      <c r="L120" s="1304"/>
      <c r="M120" s="264">
        <f>SUM(M121:M122)</f>
        <v>0</v>
      </c>
      <c r="N120" s="264">
        <f>SUM(N121:N122)</f>
        <v>0</v>
      </c>
      <c r="O120" s="261"/>
      <c r="P120" s="261"/>
      <c r="V120" s="264">
        <f>SUM(V121:V122)</f>
        <v>0</v>
      </c>
      <c r="W120" s="264">
        <f>SUM(W121:W122)</f>
        <v>0</v>
      </c>
      <c r="X120" s="264">
        <f>SUM(X121:X122)</f>
        <v>0</v>
      </c>
      <c r="Y120" s="264">
        <f>SUM(Y121:Y122)</f>
        <v>0</v>
      </c>
      <c r="Z120" s="297">
        <f>SUM(Z121:Z122)</f>
        <v>0</v>
      </c>
      <c r="AG120" s="1228" t="s">
        <v>793</v>
      </c>
      <c r="AH120" s="261"/>
      <c r="AI120" s="261"/>
      <c r="AJ120" s="264">
        <f t="shared" ref="AJ120:AX120" si="34">SUM(AJ121:AJ122)</f>
        <v>0</v>
      </c>
      <c r="AK120" s="265">
        <f t="shared" si="34"/>
        <v>0</v>
      </c>
      <c r="AL120" s="264">
        <f t="shared" si="34"/>
        <v>0</v>
      </c>
      <c r="AM120" s="264">
        <f t="shared" si="34"/>
        <v>0</v>
      </c>
      <c r="AN120" s="264">
        <f t="shared" si="34"/>
        <v>0</v>
      </c>
      <c r="AO120" s="264">
        <f t="shared" si="34"/>
        <v>0</v>
      </c>
      <c r="AP120" s="264">
        <f t="shared" si="34"/>
        <v>0</v>
      </c>
      <c r="AQ120" s="264">
        <f t="shared" si="34"/>
        <v>0</v>
      </c>
      <c r="AR120" s="264">
        <f t="shared" si="34"/>
        <v>0</v>
      </c>
      <c r="AS120" s="264">
        <f t="shared" si="34"/>
        <v>0</v>
      </c>
      <c r="AT120" s="264">
        <f t="shared" si="34"/>
        <v>0</v>
      </c>
      <c r="AU120" s="264">
        <f t="shared" si="34"/>
        <v>0</v>
      </c>
      <c r="AV120" s="264">
        <f t="shared" si="34"/>
        <v>0</v>
      </c>
      <c r="AW120" s="264">
        <f t="shared" si="34"/>
        <v>0</v>
      </c>
      <c r="AX120" s="993">
        <f t="shared" si="34"/>
        <v>0</v>
      </c>
      <c r="AY120" s="1141">
        <f t="shared" si="22"/>
        <v>0</v>
      </c>
      <c r="AZ120" s="1141">
        <f t="shared" si="23"/>
        <v>0</v>
      </c>
      <c r="BC120" s="1064"/>
    </row>
    <row r="121" spans="1:55" s="272" customFormat="1" ht="23.25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826"/>
      <c r="L121" s="826"/>
      <c r="M121" s="332"/>
      <c r="N121" s="332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238"/>
      <c r="AH121" s="197"/>
      <c r="AI121" s="331"/>
      <c r="AJ121" s="197"/>
      <c r="AK121" s="115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984"/>
      <c r="AY121" s="1141">
        <f t="shared" si="22"/>
        <v>0</v>
      </c>
      <c r="AZ121" s="1141">
        <f t="shared" si="23"/>
        <v>0</v>
      </c>
      <c r="BC121" s="95"/>
    </row>
    <row r="122" spans="1:55" s="272" customFormat="1" ht="23.25">
      <c r="A122" s="197"/>
      <c r="B122" s="197"/>
      <c r="C122" s="197"/>
      <c r="D122" s="197"/>
      <c r="E122" s="197"/>
      <c r="F122" s="197"/>
      <c r="G122" s="197"/>
      <c r="H122" s="197"/>
      <c r="I122" s="197"/>
      <c r="J122" s="197"/>
      <c r="K122" s="826"/>
      <c r="L122" s="826"/>
      <c r="M122" s="332"/>
      <c r="N122" s="332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238"/>
      <c r="AH122" s="197"/>
      <c r="AI122" s="331"/>
      <c r="AJ122" s="197"/>
      <c r="AK122" s="115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984"/>
      <c r="AY122" s="1141">
        <f t="shared" si="22"/>
        <v>0</v>
      </c>
      <c r="AZ122" s="1141">
        <f t="shared" si="23"/>
        <v>0</v>
      </c>
      <c r="BC122" s="95"/>
    </row>
    <row r="123" spans="1:55" s="868" customFormat="1" ht="23.25">
      <c r="B123" s="858">
        <f>COUNT(B124:B131)</f>
        <v>6</v>
      </c>
      <c r="C123" s="338" t="s">
        <v>897</v>
      </c>
      <c r="D123" s="859"/>
      <c r="E123" s="858"/>
      <c r="F123" s="858"/>
      <c r="G123" s="858"/>
      <c r="H123" s="858"/>
      <c r="I123" s="858"/>
      <c r="J123" s="858"/>
      <c r="K123" s="1307"/>
      <c r="L123" s="1307"/>
      <c r="M123" s="862">
        <f>SUM(M124:M131)</f>
        <v>8550000</v>
      </c>
      <c r="N123" s="862">
        <f>SUM(N124:N131)</f>
        <v>0</v>
      </c>
      <c r="O123" s="1506">
        <f>+M123-N123</f>
        <v>8550000</v>
      </c>
      <c r="P123" s="858"/>
      <c r="Z123" s="866"/>
      <c r="AG123" s="1256" t="s">
        <v>880</v>
      </c>
      <c r="AH123" s="858"/>
      <c r="AI123" s="858"/>
      <c r="AJ123" s="866">
        <f>SUM(AJ124:AJ131)</f>
        <v>8550000</v>
      </c>
      <c r="AK123" s="867">
        <f t="shared" ref="AK123:AX123" si="35">SUM(AK124:AK131)</f>
        <v>0</v>
      </c>
      <c r="AL123" s="866">
        <f t="shared" si="35"/>
        <v>8550000</v>
      </c>
      <c r="AM123" s="866">
        <f t="shared" si="35"/>
        <v>3420000</v>
      </c>
      <c r="AN123" s="866">
        <f t="shared" si="35"/>
        <v>2565000</v>
      </c>
      <c r="AO123" s="866">
        <f t="shared" si="35"/>
        <v>2565000</v>
      </c>
      <c r="AP123" s="866">
        <f t="shared" si="35"/>
        <v>0</v>
      </c>
      <c r="AQ123" s="866">
        <f t="shared" si="35"/>
        <v>0</v>
      </c>
      <c r="AR123" s="866">
        <f t="shared" si="35"/>
        <v>0</v>
      </c>
      <c r="AS123" s="866">
        <f t="shared" si="35"/>
        <v>0</v>
      </c>
      <c r="AT123" s="866">
        <f t="shared" si="35"/>
        <v>0</v>
      </c>
      <c r="AU123" s="866">
        <f t="shared" si="35"/>
        <v>0</v>
      </c>
      <c r="AV123" s="866">
        <f t="shared" si="35"/>
        <v>0</v>
      </c>
      <c r="AW123" s="866">
        <f t="shared" si="35"/>
        <v>0</v>
      </c>
      <c r="AX123" s="999">
        <f t="shared" si="35"/>
        <v>0</v>
      </c>
      <c r="AY123" s="1141">
        <f t="shared" si="22"/>
        <v>8550000</v>
      </c>
      <c r="AZ123" s="1141">
        <f t="shared" si="23"/>
        <v>0</v>
      </c>
      <c r="BC123" s="1060"/>
    </row>
    <row r="124" spans="1:55" s="272" customFormat="1" ht="23.25">
      <c r="A124" s="197"/>
      <c r="B124" s="197"/>
      <c r="C124" s="197"/>
      <c r="D124" s="197"/>
      <c r="E124" s="197"/>
      <c r="F124" s="197"/>
      <c r="G124" s="197"/>
      <c r="H124" s="197"/>
      <c r="I124" s="197"/>
      <c r="J124" s="197"/>
      <c r="K124" s="826"/>
      <c r="L124" s="826"/>
      <c r="M124" s="332"/>
      <c r="N124" s="332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238"/>
      <c r="AH124" s="197"/>
      <c r="AI124" s="331"/>
      <c r="AJ124" s="197"/>
      <c r="AK124" s="115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984"/>
      <c r="AY124" s="1141">
        <f t="shared" si="22"/>
        <v>0</v>
      </c>
      <c r="AZ124" s="1141">
        <f t="shared" si="23"/>
        <v>0</v>
      </c>
      <c r="BC124" s="95"/>
    </row>
    <row r="125" spans="1:55" s="290" customFormat="1" ht="23.25">
      <c r="A125" s="304">
        <v>2</v>
      </c>
      <c r="B125" s="304">
        <v>1</v>
      </c>
      <c r="C125" s="715" t="s">
        <v>972</v>
      </c>
      <c r="D125" s="304">
        <v>1.1000000000000001</v>
      </c>
      <c r="E125" s="304">
        <v>13</v>
      </c>
      <c r="F125" s="199" t="s">
        <v>486</v>
      </c>
      <c r="G125" s="199" t="s">
        <v>148</v>
      </c>
      <c r="H125" s="199" t="s">
        <v>487</v>
      </c>
      <c r="I125" s="307"/>
      <c r="J125" s="376" t="s">
        <v>455</v>
      </c>
      <c r="K125" s="1298">
        <v>18.251999999999999</v>
      </c>
      <c r="L125" s="1299">
        <v>99.45</v>
      </c>
      <c r="M125" s="308">
        <v>800000</v>
      </c>
      <c r="N125" s="308"/>
      <c r="O125" s="1212">
        <f t="shared" ref="O125:O130" si="36">+M125-N125</f>
        <v>800000</v>
      </c>
      <c r="P125" s="207">
        <v>1</v>
      </c>
      <c r="Q125" s="207">
        <v>1</v>
      </c>
      <c r="R125" s="207">
        <v>1</v>
      </c>
      <c r="S125" s="207">
        <v>1</v>
      </c>
      <c r="T125" s="207">
        <v>1</v>
      </c>
      <c r="U125" s="207"/>
      <c r="V125" s="207"/>
      <c r="W125" s="207"/>
      <c r="X125" s="207"/>
      <c r="Y125" s="207"/>
      <c r="Z125" s="206">
        <v>10</v>
      </c>
      <c r="AA125" s="207"/>
      <c r="AB125" s="304"/>
      <c r="AC125" s="207">
        <v>2563</v>
      </c>
      <c r="AD125" s="304">
        <v>2563</v>
      </c>
      <c r="AE125" s="304" t="s">
        <v>187</v>
      </c>
      <c r="AF125" s="331">
        <v>90</v>
      </c>
      <c r="AG125" s="1246" t="s">
        <v>880</v>
      </c>
      <c r="AH125" s="197"/>
      <c r="AI125" s="331" t="s">
        <v>1092</v>
      </c>
      <c r="AJ125" s="308">
        <f t="shared" ref="AJ125:AJ130" si="37">+M125</f>
        <v>800000</v>
      </c>
      <c r="AK125" s="1157"/>
      <c r="AL125" s="308">
        <f t="shared" ref="AL125:AL130" si="38">+AJ125</f>
        <v>800000</v>
      </c>
      <c r="AM125" s="332">
        <f t="shared" ref="AM125:AM130" si="39">+AJ125*0.4</f>
        <v>320000</v>
      </c>
      <c r="AN125" s="332">
        <f t="shared" ref="AN125:AN130" si="40">+AJ125*0.3</f>
        <v>240000</v>
      </c>
      <c r="AO125" s="332">
        <f t="shared" ref="AO125:AO130" si="41">+AJ125*0.3</f>
        <v>240000</v>
      </c>
      <c r="AP125" s="197"/>
      <c r="AQ125" s="197"/>
      <c r="AR125" s="197"/>
      <c r="AS125" s="197"/>
      <c r="AT125" s="197"/>
      <c r="AU125" s="197"/>
      <c r="AV125" s="197"/>
      <c r="AW125" s="197"/>
      <c r="AX125" s="197"/>
      <c r="AY125" s="1141">
        <f t="shared" si="22"/>
        <v>800000</v>
      </c>
      <c r="AZ125" s="1141">
        <f t="shared" si="23"/>
        <v>0</v>
      </c>
    </row>
    <row r="126" spans="1:55" s="290" customFormat="1" ht="23.25">
      <c r="A126" s="304">
        <v>2</v>
      </c>
      <c r="B126" s="304">
        <v>2</v>
      </c>
      <c r="C126" s="715" t="s">
        <v>973</v>
      </c>
      <c r="D126" s="304">
        <v>1.1000000000000001</v>
      </c>
      <c r="E126" s="304">
        <v>13</v>
      </c>
      <c r="F126" s="199" t="s">
        <v>486</v>
      </c>
      <c r="G126" s="199" t="s">
        <v>148</v>
      </c>
      <c r="H126" s="199" t="s">
        <v>487</v>
      </c>
      <c r="I126" s="307"/>
      <c r="J126" s="376" t="s">
        <v>455</v>
      </c>
      <c r="K126" s="1298">
        <v>18.251999999999999</v>
      </c>
      <c r="L126" s="1299">
        <v>99.45</v>
      </c>
      <c r="M126" s="308">
        <v>1600000</v>
      </c>
      <c r="N126" s="308"/>
      <c r="O126" s="1212">
        <f t="shared" si="36"/>
        <v>1600000</v>
      </c>
      <c r="P126" s="207">
        <v>1</v>
      </c>
      <c r="Q126" s="207">
        <v>1</v>
      </c>
      <c r="R126" s="207">
        <v>1</v>
      </c>
      <c r="S126" s="207">
        <v>1</v>
      </c>
      <c r="T126" s="207">
        <v>1</v>
      </c>
      <c r="U126" s="207"/>
      <c r="V126" s="207"/>
      <c r="W126" s="207"/>
      <c r="X126" s="207"/>
      <c r="Y126" s="207"/>
      <c r="Z126" s="206">
        <v>10</v>
      </c>
      <c r="AA126" s="207"/>
      <c r="AB126" s="304"/>
      <c r="AC126" s="207">
        <v>2563</v>
      </c>
      <c r="AD126" s="304">
        <v>2563</v>
      </c>
      <c r="AE126" s="304" t="s">
        <v>187</v>
      </c>
      <c r="AF126" s="331">
        <v>90</v>
      </c>
      <c r="AG126" s="1246" t="s">
        <v>880</v>
      </c>
      <c r="AH126" s="197"/>
      <c r="AI126" s="331" t="s">
        <v>1093</v>
      </c>
      <c r="AJ126" s="308">
        <f t="shared" si="37"/>
        <v>1600000</v>
      </c>
      <c r="AK126" s="1157"/>
      <c r="AL126" s="308">
        <f t="shared" si="38"/>
        <v>1600000</v>
      </c>
      <c r="AM126" s="332">
        <f t="shared" si="39"/>
        <v>640000</v>
      </c>
      <c r="AN126" s="332">
        <f t="shared" si="40"/>
        <v>480000</v>
      </c>
      <c r="AO126" s="332">
        <f t="shared" si="41"/>
        <v>480000</v>
      </c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141">
        <f>SUM(AM126:AX126)</f>
        <v>1600000</v>
      </c>
      <c r="AZ126" s="1141">
        <f>+AJ126-AY126</f>
        <v>0</v>
      </c>
    </row>
    <row r="127" spans="1:55" s="290" customFormat="1" ht="23.25">
      <c r="A127" s="304">
        <v>2</v>
      </c>
      <c r="B127" s="304">
        <v>3</v>
      </c>
      <c r="C127" s="715" t="s">
        <v>974</v>
      </c>
      <c r="D127" s="304">
        <v>1.1000000000000001</v>
      </c>
      <c r="E127" s="304">
        <v>13</v>
      </c>
      <c r="F127" s="199" t="s">
        <v>486</v>
      </c>
      <c r="G127" s="199" t="s">
        <v>148</v>
      </c>
      <c r="H127" s="199" t="s">
        <v>487</v>
      </c>
      <c r="I127" s="307"/>
      <c r="J127" s="376" t="s">
        <v>455</v>
      </c>
      <c r="K127" s="1298">
        <v>18.251999999999999</v>
      </c>
      <c r="L127" s="1299">
        <v>99.45</v>
      </c>
      <c r="M127" s="308">
        <v>2250000</v>
      </c>
      <c r="N127" s="308"/>
      <c r="O127" s="1212">
        <f t="shared" si="36"/>
        <v>2250000</v>
      </c>
      <c r="P127" s="207">
        <v>1</v>
      </c>
      <c r="Q127" s="207">
        <v>1</v>
      </c>
      <c r="R127" s="207">
        <v>1</v>
      </c>
      <c r="S127" s="207">
        <v>1</v>
      </c>
      <c r="T127" s="207">
        <v>1</v>
      </c>
      <c r="U127" s="207"/>
      <c r="V127" s="207"/>
      <c r="W127" s="207"/>
      <c r="X127" s="207"/>
      <c r="Y127" s="207"/>
      <c r="Z127" s="206">
        <v>10</v>
      </c>
      <c r="AA127" s="207"/>
      <c r="AB127" s="304"/>
      <c r="AC127" s="207">
        <v>2563</v>
      </c>
      <c r="AD127" s="304">
        <v>2563</v>
      </c>
      <c r="AE127" s="304" t="s">
        <v>187</v>
      </c>
      <c r="AF127" s="331">
        <v>90</v>
      </c>
      <c r="AG127" s="1246" t="s">
        <v>880</v>
      </c>
      <c r="AH127" s="197"/>
      <c r="AI127" s="331" t="s">
        <v>1094</v>
      </c>
      <c r="AJ127" s="308">
        <f t="shared" si="37"/>
        <v>2250000</v>
      </c>
      <c r="AK127" s="1157"/>
      <c r="AL127" s="308">
        <f t="shared" si="38"/>
        <v>2250000</v>
      </c>
      <c r="AM127" s="332">
        <f t="shared" si="39"/>
        <v>900000</v>
      </c>
      <c r="AN127" s="332">
        <f t="shared" si="40"/>
        <v>675000</v>
      </c>
      <c r="AO127" s="332">
        <f t="shared" si="41"/>
        <v>675000</v>
      </c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141">
        <f>SUM(AM127:AX127)</f>
        <v>2250000</v>
      </c>
      <c r="AZ127" s="1141">
        <f>+AJ127-AY127</f>
        <v>0</v>
      </c>
    </row>
    <row r="128" spans="1:55" s="290" customFormat="1" ht="23.25">
      <c r="A128" s="304">
        <v>2</v>
      </c>
      <c r="B128" s="304">
        <v>4</v>
      </c>
      <c r="C128" s="715" t="s">
        <v>975</v>
      </c>
      <c r="D128" s="304">
        <v>1.1000000000000001</v>
      </c>
      <c r="E128" s="304">
        <v>13</v>
      </c>
      <c r="F128" s="199" t="s">
        <v>486</v>
      </c>
      <c r="G128" s="199" t="s">
        <v>148</v>
      </c>
      <c r="H128" s="199" t="s">
        <v>487</v>
      </c>
      <c r="I128" s="307"/>
      <c r="J128" s="376" t="s">
        <v>455</v>
      </c>
      <c r="K128" s="1298">
        <v>18.251999999999999</v>
      </c>
      <c r="L128" s="1299">
        <v>99.45</v>
      </c>
      <c r="M128" s="308">
        <v>1300000</v>
      </c>
      <c r="N128" s="308"/>
      <c r="O128" s="1212">
        <f t="shared" si="36"/>
        <v>1300000</v>
      </c>
      <c r="P128" s="207">
        <v>1</v>
      </c>
      <c r="Q128" s="207">
        <v>1</v>
      </c>
      <c r="R128" s="207">
        <v>1</v>
      </c>
      <c r="S128" s="207">
        <v>1</v>
      </c>
      <c r="T128" s="207">
        <v>1</v>
      </c>
      <c r="U128" s="207"/>
      <c r="V128" s="207"/>
      <c r="W128" s="207"/>
      <c r="X128" s="207"/>
      <c r="Y128" s="207"/>
      <c r="Z128" s="206">
        <v>10</v>
      </c>
      <c r="AA128" s="207"/>
      <c r="AB128" s="304"/>
      <c r="AC128" s="207">
        <v>2563</v>
      </c>
      <c r="AD128" s="304">
        <v>2563</v>
      </c>
      <c r="AE128" s="304" t="s">
        <v>187</v>
      </c>
      <c r="AF128" s="331">
        <v>90</v>
      </c>
      <c r="AG128" s="1246" t="s">
        <v>880</v>
      </c>
      <c r="AH128" s="197"/>
      <c r="AI128" s="331" t="s">
        <v>1095</v>
      </c>
      <c r="AJ128" s="308">
        <f t="shared" si="37"/>
        <v>1300000</v>
      </c>
      <c r="AK128" s="1157"/>
      <c r="AL128" s="308">
        <f t="shared" si="38"/>
        <v>1300000</v>
      </c>
      <c r="AM128" s="332">
        <f t="shared" si="39"/>
        <v>520000</v>
      </c>
      <c r="AN128" s="332">
        <f t="shared" si="40"/>
        <v>390000</v>
      </c>
      <c r="AO128" s="332">
        <f t="shared" si="41"/>
        <v>390000</v>
      </c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141">
        <f>SUM(AM128:AX128)</f>
        <v>1300000</v>
      </c>
      <c r="AZ128" s="1141">
        <f>+AJ128-AY128</f>
        <v>0</v>
      </c>
    </row>
    <row r="129" spans="1:55" s="290" customFormat="1" ht="23.25">
      <c r="A129" s="304">
        <v>2</v>
      </c>
      <c r="B129" s="304">
        <v>5</v>
      </c>
      <c r="C129" s="715" t="s">
        <v>976</v>
      </c>
      <c r="D129" s="304">
        <v>1.1000000000000001</v>
      </c>
      <c r="E129" s="304">
        <v>13</v>
      </c>
      <c r="F129" s="199" t="s">
        <v>486</v>
      </c>
      <c r="G129" s="199" t="s">
        <v>148</v>
      </c>
      <c r="H129" s="199" t="s">
        <v>487</v>
      </c>
      <c r="I129" s="307"/>
      <c r="J129" s="376" t="s">
        <v>455</v>
      </c>
      <c r="K129" s="1298">
        <v>18.251999999999999</v>
      </c>
      <c r="L129" s="1299">
        <v>99.45</v>
      </c>
      <c r="M129" s="308">
        <v>1300000</v>
      </c>
      <c r="N129" s="308"/>
      <c r="O129" s="1212">
        <f t="shared" si="36"/>
        <v>1300000</v>
      </c>
      <c r="P129" s="207">
        <v>1</v>
      </c>
      <c r="Q129" s="207">
        <v>1</v>
      </c>
      <c r="R129" s="207">
        <v>1</v>
      </c>
      <c r="S129" s="207">
        <v>1</v>
      </c>
      <c r="T129" s="207">
        <v>1</v>
      </c>
      <c r="U129" s="207"/>
      <c r="V129" s="207"/>
      <c r="W129" s="207"/>
      <c r="X129" s="207"/>
      <c r="Y129" s="207"/>
      <c r="Z129" s="206">
        <v>10</v>
      </c>
      <c r="AA129" s="207"/>
      <c r="AB129" s="304"/>
      <c r="AC129" s="207">
        <v>2563</v>
      </c>
      <c r="AD129" s="304">
        <v>2563</v>
      </c>
      <c r="AE129" s="304" t="s">
        <v>187</v>
      </c>
      <c r="AF129" s="331">
        <v>90</v>
      </c>
      <c r="AG129" s="1246" t="s">
        <v>880</v>
      </c>
      <c r="AH129" s="197"/>
      <c r="AI129" s="331" t="s">
        <v>1096</v>
      </c>
      <c r="AJ129" s="308">
        <f t="shared" si="37"/>
        <v>1300000</v>
      </c>
      <c r="AK129" s="1157"/>
      <c r="AL129" s="308">
        <f t="shared" si="38"/>
        <v>1300000</v>
      </c>
      <c r="AM129" s="332">
        <f t="shared" si="39"/>
        <v>520000</v>
      </c>
      <c r="AN129" s="332">
        <f t="shared" si="40"/>
        <v>390000</v>
      </c>
      <c r="AO129" s="332">
        <f t="shared" si="41"/>
        <v>390000</v>
      </c>
      <c r="AP129" s="197"/>
      <c r="AQ129" s="197"/>
      <c r="AR129" s="197"/>
      <c r="AS129" s="197"/>
      <c r="AT129" s="197"/>
      <c r="AU129" s="197"/>
      <c r="AV129" s="197"/>
      <c r="AW129" s="197"/>
      <c r="AX129" s="197"/>
      <c r="AY129" s="1141">
        <f>SUM(AM129:AX129)</f>
        <v>1300000</v>
      </c>
      <c r="AZ129" s="1141">
        <f>+AJ129-AY129</f>
        <v>0</v>
      </c>
    </row>
    <row r="130" spans="1:55" s="290" customFormat="1" ht="23.25">
      <c r="A130" s="304">
        <v>2</v>
      </c>
      <c r="B130" s="304">
        <v>6</v>
      </c>
      <c r="C130" s="715" t="s">
        <v>977</v>
      </c>
      <c r="D130" s="304">
        <v>1.1000000000000001</v>
      </c>
      <c r="E130" s="304">
        <v>13</v>
      </c>
      <c r="F130" s="199" t="s">
        <v>486</v>
      </c>
      <c r="G130" s="199" t="s">
        <v>148</v>
      </c>
      <c r="H130" s="199" t="s">
        <v>487</v>
      </c>
      <c r="I130" s="307"/>
      <c r="J130" s="376" t="s">
        <v>455</v>
      </c>
      <c r="K130" s="1298">
        <v>18.251999999999999</v>
      </c>
      <c r="L130" s="1299">
        <v>99.45</v>
      </c>
      <c r="M130" s="308">
        <v>1300000</v>
      </c>
      <c r="N130" s="308"/>
      <c r="O130" s="1212">
        <f t="shared" si="36"/>
        <v>1300000</v>
      </c>
      <c r="P130" s="207">
        <v>1</v>
      </c>
      <c r="Q130" s="207">
        <v>1</v>
      </c>
      <c r="R130" s="207">
        <v>1</v>
      </c>
      <c r="S130" s="207">
        <v>1</v>
      </c>
      <c r="T130" s="207">
        <v>1</v>
      </c>
      <c r="U130" s="207"/>
      <c r="V130" s="207"/>
      <c r="W130" s="207"/>
      <c r="X130" s="207"/>
      <c r="Y130" s="207"/>
      <c r="Z130" s="206">
        <v>10</v>
      </c>
      <c r="AA130" s="207"/>
      <c r="AB130" s="304"/>
      <c r="AC130" s="207">
        <v>2563</v>
      </c>
      <c r="AD130" s="304">
        <v>2563</v>
      </c>
      <c r="AE130" s="304" t="s">
        <v>187</v>
      </c>
      <c r="AF130" s="331">
        <v>90</v>
      </c>
      <c r="AG130" s="1246" t="s">
        <v>880</v>
      </c>
      <c r="AH130" s="197"/>
      <c r="AI130" s="331" t="s">
        <v>1097</v>
      </c>
      <c r="AJ130" s="308">
        <f t="shared" si="37"/>
        <v>1300000</v>
      </c>
      <c r="AK130" s="1157"/>
      <c r="AL130" s="308">
        <f t="shared" si="38"/>
        <v>1300000</v>
      </c>
      <c r="AM130" s="332">
        <f t="shared" si="39"/>
        <v>520000</v>
      </c>
      <c r="AN130" s="332">
        <f t="shared" si="40"/>
        <v>390000</v>
      </c>
      <c r="AO130" s="332">
        <f t="shared" si="41"/>
        <v>390000</v>
      </c>
      <c r="AP130" s="197"/>
      <c r="AQ130" s="197"/>
      <c r="AR130" s="197"/>
      <c r="AS130" s="197"/>
      <c r="AT130" s="197"/>
      <c r="AU130" s="197"/>
      <c r="AV130" s="197"/>
      <c r="AW130" s="197"/>
      <c r="AX130" s="984"/>
      <c r="AY130" s="1141">
        <f>SUM(AM130:AX130)</f>
        <v>1300000</v>
      </c>
      <c r="AZ130" s="1141">
        <f>+AJ130-AY130</f>
        <v>0</v>
      </c>
      <c r="BC130" s="452"/>
    </row>
    <row r="131" spans="1:55" s="272" customFormat="1" ht="23.25">
      <c r="A131" s="197"/>
      <c r="B131" s="197"/>
      <c r="C131" s="197"/>
      <c r="D131" s="197"/>
      <c r="E131" s="197"/>
      <c r="F131" s="197"/>
      <c r="G131" s="197"/>
      <c r="H131" s="197"/>
      <c r="I131" s="197"/>
      <c r="J131" s="197"/>
      <c r="K131" s="826"/>
      <c r="L131" s="826"/>
      <c r="M131" s="332"/>
      <c r="N131" s="332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238"/>
      <c r="AH131" s="197"/>
      <c r="AI131" s="331"/>
      <c r="AJ131" s="197"/>
      <c r="AK131" s="1157"/>
      <c r="AL131" s="197"/>
      <c r="AM131" s="197"/>
      <c r="AN131" s="197"/>
      <c r="AO131" s="197"/>
      <c r="AP131" s="197"/>
      <c r="AQ131" s="197"/>
      <c r="AR131" s="197"/>
      <c r="AS131" s="197"/>
      <c r="AT131" s="197"/>
      <c r="AU131" s="197"/>
      <c r="AV131" s="197"/>
      <c r="AW131" s="197"/>
      <c r="AX131" s="984"/>
      <c r="AY131" s="1141">
        <f t="shared" si="22"/>
        <v>0</v>
      </c>
      <c r="AZ131" s="1141">
        <f t="shared" si="23"/>
        <v>0</v>
      </c>
      <c r="BC131" s="95"/>
    </row>
    <row r="132" spans="1:55" s="1149" customFormat="1" ht="23.25">
      <c r="A132" s="1142"/>
      <c r="B132" s="1142">
        <f>COUNT(B134:B141)</f>
        <v>7</v>
      </c>
      <c r="C132" s="1143" t="s">
        <v>289</v>
      </c>
      <c r="D132" s="1144"/>
      <c r="E132" s="1142"/>
      <c r="F132" s="1142"/>
      <c r="G132" s="1145"/>
      <c r="H132" s="1145"/>
      <c r="I132" s="1145"/>
      <c r="J132" s="1145"/>
      <c r="K132" s="1315"/>
      <c r="L132" s="1315"/>
      <c r="M132" s="1146">
        <f>SUM(M133:M141)</f>
        <v>70000000</v>
      </c>
      <c r="N132" s="1147"/>
      <c r="O132" s="1146">
        <f>SUM(O133:O141)</f>
        <v>0</v>
      </c>
      <c r="P132" s="1146"/>
      <c r="Q132" s="1142"/>
      <c r="R132" s="1142"/>
      <c r="S132" s="1142"/>
      <c r="T132" s="1142"/>
      <c r="U132" s="1142"/>
      <c r="V132" s="1146">
        <f>SUM(V134:V140)</f>
        <v>4100</v>
      </c>
      <c r="W132" s="1146">
        <f>SUM(W133:W141)</f>
        <v>16.68</v>
      </c>
      <c r="X132" s="1146">
        <f>SUM(X133:X141)</f>
        <v>0</v>
      </c>
      <c r="Y132" s="1146">
        <f>SUM(Y133:Y141)</f>
        <v>1670</v>
      </c>
      <c r="Z132" s="1511">
        <f>SUM(Z133:Z141)</f>
        <v>86</v>
      </c>
      <c r="AA132" s="1142"/>
      <c r="AB132" s="1142"/>
      <c r="AC132" s="1142"/>
      <c r="AD132" s="1142"/>
      <c r="AE132" s="1142"/>
      <c r="AF132" s="1142"/>
      <c r="AG132" s="1257">
        <v>2</v>
      </c>
      <c r="AH132" s="1142"/>
      <c r="AI132" s="1400"/>
      <c r="AJ132" s="1146">
        <f>SUM(AJ133:AJ141)</f>
        <v>70000000</v>
      </c>
      <c r="AK132" s="1175">
        <f t="shared" ref="AK132:AX132" si="42">SUM(AK133:AK141)</f>
        <v>67900000</v>
      </c>
      <c r="AL132" s="1146">
        <f t="shared" si="42"/>
        <v>2100000</v>
      </c>
      <c r="AM132" s="1146">
        <f t="shared" si="42"/>
        <v>0</v>
      </c>
      <c r="AN132" s="1146">
        <f t="shared" si="42"/>
        <v>0</v>
      </c>
      <c r="AO132" s="1146">
        <f t="shared" si="42"/>
        <v>0</v>
      </c>
      <c r="AP132" s="1146">
        <f t="shared" si="42"/>
        <v>3500000</v>
      </c>
      <c r="AQ132" s="1146">
        <f t="shared" si="42"/>
        <v>3500000</v>
      </c>
      <c r="AR132" s="1146">
        <f t="shared" si="42"/>
        <v>4000000</v>
      </c>
      <c r="AS132" s="1146">
        <f t="shared" si="42"/>
        <v>14000000</v>
      </c>
      <c r="AT132" s="1146">
        <f t="shared" si="42"/>
        <v>17000000</v>
      </c>
      <c r="AU132" s="1146">
        <f t="shared" si="42"/>
        <v>15000000</v>
      </c>
      <c r="AV132" s="1146">
        <f t="shared" si="42"/>
        <v>5000000</v>
      </c>
      <c r="AW132" s="1146">
        <f t="shared" si="42"/>
        <v>4000000</v>
      </c>
      <c r="AX132" s="1148">
        <f t="shared" si="42"/>
        <v>4000000</v>
      </c>
      <c r="AY132" s="1141">
        <f t="shared" si="22"/>
        <v>70000000</v>
      </c>
      <c r="AZ132" s="1141">
        <f t="shared" si="23"/>
        <v>0</v>
      </c>
      <c r="BC132" s="1150"/>
    </row>
    <row r="133" spans="1:55" s="312" customFormat="1" ht="23.25">
      <c r="A133" s="304"/>
      <c r="B133" s="304"/>
      <c r="C133" s="791"/>
      <c r="D133" s="715"/>
      <c r="E133" s="304"/>
      <c r="F133" s="304"/>
      <c r="G133" s="306"/>
      <c r="H133" s="306"/>
      <c r="I133" s="306"/>
      <c r="J133" s="306"/>
      <c r="K133" s="535"/>
      <c r="L133" s="535"/>
      <c r="M133" s="308"/>
      <c r="N133" s="783"/>
      <c r="O133" s="308"/>
      <c r="P133" s="308"/>
      <c r="Q133" s="304"/>
      <c r="R133" s="304"/>
      <c r="S133" s="304"/>
      <c r="T133" s="304"/>
      <c r="U133" s="304"/>
      <c r="V133" s="308"/>
      <c r="W133" s="308"/>
      <c r="X133" s="308"/>
      <c r="Y133" s="308"/>
      <c r="Z133" s="308"/>
      <c r="AA133" s="304"/>
      <c r="AB133" s="304"/>
      <c r="AC133" s="304"/>
      <c r="AD133" s="304"/>
      <c r="AE133" s="304"/>
      <c r="AF133" s="304"/>
      <c r="AG133" s="1252"/>
      <c r="AH133" s="304"/>
      <c r="AI133" s="304"/>
      <c r="AJ133" s="308"/>
      <c r="AK133" s="419"/>
      <c r="AL133" s="308"/>
      <c r="AM133" s="308"/>
      <c r="AN133" s="308"/>
      <c r="AO133" s="308"/>
      <c r="AP133" s="308"/>
      <c r="AQ133" s="308"/>
      <c r="AR133" s="308"/>
      <c r="AS133" s="308"/>
      <c r="AT133" s="308"/>
      <c r="AU133" s="308"/>
      <c r="AV133" s="308"/>
      <c r="AW133" s="308"/>
      <c r="AX133" s="1009"/>
      <c r="AY133" s="1141">
        <f t="shared" si="22"/>
        <v>0</v>
      </c>
      <c r="AZ133" s="1141">
        <f t="shared" si="23"/>
        <v>0</v>
      </c>
      <c r="BC133" s="1063"/>
    </row>
    <row r="134" spans="1:55" s="290" customFormat="1" ht="23.25">
      <c r="A134" s="207">
        <v>2</v>
      </c>
      <c r="B134" s="207">
        <v>1</v>
      </c>
      <c r="C134" s="731" t="s">
        <v>1527</v>
      </c>
      <c r="D134" s="376">
        <v>2.5</v>
      </c>
      <c r="E134" s="376">
        <v>10</v>
      </c>
      <c r="F134" s="376" t="s">
        <v>830</v>
      </c>
      <c r="G134" s="376" t="s">
        <v>535</v>
      </c>
      <c r="H134" s="376" t="s">
        <v>139</v>
      </c>
      <c r="I134" s="376" t="s">
        <v>33</v>
      </c>
      <c r="J134" s="376">
        <v>205</v>
      </c>
      <c r="K134" s="534">
        <v>19.684799999999999</v>
      </c>
      <c r="L134" s="534">
        <v>99.702200000000005</v>
      </c>
      <c r="M134" s="537">
        <v>12000000</v>
      </c>
      <c r="N134" s="828">
        <v>12000000</v>
      </c>
      <c r="O134" s="282">
        <v>0</v>
      </c>
      <c r="P134" s="376">
        <v>1</v>
      </c>
      <c r="Q134" s="376">
        <v>1</v>
      </c>
      <c r="R134" s="376">
        <v>1</v>
      </c>
      <c r="S134" s="376">
        <v>4</v>
      </c>
      <c r="T134" s="376">
        <v>4</v>
      </c>
      <c r="U134" s="734"/>
      <c r="V134" s="407">
        <v>700</v>
      </c>
      <c r="W134" s="1581">
        <v>3.2</v>
      </c>
      <c r="X134" s="199"/>
      <c r="Y134" s="537">
        <v>200</v>
      </c>
      <c r="Z134" s="748">
        <v>13</v>
      </c>
      <c r="AA134" s="407" t="s">
        <v>843</v>
      </c>
      <c r="AB134" s="736">
        <v>100</v>
      </c>
      <c r="AC134" s="738">
        <v>2563</v>
      </c>
      <c r="AD134" s="738">
        <v>2563</v>
      </c>
      <c r="AE134" s="738" t="s">
        <v>187</v>
      </c>
      <c r="AF134" s="738">
        <v>90</v>
      </c>
      <c r="AG134" s="1246" t="s">
        <v>793</v>
      </c>
      <c r="AH134" s="207"/>
      <c r="AI134" s="1473" t="s">
        <v>844</v>
      </c>
      <c r="AJ134" s="733">
        <v>12000000</v>
      </c>
      <c r="AK134" s="1162">
        <v>11640000</v>
      </c>
      <c r="AL134" s="282">
        <v>360000</v>
      </c>
      <c r="AM134" s="282"/>
      <c r="AN134" s="282"/>
      <c r="AO134" s="282"/>
      <c r="AP134" s="282">
        <v>2000000</v>
      </c>
      <c r="AQ134" s="282">
        <v>2000000</v>
      </c>
      <c r="AR134" s="282">
        <v>2000000</v>
      </c>
      <c r="AS134" s="282">
        <v>2000000</v>
      </c>
      <c r="AT134" s="282">
        <v>2000000</v>
      </c>
      <c r="AU134" s="282">
        <v>2000000</v>
      </c>
      <c r="AV134" s="282"/>
      <c r="AW134" s="282"/>
      <c r="AX134" s="991"/>
      <c r="AY134" s="1141">
        <v>12000000</v>
      </c>
      <c r="AZ134" s="1141">
        <v>0</v>
      </c>
      <c r="BC134" s="452"/>
    </row>
    <row r="135" spans="1:55" s="290" customFormat="1" ht="23.25">
      <c r="A135" s="207">
        <v>2</v>
      </c>
      <c r="B135" s="207">
        <v>2</v>
      </c>
      <c r="C135" s="731" t="s">
        <v>1528</v>
      </c>
      <c r="D135" s="376">
        <v>2.5</v>
      </c>
      <c r="E135" s="376">
        <v>10</v>
      </c>
      <c r="F135" s="376" t="s">
        <v>591</v>
      </c>
      <c r="G135" s="376" t="s">
        <v>535</v>
      </c>
      <c r="H135" s="376" t="s">
        <v>139</v>
      </c>
      <c r="I135" s="376" t="s">
        <v>33</v>
      </c>
      <c r="J135" s="763" t="s">
        <v>565</v>
      </c>
      <c r="K135" s="534">
        <v>19.574100000000001</v>
      </c>
      <c r="L135" s="534">
        <v>99.801100000000005</v>
      </c>
      <c r="M135" s="537">
        <v>17000000</v>
      </c>
      <c r="N135" s="828">
        <v>17000000</v>
      </c>
      <c r="O135" s="282">
        <v>0</v>
      </c>
      <c r="P135" s="376">
        <v>1</v>
      </c>
      <c r="Q135" s="376">
        <v>1</v>
      </c>
      <c r="R135" s="376">
        <v>1</v>
      </c>
      <c r="S135" s="376">
        <v>4</v>
      </c>
      <c r="T135" s="376">
        <v>4</v>
      </c>
      <c r="U135" s="734"/>
      <c r="V135" s="407">
        <v>700</v>
      </c>
      <c r="W135" s="1581">
        <v>3.65</v>
      </c>
      <c r="X135" s="537"/>
      <c r="Y135" s="537">
        <v>500</v>
      </c>
      <c r="Z135" s="748">
        <v>20</v>
      </c>
      <c r="AA135" s="407" t="s">
        <v>843</v>
      </c>
      <c r="AB135" s="736">
        <v>100</v>
      </c>
      <c r="AC135" s="738">
        <v>2563</v>
      </c>
      <c r="AD135" s="738">
        <v>2563</v>
      </c>
      <c r="AE135" s="738" t="s">
        <v>187</v>
      </c>
      <c r="AF135" s="738">
        <v>90</v>
      </c>
      <c r="AG135" s="1246" t="s">
        <v>793</v>
      </c>
      <c r="AH135" s="207"/>
      <c r="AI135" s="1473" t="s">
        <v>845</v>
      </c>
      <c r="AJ135" s="733">
        <v>17000000</v>
      </c>
      <c r="AK135" s="1162">
        <v>16490000</v>
      </c>
      <c r="AL135" s="282">
        <v>510000</v>
      </c>
      <c r="AM135" s="282"/>
      <c r="AN135" s="282"/>
      <c r="AO135" s="282"/>
      <c r="AP135" s="282">
        <v>1500000</v>
      </c>
      <c r="AQ135" s="282">
        <v>1500000</v>
      </c>
      <c r="AR135" s="282">
        <v>2000000</v>
      </c>
      <c r="AS135" s="282">
        <v>2000000</v>
      </c>
      <c r="AT135" s="282">
        <v>2000000</v>
      </c>
      <c r="AU135" s="282">
        <v>2000000</v>
      </c>
      <c r="AV135" s="282">
        <v>2000000</v>
      </c>
      <c r="AW135" s="282">
        <v>2000000</v>
      </c>
      <c r="AX135" s="991">
        <v>2000000</v>
      </c>
      <c r="AY135" s="1141">
        <v>17000000</v>
      </c>
      <c r="AZ135" s="1141">
        <v>0</v>
      </c>
      <c r="BC135" s="452"/>
    </row>
    <row r="136" spans="1:55" s="290" customFormat="1" ht="23.25">
      <c r="A136" s="207">
        <v>2</v>
      </c>
      <c r="B136" s="207">
        <v>3</v>
      </c>
      <c r="C136" s="731" t="s">
        <v>1529</v>
      </c>
      <c r="D136" s="376">
        <v>2.6</v>
      </c>
      <c r="E136" s="376">
        <v>10</v>
      </c>
      <c r="F136" s="376" t="s">
        <v>791</v>
      </c>
      <c r="G136" s="376" t="s">
        <v>453</v>
      </c>
      <c r="H136" s="376" t="s">
        <v>139</v>
      </c>
      <c r="I136" s="376" t="s">
        <v>454</v>
      </c>
      <c r="J136" s="376" t="s">
        <v>561</v>
      </c>
      <c r="K136" s="534">
        <v>19.721299999999999</v>
      </c>
      <c r="L136" s="534">
        <v>99.691299999999998</v>
      </c>
      <c r="M136" s="537">
        <v>6500000</v>
      </c>
      <c r="N136" s="828">
        <v>6500000</v>
      </c>
      <c r="O136" s="282">
        <v>0</v>
      </c>
      <c r="P136" s="376">
        <v>1</v>
      </c>
      <c r="Q136" s="376">
        <v>1</v>
      </c>
      <c r="R136" s="376">
        <v>1</v>
      </c>
      <c r="S136" s="376">
        <v>4</v>
      </c>
      <c r="T136" s="376">
        <v>4</v>
      </c>
      <c r="U136" s="756"/>
      <c r="V136" s="407">
        <v>500</v>
      </c>
      <c r="W136" s="1581">
        <v>1.62</v>
      </c>
      <c r="X136" s="537"/>
      <c r="Y136" s="537">
        <v>200</v>
      </c>
      <c r="Z136" s="748">
        <v>13</v>
      </c>
      <c r="AA136" s="407" t="s">
        <v>843</v>
      </c>
      <c r="AB136" s="736">
        <v>100</v>
      </c>
      <c r="AC136" s="738">
        <v>2563</v>
      </c>
      <c r="AD136" s="738">
        <v>2563</v>
      </c>
      <c r="AE136" s="738" t="s">
        <v>187</v>
      </c>
      <c r="AF136" s="738">
        <v>90</v>
      </c>
      <c r="AG136" s="1246" t="s">
        <v>793</v>
      </c>
      <c r="AH136" s="207"/>
      <c r="AI136" s="1473" t="s">
        <v>846</v>
      </c>
      <c r="AJ136" s="733">
        <v>6500000</v>
      </c>
      <c r="AK136" s="1162">
        <v>6305000</v>
      </c>
      <c r="AL136" s="282">
        <v>195000</v>
      </c>
      <c r="AM136" s="282"/>
      <c r="AN136" s="282"/>
      <c r="AO136" s="282"/>
      <c r="AS136" s="282">
        <v>2000000</v>
      </c>
      <c r="AT136" s="282">
        <v>2500000</v>
      </c>
      <c r="AU136" s="282">
        <v>2000000</v>
      </c>
      <c r="AV136" s="282"/>
      <c r="AW136" s="282"/>
      <c r="AX136" s="991"/>
      <c r="AY136" s="1141">
        <v>6500000</v>
      </c>
      <c r="AZ136" s="1141">
        <v>0</v>
      </c>
      <c r="BC136" s="452"/>
    </row>
    <row r="137" spans="1:55" s="290" customFormat="1" ht="23.25">
      <c r="A137" s="207">
        <v>2</v>
      </c>
      <c r="B137" s="207">
        <v>4</v>
      </c>
      <c r="C137" s="731" t="s">
        <v>1530</v>
      </c>
      <c r="D137" s="376">
        <v>2.6</v>
      </c>
      <c r="E137" s="376">
        <v>10</v>
      </c>
      <c r="F137" s="376" t="s">
        <v>791</v>
      </c>
      <c r="G137" s="376" t="s">
        <v>453</v>
      </c>
      <c r="H137" s="376" t="s">
        <v>139</v>
      </c>
      <c r="I137" s="376" t="s">
        <v>454</v>
      </c>
      <c r="J137" s="376" t="s">
        <v>561</v>
      </c>
      <c r="K137" s="534">
        <v>19.729299999999999</v>
      </c>
      <c r="L137" s="534">
        <v>99.699399999999997</v>
      </c>
      <c r="M137" s="537">
        <v>6500000</v>
      </c>
      <c r="N137" s="828">
        <v>6500000</v>
      </c>
      <c r="O137" s="282">
        <v>0</v>
      </c>
      <c r="P137" s="376">
        <v>1</v>
      </c>
      <c r="Q137" s="376">
        <v>1</v>
      </c>
      <c r="R137" s="376">
        <v>1</v>
      </c>
      <c r="S137" s="376">
        <v>4</v>
      </c>
      <c r="T137" s="376">
        <v>4</v>
      </c>
      <c r="U137" s="743"/>
      <c r="V137" s="407">
        <v>600</v>
      </c>
      <c r="W137" s="1581">
        <v>1.76</v>
      </c>
      <c r="X137" s="537"/>
      <c r="Y137" s="537">
        <v>200</v>
      </c>
      <c r="Z137" s="748">
        <v>10</v>
      </c>
      <c r="AA137" s="407" t="s">
        <v>843</v>
      </c>
      <c r="AB137" s="736">
        <v>100</v>
      </c>
      <c r="AC137" s="738">
        <v>2563</v>
      </c>
      <c r="AD137" s="738">
        <v>2563</v>
      </c>
      <c r="AE137" s="738" t="s">
        <v>187</v>
      </c>
      <c r="AF137" s="738">
        <v>90</v>
      </c>
      <c r="AG137" s="1246" t="s">
        <v>793</v>
      </c>
      <c r="AH137" s="207"/>
      <c r="AI137" s="1473" t="s">
        <v>847</v>
      </c>
      <c r="AJ137" s="733">
        <v>6500000</v>
      </c>
      <c r="AK137" s="1162">
        <v>6305000</v>
      </c>
      <c r="AL137" s="282">
        <v>195000</v>
      </c>
      <c r="AM137" s="282"/>
      <c r="AN137" s="282"/>
      <c r="AO137" s="282"/>
      <c r="AS137" s="282">
        <v>2000000</v>
      </c>
      <c r="AT137" s="282">
        <v>2500000</v>
      </c>
      <c r="AU137" s="282">
        <v>2000000</v>
      </c>
      <c r="AV137" s="282"/>
      <c r="AW137" s="282"/>
      <c r="AX137" s="991"/>
      <c r="AY137" s="1141">
        <v>6500000</v>
      </c>
      <c r="AZ137" s="1141">
        <v>0</v>
      </c>
      <c r="BC137" s="452"/>
    </row>
    <row r="138" spans="1:55" s="290" customFormat="1" ht="23.25">
      <c r="A138" s="207">
        <v>2</v>
      </c>
      <c r="B138" s="207">
        <v>5</v>
      </c>
      <c r="C138" s="731" t="s">
        <v>1531</v>
      </c>
      <c r="D138" s="376">
        <v>2.6</v>
      </c>
      <c r="E138" s="376">
        <v>10</v>
      </c>
      <c r="F138" s="376" t="s">
        <v>791</v>
      </c>
      <c r="G138" s="376" t="s">
        <v>453</v>
      </c>
      <c r="H138" s="376" t="s">
        <v>139</v>
      </c>
      <c r="I138" s="376" t="s">
        <v>454</v>
      </c>
      <c r="J138" s="376" t="s">
        <v>561</v>
      </c>
      <c r="K138" s="534">
        <v>19.731400000000001</v>
      </c>
      <c r="L138" s="534">
        <v>99.7042</v>
      </c>
      <c r="M138" s="537">
        <v>6500000</v>
      </c>
      <c r="N138" s="828">
        <v>6500000</v>
      </c>
      <c r="O138" s="282">
        <v>0</v>
      </c>
      <c r="P138" s="376">
        <v>1</v>
      </c>
      <c r="Q138" s="376">
        <v>1</v>
      </c>
      <c r="R138" s="376">
        <v>1</v>
      </c>
      <c r="S138" s="376">
        <v>4</v>
      </c>
      <c r="T138" s="376">
        <v>4</v>
      </c>
      <c r="U138" s="743"/>
      <c r="V138" s="407">
        <v>400</v>
      </c>
      <c r="W138" s="1581">
        <v>1.625</v>
      </c>
      <c r="X138" s="537"/>
      <c r="Y138" s="537">
        <v>200</v>
      </c>
      <c r="Z138" s="748">
        <v>10</v>
      </c>
      <c r="AA138" s="407" t="s">
        <v>843</v>
      </c>
      <c r="AB138" s="736">
        <v>100</v>
      </c>
      <c r="AC138" s="738">
        <v>2563</v>
      </c>
      <c r="AD138" s="738">
        <v>2563</v>
      </c>
      <c r="AE138" s="738" t="s">
        <v>187</v>
      </c>
      <c r="AF138" s="738">
        <v>90</v>
      </c>
      <c r="AG138" s="1246" t="s">
        <v>793</v>
      </c>
      <c r="AH138" s="207"/>
      <c r="AI138" s="1473" t="s">
        <v>848</v>
      </c>
      <c r="AJ138" s="733">
        <v>6500000</v>
      </c>
      <c r="AK138" s="1162">
        <v>6305000</v>
      </c>
      <c r="AL138" s="282">
        <v>195000</v>
      </c>
      <c r="AM138" s="282"/>
      <c r="AN138" s="282"/>
      <c r="AO138" s="282"/>
      <c r="AP138" s="282"/>
      <c r="AQ138" s="282"/>
      <c r="AR138" s="282"/>
      <c r="AS138" s="282">
        <v>2000000</v>
      </c>
      <c r="AT138" s="282">
        <v>2500000</v>
      </c>
      <c r="AU138" s="282">
        <v>2000000</v>
      </c>
      <c r="AV138" s="282"/>
      <c r="AW138" s="282"/>
      <c r="AX138" s="991"/>
      <c r="AY138" s="1141">
        <v>6500000</v>
      </c>
      <c r="AZ138" s="1141">
        <v>0</v>
      </c>
      <c r="BC138" s="452"/>
    </row>
    <row r="139" spans="1:55" s="290" customFormat="1" ht="23.25">
      <c r="A139" s="207">
        <v>2</v>
      </c>
      <c r="B139" s="207">
        <v>6</v>
      </c>
      <c r="C139" s="731" t="s">
        <v>1532</v>
      </c>
      <c r="D139" s="376">
        <v>2.6</v>
      </c>
      <c r="E139" s="376">
        <v>10</v>
      </c>
      <c r="F139" s="376" t="s">
        <v>791</v>
      </c>
      <c r="G139" s="376" t="s">
        <v>453</v>
      </c>
      <c r="H139" s="376" t="s">
        <v>139</v>
      </c>
      <c r="I139" s="376" t="s">
        <v>454</v>
      </c>
      <c r="J139" s="376" t="s">
        <v>561</v>
      </c>
      <c r="K139" s="534">
        <v>19.751899999999999</v>
      </c>
      <c r="L139" s="534">
        <v>99.710499999999996</v>
      </c>
      <c r="M139" s="537">
        <v>6500000</v>
      </c>
      <c r="N139" s="828">
        <v>6500000</v>
      </c>
      <c r="O139" s="282">
        <v>0</v>
      </c>
      <c r="P139" s="376">
        <v>1</v>
      </c>
      <c r="Q139" s="376">
        <v>1</v>
      </c>
      <c r="R139" s="376">
        <v>1</v>
      </c>
      <c r="S139" s="376">
        <v>4</v>
      </c>
      <c r="T139" s="376">
        <v>4</v>
      </c>
      <c r="U139" s="743"/>
      <c r="V139" s="407">
        <v>500</v>
      </c>
      <c r="W139" s="1581">
        <v>1.625</v>
      </c>
      <c r="X139" s="537"/>
      <c r="Y139" s="537">
        <v>200</v>
      </c>
      <c r="Z139" s="748">
        <v>10</v>
      </c>
      <c r="AA139" s="407" t="s">
        <v>843</v>
      </c>
      <c r="AB139" s="736">
        <v>100</v>
      </c>
      <c r="AC139" s="738">
        <v>2563</v>
      </c>
      <c r="AD139" s="738">
        <v>2563</v>
      </c>
      <c r="AE139" s="738" t="s">
        <v>187</v>
      </c>
      <c r="AF139" s="738">
        <v>90</v>
      </c>
      <c r="AG139" s="1246" t="s">
        <v>793</v>
      </c>
      <c r="AH139" s="207"/>
      <c r="AI139" s="1473" t="s">
        <v>849</v>
      </c>
      <c r="AJ139" s="733">
        <v>6500000</v>
      </c>
      <c r="AK139" s="1162">
        <v>6305000</v>
      </c>
      <c r="AL139" s="282">
        <v>195000</v>
      </c>
      <c r="AM139" s="282"/>
      <c r="AN139" s="282"/>
      <c r="AO139" s="282"/>
      <c r="AP139" s="282"/>
      <c r="AQ139" s="282"/>
      <c r="AR139" s="282"/>
      <c r="AS139" s="282">
        <v>2000000</v>
      </c>
      <c r="AT139" s="282">
        <v>2500000</v>
      </c>
      <c r="AU139" s="282">
        <v>2000000</v>
      </c>
      <c r="AV139" s="282"/>
      <c r="AW139" s="282"/>
      <c r="AX139" s="991"/>
      <c r="AY139" s="1141">
        <v>6500000</v>
      </c>
      <c r="AZ139" s="1141">
        <v>0</v>
      </c>
      <c r="BC139" s="452"/>
    </row>
    <row r="140" spans="1:55" s="290" customFormat="1" ht="23.25">
      <c r="A140" s="207">
        <v>2</v>
      </c>
      <c r="B140" s="207">
        <v>7</v>
      </c>
      <c r="C140" s="731" t="s">
        <v>1533</v>
      </c>
      <c r="D140" s="376">
        <v>2.5</v>
      </c>
      <c r="E140" s="376">
        <v>10</v>
      </c>
      <c r="F140" s="376" t="s">
        <v>830</v>
      </c>
      <c r="G140" s="376" t="s">
        <v>535</v>
      </c>
      <c r="H140" s="376" t="s">
        <v>139</v>
      </c>
      <c r="I140" s="376" t="s">
        <v>33</v>
      </c>
      <c r="J140" s="376" t="s">
        <v>576</v>
      </c>
      <c r="K140" s="534">
        <v>19.671900000000001</v>
      </c>
      <c r="L140" s="534">
        <v>99.704800000000006</v>
      </c>
      <c r="M140" s="537">
        <v>15000000</v>
      </c>
      <c r="N140" s="828">
        <v>15000000</v>
      </c>
      <c r="O140" s="282">
        <v>0</v>
      </c>
      <c r="P140" s="376">
        <v>1</v>
      </c>
      <c r="Q140" s="376">
        <v>1</v>
      </c>
      <c r="R140" s="376">
        <v>1</v>
      </c>
      <c r="S140" s="376">
        <v>4</v>
      </c>
      <c r="T140" s="376">
        <v>4</v>
      </c>
      <c r="U140" s="743"/>
      <c r="V140" s="407">
        <v>700</v>
      </c>
      <c r="W140" s="765">
        <v>3.2</v>
      </c>
      <c r="X140" s="537"/>
      <c r="Y140" s="537">
        <v>170</v>
      </c>
      <c r="Z140" s="748">
        <v>10</v>
      </c>
      <c r="AA140" s="407" t="s">
        <v>843</v>
      </c>
      <c r="AB140" s="736">
        <v>100</v>
      </c>
      <c r="AC140" s="738">
        <v>2563</v>
      </c>
      <c r="AD140" s="738">
        <v>2563</v>
      </c>
      <c r="AE140" s="738" t="s">
        <v>187</v>
      </c>
      <c r="AF140" s="738">
        <v>90</v>
      </c>
      <c r="AG140" s="1246" t="s">
        <v>793</v>
      </c>
      <c r="AH140" s="207"/>
      <c r="AI140" s="1473" t="s">
        <v>850</v>
      </c>
      <c r="AJ140" s="733">
        <v>15000000</v>
      </c>
      <c r="AK140" s="1162">
        <v>14550000</v>
      </c>
      <c r="AL140" s="282">
        <v>450000</v>
      </c>
      <c r="AM140" s="282"/>
      <c r="AN140" s="282"/>
      <c r="AO140" s="282"/>
      <c r="AP140" s="282"/>
      <c r="AQ140" s="282"/>
      <c r="AR140" s="282"/>
      <c r="AS140" s="282">
        <v>2000000</v>
      </c>
      <c r="AT140" s="282">
        <v>3000000</v>
      </c>
      <c r="AU140" s="282">
        <v>3000000</v>
      </c>
      <c r="AV140" s="282">
        <v>3000000</v>
      </c>
      <c r="AW140" s="282">
        <v>2000000</v>
      </c>
      <c r="AX140" s="991">
        <v>2000000</v>
      </c>
      <c r="AY140" s="1141">
        <v>15000000</v>
      </c>
      <c r="AZ140" s="1141">
        <v>0</v>
      </c>
      <c r="BC140" s="452"/>
    </row>
    <row r="141" spans="1:55" s="790" customFormat="1" ht="23.25">
      <c r="A141" s="17"/>
      <c r="B141" s="17"/>
      <c r="C141" s="785"/>
      <c r="D141" s="69"/>
      <c r="E141" s="69"/>
      <c r="F141" s="69"/>
      <c r="G141" s="69"/>
      <c r="H141" s="69"/>
      <c r="I141" s="69"/>
      <c r="J141" s="69"/>
      <c r="K141" s="1316"/>
      <c r="L141" s="1316"/>
      <c r="M141" s="792"/>
      <c r="N141" s="829"/>
      <c r="O141" s="18"/>
      <c r="P141" s="69"/>
      <c r="Q141" s="69"/>
      <c r="R141" s="69"/>
      <c r="S141" s="69"/>
      <c r="T141" s="69"/>
      <c r="U141" s="793"/>
      <c r="V141" s="788"/>
      <c r="W141" s="794"/>
      <c r="X141" s="792"/>
      <c r="Y141" s="792"/>
      <c r="Z141" s="795"/>
      <c r="AA141" s="788"/>
      <c r="AB141" s="787"/>
      <c r="AC141" s="789"/>
      <c r="AD141" s="789"/>
      <c r="AE141" s="789"/>
      <c r="AF141" s="789"/>
      <c r="AG141" s="1258"/>
      <c r="AH141" s="17"/>
      <c r="AI141" s="1476"/>
      <c r="AJ141" s="786"/>
      <c r="AK141" s="1176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988"/>
      <c r="AY141" s="1141">
        <f t="shared" ref="AY141:AY147" si="43">SUM(AM141:AX141)</f>
        <v>0</v>
      </c>
      <c r="AZ141" s="1141">
        <f t="shared" ref="AZ141:AZ147" si="44">+AJ141-AY141</f>
        <v>0</v>
      </c>
      <c r="BA141" s="290"/>
      <c r="BB141" s="290"/>
    </row>
    <row r="142" spans="1:55" s="967" customFormat="1" ht="24.75" customHeight="1">
      <c r="A142" s="962"/>
      <c r="B142" s="962">
        <f>+B143+B153+B341</f>
        <v>167</v>
      </c>
      <c r="C142" s="962" t="s">
        <v>967</v>
      </c>
      <c r="D142" s="962"/>
      <c r="E142" s="962"/>
      <c r="F142" s="962"/>
      <c r="G142" s="962"/>
      <c r="H142" s="962"/>
      <c r="I142" s="962"/>
      <c r="J142" s="962"/>
      <c r="K142" s="978"/>
      <c r="L142" s="978"/>
      <c r="M142" s="963">
        <f>+M143+M153+M341</f>
        <v>197148500</v>
      </c>
      <c r="N142" s="963">
        <f>+N143+N153+N341</f>
        <v>171090500</v>
      </c>
      <c r="O142" s="963">
        <f>+O143+O153+O341</f>
        <v>58000</v>
      </c>
      <c r="P142" s="962"/>
      <c r="Q142" s="962"/>
      <c r="R142" s="962"/>
      <c r="S142" s="962"/>
      <c r="T142" s="962"/>
      <c r="U142" s="962"/>
      <c r="V142" s="963">
        <f>+V143+V153+V341</f>
        <v>660109</v>
      </c>
      <c r="W142" s="963">
        <f>+W143+W153+W341</f>
        <v>1065.5709999999999</v>
      </c>
      <c r="X142" s="978">
        <f>+X143+X153+X341</f>
        <v>31.623000000000001</v>
      </c>
      <c r="Y142" s="963">
        <f>+Y143+Y153+Y341</f>
        <v>72732</v>
      </c>
      <c r="Z142" s="1509">
        <f>+Z143+Z153+Z341</f>
        <v>2266</v>
      </c>
      <c r="AA142" s="962"/>
      <c r="AB142" s="962"/>
      <c r="AC142" s="962"/>
      <c r="AD142" s="962"/>
      <c r="AE142" s="962"/>
      <c r="AF142" s="962"/>
      <c r="AG142" s="1239">
        <v>2</v>
      </c>
      <c r="AH142" s="962"/>
      <c r="AI142" s="1398"/>
      <c r="AJ142" s="963">
        <f t="shared" ref="AJ142:AX142" si="45">+AJ143+AJ153+AJ341</f>
        <v>197148500</v>
      </c>
      <c r="AK142" s="1158">
        <f t="shared" si="45"/>
        <v>1000000</v>
      </c>
      <c r="AL142" s="963">
        <f t="shared" si="45"/>
        <v>196148500</v>
      </c>
      <c r="AM142" s="963">
        <f t="shared" si="45"/>
        <v>17128349.333333336</v>
      </c>
      <c r="AN142" s="963">
        <f t="shared" si="45"/>
        <v>39220774.333333336</v>
      </c>
      <c r="AO142" s="963">
        <f t="shared" si="45"/>
        <v>40531074.333333336</v>
      </c>
      <c r="AP142" s="963">
        <f t="shared" si="45"/>
        <v>36583341</v>
      </c>
      <c r="AQ142" s="963">
        <f t="shared" si="45"/>
        <v>16266741</v>
      </c>
      <c r="AR142" s="963">
        <f t="shared" si="45"/>
        <v>14873145</v>
      </c>
      <c r="AS142" s="963">
        <f t="shared" si="45"/>
        <v>12111475</v>
      </c>
      <c r="AT142" s="963">
        <f t="shared" si="45"/>
        <v>7821475</v>
      </c>
      <c r="AU142" s="963">
        <f t="shared" si="45"/>
        <v>6521475</v>
      </c>
      <c r="AV142" s="963">
        <f t="shared" si="45"/>
        <v>2815850</v>
      </c>
      <c r="AW142" s="963">
        <f t="shared" si="45"/>
        <v>1635850</v>
      </c>
      <c r="AX142" s="963">
        <f t="shared" si="45"/>
        <v>1638950</v>
      </c>
      <c r="AY142" s="1141">
        <f t="shared" si="43"/>
        <v>197148500</v>
      </c>
      <c r="AZ142" s="1141">
        <f t="shared" si="44"/>
        <v>0</v>
      </c>
      <c r="BC142" s="1059"/>
    </row>
    <row r="143" spans="1:55" s="868" customFormat="1" ht="23.25">
      <c r="A143" s="858"/>
      <c r="B143" s="858">
        <f>COUNT(B144:B152)</f>
        <v>7</v>
      </c>
      <c r="C143" s="321" t="s">
        <v>639</v>
      </c>
      <c r="D143" s="859"/>
      <c r="E143" s="858"/>
      <c r="F143" s="858"/>
      <c r="G143" s="863"/>
      <c r="H143" s="863"/>
      <c r="I143" s="863"/>
      <c r="J143" s="863"/>
      <c r="K143" s="1307"/>
      <c r="L143" s="1297"/>
      <c r="M143" s="864">
        <f>SUM(M144:M152)</f>
        <v>29118500</v>
      </c>
      <c r="N143" s="862">
        <f>SUM(N144:N152)</f>
        <v>29060500</v>
      </c>
      <c r="O143" s="862">
        <f>+M143-N143</f>
        <v>58000</v>
      </c>
      <c r="P143" s="862"/>
      <c r="Q143" s="858"/>
      <c r="R143" s="858"/>
      <c r="S143" s="858"/>
      <c r="T143" s="858"/>
      <c r="U143" s="865">
        <f t="shared" ref="U143:Z143" si="46">SUM(U144:U152)</f>
        <v>82397</v>
      </c>
      <c r="V143" s="866">
        <f t="shared" si="46"/>
        <v>149616</v>
      </c>
      <c r="W143" s="865">
        <f t="shared" si="46"/>
        <v>302.63</v>
      </c>
      <c r="X143" s="865">
        <f t="shared" si="46"/>
        <v>0</v>
      </c>
      <c r="Y143" s="866">
        <f t="shared" si="46"/>
        <v>44658</v>
      </c>
      <c r="Z143" s="866">
        <f t="shared" si="46"/>
        <v>170</v>
      </c>
      <c r="AA143" s="858"/>
      <c r="AB143" s="858"/>
      <c r="AC143" s="858"/>
      <c r="AD143" s="858"/>
      <c r="AE143" s="858"/>
      <c r="AF143" s="858"/>
      <c r="AG143" s="1227">
        <v>3</v>
      </c>
      <c r="AH143" s="858"/>
      <c r="AI143" s="320"/>
      <c r="AJ143" s="867">
        <f t="shared" ref="AJ143:AX143" si="47">SUM(AJ144:AJ152)</f>
        <v>29118500</v>
      </c>
      <c r="AK143" s="867">
        <f t="shared" si="47"/>
        <v>0</v>
      </c>
      <c r="AL143" s="867">
        <f t="shared" si="47"/>
        <v>29118500</v>
      </c>
      <c r="AM143" s="867">
        <f t="shared" si="47"/>
        <v>2022850</v>
      </c>
      <c r="AN143" s="867">
        <f t="shared" si="47"/>
        <v>4253475</v>
      </c>
      <c r="AO143" s="867">
        <f t="shared" si="47"/>
        <v>3861075</v>
      </c>
      <c r="AP143" s="867">
        <f t="shared" si="47"/>
        <v>3861075</v>
      </c>
      <c r="AQ143" s="867">
        <f t="shared" si="47"/>
        <v>2058475</v>
      </c>
      <c r="AR143" s="867">
        <f t="shared" si="47"/>
        <v>2058475</v>
      </c>
      <c r="AS143" s="867">
        <f t="shared" si="47"/>
        <v>2058475</v>
      </c>
      <c r="AT143" s="867">
        <f t="shared" si="47"/>
        <v>2108475</v>
      </c>
      <c r="AU143" s="867">
        <f t="shared" si="47"/>
        <v>2108475</v>
      </c>
      <c r="AV143" s="867">
        <f t="shared" si="47"/>
        <v>1682850</v>
      </c>
      <c r="AW143" s="867">
        <f t="shared" si="47"/>
        <v>1512850</v>
      </c>
      <c r="AX143" s="1012">
        <f t="shared" si="47"/>
        <v>1531950</v>
      </c>
      <c r="AY143" s="1141">
        <f t="shared" si="43"/>
        <v>29118500</v>
      </c>
      <c r="AZ143" s="1141">
        <f t="shared" si="44"/>
        <v>0</v>
      </c>
      <c r="BC143" s="1060"/>
    </row>
    <row r="144" spans="1:55" s="272" customFormat="1" ht="23.25">
      <c r="A144" s="197"/>
      <c r="B144" s="197"/>
      <c r="C144" s="197"/>
      <c r="D144" s="197"/>
      <c r="E144" s="197"/>
      <c r="F144" s="197"/>
      <c r="G144" s="197"/>
      <c r="H144" s="197"/>
      <c r="I144" s="197"/>
      <c r="J144" s="197"/>
      <c r="K144" s="826"/>
      <c r="L144" s="826"/>
      <c r="M144" s="332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238"/>
      <c r="AH144" s="197"/>
      <c r="AI144" s="331"/>
      <c r="AJ144" s="197"/>
      <c r="AK144" s="1157"/>
      <c r="AL144" s="197"/>
      <c r="AM144" s="197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984"/>
      <c r="AY144" s="1141">
        <f t="shared" si="43"/>
        <v>0</v>
      </c>
      <c r="AZ144" s="1141">
        <f t="shared" si="44"/>
        <v>0</v>
      </c>
      <c r="BC144" s="95"/>
    </row>
    <row r="145" spans="1:55 16384:16384" s="322" customFormat="1" ht="55.5" customHeight="1">
      <c r="A145" s="202">
        <v>2</v>
      </c>
      <c r="B145" s="202">
        <v>1</v>
      </c>
      <c r="C145" s="197" t="s">
        <v>1205</v>
      </c>
      <c r="D145" s="202">
        <v>3.3</v>
      </c>
      <c r="E145" s="202">
        <v>9</v>
      </c>
      <c r="F145" s="203" t="s">
        <v>491</v>
      </c>
      <c r="G145" s="203" t="s">
        <v>148</v>
      </c>
      <c r="H145" s="203" t="s">
        <v>139</v>
      </c>
      <c r="I145" s="1382" t="s">
        <v>492</v>
      </c>
      <c r="J145" s="204" t="s">
        <v>454</v>
      </c>
      <c r="K145" s="534">
        <v>19.896899999999999</v>
      </c>
      <c r="L145" s="1323">
        <v>99.847800000000007</v>
      </c>
      <c r="M145" s="199">
        <v>6409500</v>
      </c>
      <c r="N145" s="199">
        <v>6409500</v>
      </c>
      <c r="O145" s="199">
        <f>+M145-N145</f>
        <v>0</v>
      </c>
      <c r="P145" s="207">
        <v>1</v>
      </c>
      <c r="Q145" s="207">
        <v>1</v>
      </c>
      <c r="R145" s="207">
        <v>1</v>
      </c>
      <c r="S145" s="207">
        <v>1</v>
      </c>
      <c r="T145" s="207">
        <v>1</v>
      </c>
      <c r="U145" s="196"/>
      <c r="V145" s="200">
        <v>1316</v>
      </c>
      <c r="W145" s="208">
        <v>302.63</v>
      </c>
      <c r="X145" s="201"/>
      <c r="Y145" s="200">
        <v>14658</v>
      </c>
      <c r="Z145" s="199">
        <v>30</v>
      </c>
      <c r="AA145" s="201"/>
      <c r="AB145" s="201"/>
      <c r="AC145" s="198">
        <v>2563</v>
      </c>
      <c r="AD145" s="198">
        <v>2563</v>
      </c>
      <c r="AE145" s="198" t="s">
        <v>187</v>
      </c>
      <c r="AF145" s="198">
        <v>264</v>
      </c>
      <c r="AG145" s="1241" t="s">
        <v>159</v>
      </c>
      <c r="AH145" s="198"/>
      <c r="AI145" s="225">
        <v>202570001067</v>
      </c>
      <c r="AJ145" s="199">
        <v>6409500</v>
      </c>
      <c r="AK145" s="1160"/>
      <c r="AL145" s="199">
        <v>6409500</v>
      </c>
      <c r="AM145" s="199">
        <v>534350</v>
      </c>
      <c r="AN145" s="199">
        <v>534350</v>
      </c>
      <c r="AO145" s="199">
        <v>534350</v>
      </c>
      <c r="AP145" s="199">
        <v>534350</v>
      </c>
      <c r="AQ145" s="199">
        <v>534350</v>
      </c>
      <c r="AR145" s="199">
        <v>534350</v>
      </c>
      <c r="AS145" s="199">
        <v>534350</v>
      </c>
      <c r="AT145" s="199">
        <v>534350</v>
      </c>
      <c r="AU145" s="199">
        <v>534350</v>
      </c>
      <c r="AV145" s="199">
        <v>534350</v>
      </c>
      <c r="AW145" s="199">
        <v>534350</v>
      </c>
      <c r="AX145" s="987">
        <v>531650</v>
      </c>
      <c r="AY145" s="1141">
        <f t="shared" si="43"/>
        <v>6409500</v>
      </c>
      <c r="AZ145" s="1141">
        <f t="shared" si="44"/>
        <v>0</v>
      </c>
      <c r="BC145" s="1061"/>
    </row>
    <row r="146" spans="1:55 16384:16384" s="19" customFormat="1" ht="27.75" customHeight="1">
      <c r="A146" s="17">
        <v>2</v>
      </c>
      <c r="B146" s="17">
        <v>4</v>
      </c>
      <c r="C146" s="197" t="s">
        <v>1207</v>
      </c>
      <c r="D146" s="202">
        <v>3.3</v>
      </c>
      <c r="E146" s="17">
        <v>9</v>
      </c>
      <c r="F146" s="16" t="s">
        <v>580</v>
      </c>
      <c r="G146" s="16" t="s">
        <v>148</v>
      </c>
      <c r="H146" s="16" t="s">
        <v>581</v>
      </c>
      <c r="I146" s="1383" t="s">
        <v>582</v>
      </c>
      <c r="J146" s="16" t="s">
        <v>457</v>
      </c>
      <c r="K146" s="1300">
        <v>18.791</v>
      </c>
      <c r="L146" s="1300">
        <v>100.7392</v>
      </c>
      <c r="M146" s="18">
        <v>2300000</v>
      </c>
      <c r="N146" s="18">
        <v>2242000</v>
      </c>
      <c r="O146" s="199">
        <v>58000</v>
      </c>
      <c r="P146" s="207">
        <v>1</v>
      </c>
      <c r="Q146" s="207">
        <v>1</v>
      </c>
      <c r="R146" s="207">
        <v>1</v>
      </c>
      <c r="S146" s="207">
        <v>1</v>
      </c>
      <c r="T146" s="207">
        <v>1</v>
      </c>
      <c r="U146" s="17"/>
      <c r="V146" s="17"/>
      <c r="W146" s="17"/>
      <c r="X146" s="17"/>
      <c r="Y146" s="17"/>
      <c r="Z146" s="17"/>
      <c r="AA146" s="17"/>
      <c r="AB146" s="17"/>
      <c r="AC146" s="17">
        <v>2563</v>
      </c>
      <c r="AD146" s="17">
        <v>2563</v>
      </c>
      <c r="AE146" s="17" t="s">
        <v>187</v>
      </c>
      <c r="AF146" s="311">
        <v>360</v>
      </c>
      <c r="AG146" s="1242" t="s">
        <v>583</v>
      </c>
      <c r="AH146" s="17"/>
      <c r="AI146" s="17" t="s">
        <v>1003</v>
      </c>
      <c r="AJ146" s="18">
        <v>2300000</v>
      </c>
      <c r="AK146" s="1161"/>
      <c r="AL146" s="18">
        <v>2300000</v>
      </c>
      <c r="AM146" s="18">
        <v>230000</v>
      </c>
      <c r="AN146" s="18">
        <v>230000</v>
      </c>
      <c r="AO146" s="18">
        <v>230000</v>
      </c>
      <c r="AP146" s="282">
        <v>230000</v>
      </c>
      <c r="AQ146" s="282">
        <v>230000</v>
      </c>
      <c r="AR146" s="282">
        <v>230000</v>
      </c>
      <c r="AS146" s="282">
        <v>230000</v>
      </c>
      <c r="AT146" s="282">
        <v>230000</v>
      </c>
      <c r="AU146" s="282">
        <v>230000</v>
      </c>
      <c r="AV146" s="282">
        <v>230000</v>
      </c>
      <c r="AW146" s="282"/>
      <c r="AX146" s="282"/>
      <c r="AY146" s="1141">
        <f t="shared" si="43"/>
        <v>2300000</v>
      </c>
      <c r="AZ146" s="1141">
        <f t="shared" si="44"/>
        <v>0</v>
      </c>
      <c r="BA146" s="290"/>
      <c r="BB146" s="290"/>
    </row>
    <row r="147" spans="1:55 16384:16384" customFormat="1" ht="22.5" customHeight="1">
      <c r="A147" s="706">
        <v>2</v>
      </c>
      <c r="B147" s="58">
        <v>3</v>
      </c>
      <c r="C147" s="707" t="s">
        <v>637</v>
      </c>
      <c r="D147" s="708">
        <v>3.3</v>
      </c>
      <c r="E147" s="696">
        <v>9</v>
      </c>
      <c r="F147" s="706" t="s">
        <v>634</v>
      </c>
      <c r="G147" s="706" t="s">
        <v>634</v>
      </c>
      <c r="H147" s="706" t="s">
        <v>635</v>
      </c>
      <c r="I147" s="709" t="s">
        <v>33</v>
      </c>
      <c r="J147" s="709" t="s">
        <v>636</v>
      </c>
      <c r="K147" s="1301">
        <v>19.152899999999999</v>
      </c>
      <c r="L147" s="1301">
        <v>99.941789999999997</v>
      </c>
      <c r="M147" s="710">
        <v>3800000</v>
      </c>
      <c r="N147" s="710">
        <v>3800000</v>
      </c>
      <c r="O147" s="927">
        <f>+M147-N147</f>
        <v>0</v>
      </c>
      <c r="P147" s="58">
        <v>1</v>
      </c>
      <c r="Q147" s="58">
        <v>1</v>
      </c>
      <c r="R147" s="58">
        <v>1</v>
      </c>
      <c r="S147" s="58">
        <v>1</v>
      </c>
      <c r="T147" s="58">
        <v>1</v>
      </c>
      <c r="U147" s="706"/>
      <c r="V147" s="711"/>
      <c r="W147" s="712"/>
      <c r="X147" s="706"/>
      <c r="Y147" s="713"/>
      <c r="Z147" s="1531"/>
      <c r="AA147" s="58"/>
      <c r="AB147" s="58"/>
      <c r="AC147" s="58">
        <v>2563</v>
      </c>
      <c r="AD147" s="58">
        <v>2563</v>
      </c>
      <c r="AE147" s="706" t="s">
        <v>187</v>
      </c>
      <c r="AF147" s="714">
        <v>330</v>
      </c>
      <c r="AG147" s="1243" t="s">
        <v>711</v>
      </c>
      <c r="AH147" s="58"/>
      <c r="AI147" s="1416" t="s">
        <v>1043</v>
      </c>
      <c r="AJ147" s="710">
        <v>3800000</v>
      </c>
      <c r="AK147" s="703"/>
      <c r="AL147" s="710">
        <v>3800000</v>
      </c>
      <c r="AM147" s="74"/>
      <c r="AN147" s="74">
        <v>188200</v>
      </c>
      <c r="AO147" s="74">
        <v>250000</v>
      </c>
      <c r="AP147" s="301">
        <v>250000</v>
      </c>
      <c r="AQ147" s="301">
        <v>250000</v>
      </c>
      <c r="AR147" s="301">
        <v>250000</v>
      </c>
      <c r="AS147" s="301">
        <v>250000</v>
      </c>
      <c r="AT147" s="301">
        <v>300000</v>
      </c>
      <c r="AU147" s="301">
        <v>300000</v>
      </c>
      <c r="AV147" s="301">
        <v>540000</v>
      </c>
      <c r="AW147" s="301">
        <v>600000</v>
      </c>
      <c r="AX147" s="301">
        <v>621800</v>
      </c>
      <c r="AY147" s="1141">
        <f t="shared" si="43"/>
        <v>3800000</v>
      </c>
      <c r="AZ147" s="1141">
        <f t="shared" si="44"/>
        <v>0</v>
      </c>
      <c r="BA147" s="542"/>
      <c r="BB147" s="542"/>
    </row>
    <row r="148" spans="1:55 16384:16384" s="217" customFormat="1" ht="23.25">
      <c r="A148" s="210">
        <v>2</v>
      </c>
      <c r="B148" s="210">
        <v>4</v>
      </c>
      <c r="C148" s="920" t="s">
        <v>1237</v>
      </c>
      <c r="D148" s="210">
        <v>3.3</v>
      </c>
      <c r="E148" s="210">
        <v>9</v>
      </c>
      <c r="F148" s="921" t="s">
        <v>751</v>
      </c>
      <c r="G148" s="921" t="s">
        <v>148</v>
      </c>
      <c r="H148" s="921" t="s">
        <v>487</v>
      </c>
      <c r="I148" s="1419" t="s">
        <v>488</v>
      </c>
      <c r="J148" s="637" t="s">
        <v>455</v>
      </c>
      <c r="K148" s="534">
        <v>18.300699999999999</v>
      </c>
      <c r="L148" s="534">
        <v>99.469099999999997</v>
      </c>
      <c r="M148" s="895">
        <v>4542000</v>
      </c>
      <c r="N148" s="895">
        <v>4542000</v>
      </c>
      <c r="O148" s="239">
        <v>0</v>
      </c>
      <c r="P148" s="910">
        <v>1</v>
      </c>
      <c r="Q148" s="911">
        <v>1</v>
      </c>
      <c r="R148" s="912">
        <v>1</v>
      </c>
      <c r="S148" s="912">
        <v>1</v>
      </c>
      <c r="T148" s="912">
        <v>1</v>
      </c>
      <c r="U148" s="887">
        <v>82397</v>
      </c>
      <c r="V148" s="213" t="s">
        <v>32</v>
      </c>
      <c r="W148" s="213" t="s">
        <v>32</v>
      </c>
      <c r="X148" s="886" t="s">
        <v>32</v>
      </c>
      <c r="Y148" s="913" t="s">
        <v>32</v>
      </c>
      <c r="Z148" s="760">
        <v>40</v>
      </c>
      <c r="AA148" s="210"/>
      <c r="AB148" s="210"/>
      <c r="AC148" s="207">
        <v>2563</v>
      </c>
      <c r="AD148" s="207">
        <v>2563</v>
      </c>
      <c r="AE148" s="207" t="s">
        <v>187</v>
      </c>
      <c r="AF148" s="887">
        <v>90</v>
      </c>
      <c r="AG148" s="1244" t="s">
        <v>891</v>
      </c>
      <c r="AH148" s="348"/>
      <c r="AI148" s="240">
        <v>202520001281</v>
      </c>
      <c r="AJ148" s="895">
        <v>4542000</v>
      </c>
      <c r="AK148" s="253"/>
      <c r="AL148" s="895">
        <v>4542000</v>
      </c>
      <c r="AM148" s="239"/>
      <c r="AN148" s="239">
        <v>1816800</v>
      </c>
      <c r="AO148" s="239">
        <v>1362600</v>
      </c>
      <c r="AP148" s="239">
        <v>1362600</v>
      </c>
      <c r="AQ148" s="215"/>
      <c r="AR148" s="215"/>
      <c r="AS148" s="215"/>
      <c r="AT148" s="215"/>
      <c r="AU148" s="215"/>
      <c r="AV148" s="239"/>
      <c r="AW148" s="239"/>
      <c r="AX148" s="990"/>
      <c r="AY148" s="1141">
        <v>4542000</v>
      </c>
      <c r="AZ148" s="1141">
        <v>0</v>
      </c>
      <c r="BC148" s="1062"/>
    </row>
    <row r="149" spans="1:55 16384:16384" s="290" customFormat="1" ht="84">
      <c r="A149" s="207">
        <v>2</v>
      </c>
      <c r="B149" s="207">
        <v>5</v>
      </c>
      <c r="C149" s="50" t="s">
        <v>1335</v>
      </c>
      <c r="D149" s="202">
        <v>3.3</v>
      </c>
      <c r="E149" s="207">
        <v>9</v>
      </c>
      <c r="F149" s="635" t="s">
        <v>732</v>
      </c>
      <c r="G149" s="635" t="s">
        <v>733</v>
      </c>
      <c r="H149" s="367" t="s">
        <v>487</v>
      </c>
      <c r="I149" s="1384" t="s">
        <v>455</v>
      </c>
      <c r="J149" s="637" t="s">
        <v>734</v>
      </c>
      <c r="K149" s="380">
        <v>18.520700000000001</v>
      </c>
      <c r="L149" s="1302">
        <v>99.630300000000005</v>
      </c>
      <c r="M149" s="282">
        <v>5325000</v>
      </c>
      <c r="N149" s="282">
        <v>5325000</v>
      </c>
      <c r="O149" s="199">
        <v>0</v>
      </c>
      <c r="P149" s="207">
        <v>1</v>
      </c>
      <c r="Q149" s="207">
        <v>1</v>
      </c>
      <c r="R149" s="207">
        <v>1</v>
      </c>
      <c r="S149" s="207">
        <v>1</v>
      </c>
      <c r="T149" s="207">
        <v>1</v>
      </c>
      <c r="U149" s="207"/>
      <c r="V149" s="207"/>
      <c r="W149" s="207"/>
      <c r="X149" s="207"/>
      <c r="Y149" s="207"/>
      <c r="Z149" s="206"/>
      <c r="AA149" s="207"/>
      <c r="AB149" s="207"/>
      <c r="AC149" s="207">
        <v>2563</v>
      </c>
      <c r="AD149" s="207">
        <v>2563</v>
      </c>
      <c r="AE149" s="207" t="s">
        <v>187</v>
      </c>
      <c r="AF149" s="207">
        <v>360</v>
      </c>
      <c r="AG149" s="1241" t="s">
        <v>735</v>
      </c>
      <c r="AH149" s="207"/>
      <c r="AI149" s="207" t="s">
        <v>1347</v>
      </c>
      <c r="AJ149" s="282">
        <v>5325000</v>
      </c>
      <c r="AK149" s="366">
        <v>0</v>
      </c>
      <c r="AL149" s="282">
        <v>5325000</v>
      </c>
      <c r="AM149" s="282"/>
      <c r="AN149" s="289">
        <v>665625</v>
      </c>
      <c r="AO149" s="289">
        <v>665625</v>
      </c>
      <c r="AP149" s="289">
        <v>665625</v>
      </c>
      <c r="AQ149" s="289">
        <v>665625</v>
      </c>
      <c r="AR149" s="289">
        <v>665625</v>
      </c>
      <c r="AS149" s="289">
        <v>665625</v>
      </c>
      <c r="AT149" s="289">
        <v>665625</v>
      </c>
      <c r="AU149" s="289">
        <v>665625</v>
      </c>
      <c r="AV149" s="282"/>
      <c r="AW149" s="282"/>
      <c r="AX149" s="991"/>
      <c r="AY149" s="1141">
        <v>5325000</v>
      </c>
      <c r="AZ149" s="1141">
        <v>0</v>
      </c>
      <c r="BC149" s="452"/>
    </row>
    <row r="150" spans="1:55 16384:16384" s="312" customFormat="1" ht="24.75" customHeight="1">
      <c r="A150" s="304">
        <v>2</v>
      </c>
      <c r="B150" s="304">
        <v>6</v>
      </c>
      <c r="C150" s="715" t="s">
        <v>1436</v>
      </c>
      <c r="D150" s="304">
        <v>3.3</v>
      </c>
      <c r="E150" s="304">
        <v>9</v>
      </c>
      <c r="F150" s="199" t="s">
        <v>736</v>
      </c>
      <c r="G150" s="199" t="s">
        <v>148</v>
      </c>
      <c r="H150" s="199" t="s">
        <v>487</v>
      </c>
      <c r="I150" s="686" t="s">
        <v>455</v>
      </c>
      <c r="J150" s="686" t="s">
        <v>488</v>
      </c>
      <c r="K150" s="378">
        <v>18.439093</v>
      </c>
      <c r="L150" s="536">
        <v>99.635626000000002</v>
      </c>
      <c r="M150" s="308">
        <v>2200000</v>
      </c>
      <c r="N150" s="308">
        <v>2200000</v>
      </c>
      <c r="O150" s="199">
        <v>0</v>
      </c>
      <c r="P150" s="368">
        <v>1</v>
      </c>
      <c r="Q150" s="368">
        <v>1</v>
      </c>
      <c r="R150" s="368">
        <v>1</v>
      </c>
      <c r="S150" s="368">
        <v>1</v>
      </c>
      <c r="T150" s="368">
        <v>1</v>
      </c>
      <c r="Z150" s="539"/>
      <c r="AC150" s="304">
        <v>2563</v>
      </c>
      <c r="AD150" s="304">
        <v>2563</v>
      </c>
      <c r="AE150" s="304" t="s">
        <v>187</v>
      </c>
      <c r="AF150" s="304">
        <v>180</v>
      </c>
      <c r="AG150" s="1245" t="s">
        <v>764</v>
      </c>
      <c r="AH150" s="304"/>
      <c r="AI150" s="1468" t="s">
        <v>1437</v>
      </c>
      <c r="AJ150" s="308">
        <v>2200000</v>
      </c>
      <c r="AK150" s="419"/>
      <c r="AL150" s="308">
        <v>2200000</v>
      </c>
      <c r="AM150" s="199">
        <v>880000</v>
      </c>
      <c r="AN150" s="199">
        <v>440000</v>
      </c>
      <c r="AO150" s="199">
        <v>440000</v>
      </c>
      <c r="AP150" s="199">
        <v>440000</v>
      </c>
      <c r="AQ150" s="199">
        <v>0</v>
      </c>
      <c r="AR150" s="199">
        <v>0</v>
      </c>
      <c r="AS150" s="199">
        <v>0</v>
      </c>
      <c r="AT150" s="199">
        <v>0</v>
      </c>
      <c r="AU150" s="199">
        <v>0</v>
      </c>
      <c r="AV150" s="199">
        <v>0</v>
      </c>
      <c r="AW150" s="199">
        <v>0</v>
      </c>
      <c r="AX150" s="987">
        <v>0</v>
      </c>
      <c r="AY150" s="1141">
        <v>2200000</v>
      </c>
      <c r="AZ150" s="1141">
        <v>0</v>
      </c>
      <c r="BC150" s="1063"/>
    </row>
    <row r="151" spans="1:55 16384:16384" s="290" customFormat="1" ht="23.25">
      <c r="A151" s="207">
        <v>2</v>
      </c>
      <c r="B151" s="207">
        <v>7</v>
      </c>
      <c r="C151" s="731" t="s">
        <v>1534</v>
      </c>
      <c r="D151" s="376">
        <v>3.3</v>
      </c>
      <c r="E151" s="376">
        <v>9</v>
      </c>
      <c r="F151" s="376" t="s">
        <v>791</v>
      </c>
      <c r="G151" s="376" t="s">
        <v>453</v>
      </c>
      <c r="H151" s="376" t="s">
        <v>139</v>
      </c>
      <c r="I151" s="763" t="s">
        <v>454</v>
      </c>
      <c r="J151" s="376" t="s">
        <v>561</v>
      </c>
      <c r="K151" s="378">
        <v>19.711995999999999</v>
      </c>
      <c r="L151" s="378">
        <v>99.661113</v>
      </c>
      <c r="M151" s="1200">
        <v>4542000</v>
      </c>
      <c r="N151" s="733">
        <v>4542000</v>
      </c>
      <c r="O151" s="199">
        <v>0</v>
      </c>
      <c r="P151" s="376">
        <v>1</v>
      </c>
      <c r="Q151" s="376">
        <v>1</v>
      </c>
      <c r="R151" s="376">
        <v>1</v>
      </c>
      <c r="S151" s="376">
        <v>1</v>
      </c>
      <c r="T151" s="376">
        <v>1</v>
      </c>
      <c r="U151" s="734"/>
      <c r="V151" s="735">
        <v>148300</v>
      </c>
      <c r="W151" s="736"/>
      <c r="X151" s="737"/>
      <c r="Y151" s="735">
        <v>30000</v>
      </c>
      <c r="Z151" s="662">
        <v>100</v>
      </c>
      <c r="AA151" s="407" t="s">
        <v>792</v>
      </c>
      <c r="AB151" s="736">
        <v>100</v>
      </c>
      <c r="AC151" s="738">
        <v>2563</v>
      </c>
      <c r="AD151" s="738">
        <v>2563</v>
      </c>
      <c r="AE151" s="738" t="s">
        <v>187</v>
      </c>
      <c r="AF151" s="738">
        <v>360</v>
      </c>
      <c r="AG151" s="1246" t="s">
        <v>793</v>
      </c>
      <c r="AH151" s="207"/>
      <c r="AI151" s="1473" t="s">
        <v>795</v>
      </c>
      <c r="AJ151" s="733">
        <v>4542000</v>
      </c>
      <c r="AK151" s="1162" t="s">
        <v>32</v>
      </c>
      <c r="AL151" s="282">
        <v>4542000</v>
      </c>
      <c r="AM151" s="282">
        <v>378500</v>
      </c>
      <c r="AN151" s="282">
        <v>378500</v>
      </c>
      <c r="AO151" s="282">
        <v>378500</v>
      </c>
      <c r="AP151" s="282">
        <v>378500</v>
      </c>
      <c r="AQ151" s="282">
        <v>378500</v>
      </c>
      <c r="AR151" s="282">
        <v>378500</v>
      </c>
      <c r="AS151" s="282">
        <v>378500</v>
      </c>
      <c r="AT151" s="282">
        <v>378500</v>
      </c>
      <c r="AU151" s="282">
        <v>378500</v>
      </c>
      <c r="AV151" s="282">
        <v>378500</v>
      </c>
      <c r="AW151" s="282">
        <v>378500</v>
      </c>
      <c r="AX151" s="991">
        <v>378500</v>
      </c>
      <c r="AY151" s="1141">
        <v>4542000</v>
      </c>
      <c r="AZ151" s="1141">
        <v>0</v>
      </c>
      <c r="BC151" s="452"/>
    </row>
    <row r="152" spans="1:55 16384:16384" s="272" customFormat="1" ht="23.25">
      <c r="A152" s="197"/>
      <c r="B152" s="197"/>
      <c r="C152" s="197"/>
      <c r="D152" s="197"/>
      <c r="E152" s="197"/>
      <c r="F152" s="197"/>
      <c r="G152" s="197"/>
      <c r="H152" s="197"/>
      <c r="I152" s="197"/>
      <c r="J152" s="197"/>
      <c r="K152" s="826"/>
      <c r="L152" s="826"/>
      <c r="M152" s="332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238"/>
      <c r="AH152" s="197"/>
      <c r="AI152" s="331"/>
      <c r="AJ152" s="197"/>
      <c r="AK152" s="115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  <c r="AW152" s="197"/>
      <c r="AX152" s="984"/>
      <c r="AY152" s="1141">
        <f>SUM(AM152:AX152)</f>
        <v>0</v>
      </c>
      <c r="AZ152" s="1141">
        <f>+AJ152-AY152</f>
        <v>0</v>
      </c>
      <c r="BC152" s="95"/>
    </row>
    <row r="153" spans="1:55 16384:16384" s="639" customFormat="1" ht="23.25">
      <c r="A153" s="858"/>
      <c r="B153" s="858">
        <f>+B154+B193+B208+B228+B258+B274+B313+B333+B338</f>
        <v>159</v>
      </c>
      <c r="C153" s="321" t="s">
        <v>754</v>
      </c>
      <c r="D153" s="859"/>
      <c r="E153" s="858"/>
      <c r="F153" s="858"/>
      <c r="G153" s="860"/>
      <c r="H153" s="860"/>
      <c r="I153" s="860"/>
      <c r="J153" s="860"/>
      <c r="K153" s="1307"/>
      <c r="L153" s="1317"/>
      <c r="M153" s="861">
        <f>+M154+M193+M208+M228+M258+M274+M313+M333+M338</f>
        <v>156030000</v>
      </c>
      <c r="N153" s="861">
        <f>+N154+N193+N208+N228+N258+N274+N313+N333+N338</f>
        <v>130030000</v>
      </c>
      <c r="O153" s="861"/>
      <c r="P153" s="862"/>
      <c r="Q153" s="1220"/>
      <c r="R153" s="1220"/>
      <c r="S153" s="1220"/>
      <c r="T153" s="1220"/>
      <c r="U153" s="1220"/>
      <c r="V153" s="861">
        <f>+V154+V193+V208+V228+V258+V274+V313+V333+V338</f>
        <v>510493</v>
      </c>
      <c r="W153" s="861">
        <f>+W154+W193+W208+W228+W258+W274+W313+W333+W338</f>
        <v>762.94099999999992</v>
      </c>
      <c r="X153" s="1221">
        <f>+X154+X193+X208+X228+X258+X274+X313+X333+X338</f>
        <v>31.623000000000001</v>
      </c>
      <c r="Y153" s="861">
        <f>+Y154+Y193+Y208+Y228+Y258+Y274+Y313+Y333+Y338</f>
        <v>28074</v>
      </c>
      <c r="Z153" s="1512">
        <f>+Z154+Z193+Z208+Z228+Z258+Z274+Z313+Z333+Z338</f>
        <v>2096</v>
      </c>
      <c r="AA153" s="858"/>
      <c r="AB153" s="858"/>
      <c r="AC153" s="858"/>
      <c r="AD153" s="858"/>
      <c r="AE153" s="858"/>
      <c r="AF153" s="858"/>
      <c r="AG153" s="1227">
        <v>3</v>
      </c>
      <c r="AH153" s="858"/>
      <c r="AI153" s="320"/>
      <c r="AJ153" s="861">
        <f t="shared" ref="AJ153:AX153" si="48">+AJ154+AJ193+AJ208+AJ228+AJ258+AJ274+AJ313+AJ333+AJ338</f>
        <v>156030000</v>
      </c>
      <c r="AK153" s="1222">
        <f t="shared" si="48"/>
        <v>1000000</v>
      </c>
      <c r="AL153" s="861">
        <f t="shared" si="48"/>
        <v>155030000</v>
      </c>
      <c r="AM153" s="861">
        <f t="shared" si="48"/>
        <v>13105499.333333334</v>
      </c>
      <c r="AN153" s="861">
        <f t="shared" si="48"/>
        <v>32967299.333333336</v>
      </c>
      <c r="AO153" s="861">
        <f t="shared" si="48"/>
        <v>35669999.333333336</v>
      </c>
      <c r="AP153" s="861">
        <f t="shared" si="48"/>
        <v>31722266</v>
      </c>
      <c r="AQ153" s="861">
        <f t="shared" si="48"/>
        <v>13208266</v>
      </c>
      <c r="AR153" s="861">
        <f t="shared" si="48"/>
        <v>11814670</v>
      </c>
      <c r="AS153" s="861">
        <f t="shared" si="48"/>
        <v>9053000</v>
      </c>
      <c r="AT153" s="861">
        <f t="shared" si="48"/>
        <v>4713000</v>
      </c>
      <c r="AU153" s="861">
        <f t="shared" si="48"/>
        <v>3413000</v>
      </c>
      <c r="AV153" s="861">
        <f t="shared" si="48"/>
        <v>133000</v>
      </c>
      <c r="AW153" s="861">
        <f t="shared" si="48"/>
        <v>123000</v>
      </c>
      <c r="AX153" s="1223">
        <f t="shared" si="48"/>
        <v>107000</v>
      </c>
      <c r="AY153" s="1141">
        <f>SUM(AM153:AX153)</f>
        <v>156030000</v>
      </c>
      <c r="AZ153" s="1141">
        <f>+AJ153-AY153</f>
        <v>0</v>
      </c>
      <c r="BC153" s="1076"/>
    </row>
    <row r="154" spans="1:55 16384:16384" s="260" customFormat="1" ht="23.25">
      <c r="B154" s="261">
        <f>COUNT(B155:B192)</f>
        <v>36</v>
      </c>
      <c r="C154" s="303" t="s">
        <v>479</v>
      </c>
      <c r="D154" s="263"/>
      <c r="E154" s="261"/>
      <c r="F154" s="261"/>
      <c r="G154" s="261"/>
      <c r="H154" s="261"/>
      <c r="I154" s="261"/>
      <c r="J154" s="261"/>
      <c r="K154" s="1304"/>
      <c r="L154" s="1304"/>
      <c r="M154" s="264">
        <f>SUM(M155:M192)</f>
        <v>29780000</v>
      </c>
      <c r="N154" s="264">
        <f>SUM(N155:N192)</f>
        <v>29780000</v>
      </c>
      <c r="O154" s="261"/>
      <c r="P154" s="261"/>
      <c r="V154" s="264">
        <f>SUM(V155:V192)</f>
        <v>253316</v>
      </c>
      <c r="W154" s="362">
        <f>SUM(W155:W192)</f>
        <v>732.31499999999994</v>
      </c>
      <c r="X154" s="296">
        <f>SUM(X155:X192)</f>
        <v>25.98</v>
      </c>
      <c r="Y154" s="264">
        <f>SUM(Y155:Y192)</f>
        <v>8661</v>
      </c>
      <c r="Z154" s="297">
        <f>SUM(Z155:Z192)</f>
        <v>637</v>
      </c>
      <c r="AG154" s="1228" t="s">
        <v>159</v>
      </c>
      <c r="AH154" s="261"/>
      <c r="AI154" s="261"/>
      <c r="AJ154" s="264">
        <f t="shared" ref="AJ154:AX154" si="49">SUM(AJ155:AJ192)</f>
        <v>29780000</v>
      </c>
      <c r="AK154" s="265">
        <f t="shared" si="49"/>
        <v>0</v>
      </c>
      <c r="AL154" s="264">
        <f t="shared" si="49"/>
        <v>29780000</v>
      </c>
      <c r="AM154" s="264">
        <f t="shared" si="49"/>
        <v>1365000</v>
      </c>
      <c r="AN154" s="264">
        <f t="shared" si="49"/>
        <v>8755800</v>
      </c>
      <c r="AO154" s="264">
        <f t="shared" si="49"/>
        <v>8922000</v>
      </c>
      <c r="AP154" s="264">
        <f t="shared" si="49"/>
        <v>8743600</v>
      </c>
      <c r="AQ154" s="264">
        <f t="shared" si="49"/>
        <v>1273600</v>
      </c>
      <c r="AR154" s="264">
        <f t="shared" si="49"/>
        <v>160000</v>
      </c>
      <c r="AS154" s="264">
        <f t="shared" si="49"/>
        <v>220000</v>
      </c>
      <c r="AT154" s="264">
        <f t="shared" si="49"/>
        <v>150000</v>
      </c>
      <c r="AU154" s="264">
        <f t="shared" si="49"/>
        <v>80000</v>
      </c>
      <c r="AV154" s="264">
        <f t="shared" si="49"/>
        <v>50000</v>
      </c>
      <c r="AW154" s="264">
        <f t="shared" si="49"/>
        <v>40000</v>
      </c>
      <c r="AX154" s="993">
        <f t="shared" si="49"/>
        <v>20000</v>
      </c>
      <c r="AY154" s="1141">
        <f>SUM(AM154:AX154)</f>
        <v>29780000</v>
      </c>
      <c r="AZ154" s="1141">
        <f>+AJ154-AY154</f>
        <v>0</v>
      </c>
      <c r="BC154" s="1064"/>
    </row>
    <row r="155" spans="1:55 16384:16384" s="272" customFormat="1" ht="23.25">
      <c r="A155" s="197"/>
      <c r="B155" s="197"/>
      <c r="C155" s="197"/>
      <c r="D155" s="197"/>
      <c r="E155" s="197"/>
      <c r="F155" s="197"/>
      <c r="G155" s="197"/>
      <c r="H155" s="197"/>
      <c r="I155" s="197"/>
      <c r="J155" s="197"/>
      <c r="K155" s="826"/>
      <c r="L155" s="826"/>
      <c r="M155" s="332"/>
      <c r="N155" s="332"/>
      <c r="O155" s="197"/>
      <c r="P155" s="197"/>
      <c r="Q155" s="197"/>
      <c r="R155" s="197"/>
      <c r="S155" s="197"/>
      <c r="T155" s="197"/>
      <c r="U155" s="197"/>
      <c r="V155" s="197"/>
      <c r="W155" s="781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238"/>
      <c r="AH155" s="197"/>
      <c r="AI155" s="331"/>
      <c r="AJ155" s="197"/>
      <c r="AK155" s="1157"/>
      <c r="AL155" s="197"/>
      <c r="AM155" s="197"/>
      <c r="AN155" s="197"/>
      <c r="AO155" s="197"/>
      <c r="AP155" s="197"/>
      <c r="AQ155" s="197"/>
      <c r="AR155" s="197"/>
      <c r="AS155" s="197"/>
      <c r="AT155" s="197"/>
      <c r="AU155" s="197"/>
      <c r="AV155" s="197"/>
      <c r="AW155" s="197"/>
      <c r="AX155" s="984"/>
      <c r="AY155" s="1141">
        <f>SUM(AM155:AX155)</f>
        <v>0</v>
      </c>
      <c r="AZ155" s="1141">
        <f>+AJ155-AY155</f>
        <v>0</v>
      </c>
      <c r="BC155" s="95"/>
    </row>
    <row r="156" spans="1:55 16384:16384" s="217" customFormat="1" ht="23.25">
      <c r="A156" s="211">
        <v>2</v>
      </c>
      <c r="B156" s="222">
        <v>1</v>
      </c>
      <c r="C156" s="1393" t="s">
        <v>1134</v>
      </c>
      <c r="D156" s="213">
        <v>3.3</v>
      </c>
      <c r="E156" s="247">
        <v>9</v>
      </c>
      <c r="F156" s="247" t="s">
        <v>491</v>
      </c>
      <c r="G156" s="244" t="s">
        <v>148</v>
      </c>
      <c r="H156" s="214" t="s">
        <v>139</v>
      </c>
      <c r="I156" s="214" t="s">
        <v>492</v>
      </c>
      <c r="J156" s="1295" t="s">
        <v>454</v>
      </c>
      <c r="K156" s="1295">
        <v>19.896899999999999</v>
      </c>
      <c r="L156" s="1394">
        <v>99.847800000000007</v>
      </c>
      <c r="M156" s="234">
        <v>1000000</v>
      </c>
      <c r="N156" s="234">
        <v>1000000</v>
      </c>
      <c r="O156" s="213"/>
      <c r="P156" s="213">
        <v>1</v>
      </c>
      <c r="Q156" s="213">
        <v>1</v>
      </c>
      <c r="R156" s="213">
        <v>1</v>
      </c>
      <c r="S156" s="213">
        <v>1</v>
      </c>
      <c r="T156" s="196">
        <v>1</v>
      </c>
      <c r="U156" s="233"/>
      <c r="V156" s="249">
        <v>201786</v>
      </c>
      <c r="W156" s="257"/>
      <c r="X156" s="250"/>
      <c r="Y156" s="250"/>
      <c r="Z156" s="243">
        <v>27</v>
      </c>
      <c r="AA156" s="210"/>
      <c r="AB156" s="210"/>
      <c r="AC156" s="210">
        <v>2563</v>
      </c>
      <c r="AD156" s="210">
        <v>2563</v>
      </c>
      <c r="AE156" s="210" t="s">
        <v>187</v>
      </c>
      <c r="AF156" s="1248">
        <v>365</v>
      </c>
      <c r="AG156" s="1241" t="s">
        <v>159</v>
      </c>
      <c r="AH156" s="210"/>
      <c r="AI156" s="225">
        <v>202570001063</v>
      </c>
      <c r="AJ156" s="215">
        <f>SUM(AM156:AX156)</f>
        <v>1000000</v>
      </c>
      <c r="AK156" s="215"/>
      <c r="AL156" s="215">
        <f t="shared" ref="AL156:AL191" si="50">SUM(AM156:AX156)</f>
        <v>1000000</v>
      </c>
      <c r="AM156" s="215">
        <v>10000</v>
      </c>
      <c r="AN156" s="215">
        <v>30000</v>
      </c>
      <c r="AO156" s="215">
        <v>60000</v>
      </c>
      <c r="AP156" s="215">
        <v>80000</v>
      </c>
      <c r="AQ156" s="215">
        <v>100000</v>
      </c>
      <c r="AR156" s="215">
        <v>160000</v>
      </c>
      <c r="AS156" s="215">
        <v>220000</v>
      </c>
      <c r="AT156" s="215">
        <v>150000</v>
      </c>
      <c r="AU156" s="215">
        <v>80000</v>
      </c>
      <c r="AV156" s="215">
        <v>50000</v>
      </c>
      <c r="AW156" s="215">
        <v>40000</v>
      </c>
      <c r="AX156" s="215">
        <v>20000</v>
      </c>
      <c r="AY156" s="1141">
        <f t="shared" ref="AY156:AY191" si="51">SUM(AM156:AX156)</f>
        <v>1000000</v>
      </c>
      <c r="AZ156" s="1141">
        <f t="shared" ref="AZ156:AZ207" si="52">+AJ156-AY156</f>
        <v>0</v>
      </c>
      <c r="BB156" s="1062"/>
      <c r="XFD156" s="211"/>
    </row>
    <row r="157" spans="1:55 16384:16384" s="217" customFormat="1" ht="42">
      <c r="A157" s="211">
        <v>2</v>
      </c>
      <c r="B157" s="222">
        <v>2</v>
      </c>
      <c r="C157" s="528" t="s">
        <v>1135</v>
      </c>
      <c r="D157" s="213">
        <v>3.3</v>
      </c>
      <c r="E157" s="247">
        <v>9</v>
      </c>
      <c r="F157" s="247" t="s">
        <v>991</v>
      </c>
      <c r="G157" s="244" t="s">
        <v>495</v>
      </c>
      <c r="H157" s="214" t="s">
        <v>139</v>
      </c>
      <c r="I157" s="214" t="s">
        <v>492</v>
      </c>
      <c r="J157" s="1295" t="s">
        <v>454</v>
      </c>
      <c r="K157" s="1295">
        <v>19.869478999999998</v>
      </c>
      <c r="L157" s="1394">
        <v>99.858385999999996</v>
      </c>
      <c r="M157" s="234">
        <v>900000</v>
      </c>
      <c r="N157" s="234">
        <v>900000</v>
      </c>
      <c r="O157" s="213"/>
      <c r="P157" s="213">
        <v>1</v>
      </c>
      <c r="Q157" s="213">
        <v>1</v>
      </c>
      <c r="R157" s="213">
        <v>1</v>
      </c>
      <c r="S157" s="213">
        <v>1</v>
      </c>
      <c r="T157" s="196">
        <v>1</v>
      </c>
      <c r="U157" s="233"/>
      <c r="V157" s="249">
        <v>3050</v>
      </c>
      <c r="W157" s="257"/>
      <c r="X157" s="250"/>
      <c r="Y157" s="250">
        <v>120</v>
      </c>
      <c r="Z157" s="243">
        <v>20</v>
      </c>
      <c r="AA157" s="210" t="s">
        <v>32</v>
      </c>
      <c r="AB157" s="210" t="s">
        <v>32</v>
      </c>
      <c r="AC157" s="210">
        <v>2563</v>
      </c>
      <c r="AD157" s="210">
        <v>2563</v>
      </c>
      <c r="AE157" s="210" t="s">
        <v>187</v>
      </c>
      <c r="AF157" s="1248">
        <v>150</v>
      </c>
      <c r="AG157" s="1241" t="s">
        <v>159</v>
      </c>
      <c r="AH157" s="210"/>
      <c r="AI157" s="225">
        <v>202570001031</v>
      </c>
      <c r="AJ157" s="215">
        <f t="shared" ref="AJ157:AJ191" si="53">SUM(AM157:AX157)</f>
        <v>900000</v>
      </c>
      <c r="AK157" s="215"/>
      <c r="AL157" s="215">
        <f t="shared" si="50"/>
        <v>900000</v>
      </c>
      <c r="AM157" s="215">
        <v>45000</v>
      </c>
      <c r="AN157" s="215">
        <v>126000</v>
      </c>
      <c r="AO157" s="215">
        <v>225000</v>
      </c>
      <c r="AP157" s="215">
        <v>342000</v>
      </c>
      <c r="AQ157" s="215">
        <v>162000</v>
      </c>
      <c r="AR157" s="215"/>
      <c r="AS157" s="215"/>
      <c r="AT157" s="215"/>
      <c r="AU157" s="215"/>
      <c r="AV157" s="215"/>
      <c r="AW157" s="215"/>
      <c r="AX157" s="215"/>
      <c r="AY157" s="1141">
        <f t="shared" si="51"/>
        <v>900000</v>
      </c>
      <c r="AZ157" s="1141">
        <f t="shared" si="52"/>
        <v>0</v>
      </c>
      <c r="BB157" s="1062"/>
      <c r="XFD157" s="211"/>
    </row>
    <row r="158" spans="1:55 16384:16384" s="217" customFormat="1" ht="42">
      <c r="A158" s="211">
        <v>2</v>
      </c>
      <c r="B158" s="222">
        <v>3</v>
      </c>
      <c r="C158" s="528" t="s">
        <v>1113</v>
      </c>
      <c r="D158" s="213">
        <v>3.3</v>
      </c>
      <c r="E158" s="247">
        <v>9</v>
      </c>
      <c r="F158" s="247" t="s">
        <v>496</v>
      </c>
      <c r="G158" s="244" t="s">
        <v>497</v>
      </c>
      <c r="H158" s="214" t="s">
        <v>139</v>
      </c>
      <c r="I158" s="214" t="s">
        <v>498</v>
      </c>
      <c r="J158" s="1295" t="s">
        <v>454</v>
      </c>
      <c r="K158" s="1295">
        <v>19.142900000000001</v>
      </c>
      <c r="L158" s="1394">
        <v>99.409800000000004</v>
      </c>
      <c r="M158" s="234">
        <v>980000</v>
      </c>
      <c r="N158" s="234">
        <v>980000</v>
      </c>
      <c r="O158" s="213" t="s">
        <v>32</v>
      </c>
      <c r="P158" s="213">
        <v>1</v>
      </c>
      <c r="Q158" s="213">
        <v>1</v>
      </c>
      <c r="R158" s="213">
        <v>1</v>
      </c>
      <c r="S158" s="213">
        <v>1</v>
      </c>
      <c r="T158" s="196">
        <v>1</v>
      </c>
      <c r="U158" s="233" t="s">
        <v>32</v>
      </c>
      <c r="V158" s="249">
        <v>700</v>
      </c>
      <c r="W158" s="257">
        <v>122</v>
      </c>
      <c r="X158" s="250"/>
      <c r="Y158" s="250">
        <v>61</v>
      </c>
      <c r="Z158" s="243">
        <v>20</v>
      </c>
      <c r="AA158" s="210"/>
      <c r="AB158" s="210"/>
      <c r="AC158" s="210">
        <v>2563</v>
      </c>
      <c r="AD158" s="210">
        <v>2563</v>
      </c>
      <c r="AE158" s="210" t="s">
        <v>187</v>
      </c>
      <c r="AF158" s="1248">
        <v>90</v>
      </c>
      <c r="AG158" s="1241" t="s">
        <v>159</v>
      </c>
      <c r="AH158" s="210"/>
      <c r="AI158" s="225">
        <v>202570001032</v>
      </c>
      <c r="AJ158" s="215">
        <f t="shared" si="53"/>
        <v>980000</v>
      </c>
      <c r="AK158" s="221" t="s">
        <v>32</v>
      </c>
      <c r="AL158" s="215">
        <f t="shared" si="50"/>
        <v>980000</v>
      </c>
      <c r="AM158" s="215"/>
      <c r="AN158" s="215">
        <v>327000</v>
      </c>
      <c r="AO158" s="215">
        <v>327000</v>
      </c>
      <c r="AP158" s="215">
        <v>326000</v>
      </c>
      <c r="AQ158" s="215"/>
      <c r="AR158" s="215"/>
      <c r="AS158" s="215"/>
      <c r="AT158" s="215"/>
      <c r="AU158" s="215"/>
      <c r="AV158" s="215"/>
      <c r="AW158" s="215"/>
      <c r="AX158" s="215"/>
      <c r="AY158" s="1141">
        <f t="shared" si="51"/>
        <v>980000</v>
      </c>
      <c r="AZ158" s="1141">
        <f t="shared" si="52"/>
        <v>0</v>
      </c>
      <c r="BB158" s="1062"/>
      <c r="XFD158" s="211"/>
    </row>
    <row r="159" spans="1:55 16384:16384" s="217" customFormat="1" ht="42">
      <c r="A159" s="211">
        <v>2</v>
      </c>
      <c r="B159" s="222">
        <v>4</v>
      </c>
      <c r="C159" s="528" t="s">
        <v>1178</v>
      </c>
      <c r="D159" s="213">
        <v>3.3</v>
      </c>
      <c r="E159" s="247">
        <v>9</v>
      </c>
      <c r="F159" s="247" t="s">
        <v>499</v>
      </c>
      <c r="G159" s="244" t="s">
        <v>500</v>
      </c>
      <c r="H159" s="214" t="s">
        <v>139</v>
      </c>
      <c r="I159" s="214" t="s">
        <v>501</v>
      </c>
      <c r="J159" s="1295" t="s">
        <v>33</v>
      </c>
      <c r="K159" s="1295">
        <v>19.9877</v>
      </c>
      <c r="L159" s="1394">
        <v>100.4622</v>
      </c>
      <c r="M159" s="234">
        <v>800000</v>
      </c>
      <c r="N159" s="234">
        <v>800000</v>
      </c>
      <c r="O159" s="213"/>
      <c r="P159" s="213">
        <v>1</v>
      </c>
      <c r="Q159" s="213">
        <v>1</v>
      </c>
      <c r="R159" s="213">
        <v>1</v>
      </c>
      <c r="S159" s="213">
        <v>1</v>
      </c>
      <c r="T159" s="196">
        <v>1</v>
      </c>
      <c r="U159" s="233"/>
      <c r="V159" s="249">
        <v>600</v>
      </c>
      <c r="W159" s="257"/>
      <c r="X159" s="250"/>
      <c r="Y159" s="250">
        <v>50</v>
      </c>
      <c r="Z159" s="243">
        <v>15</v>
      </c>
      <c r="AA159" s="210"/>
      <c r="AB159" s="210"/>
      <c r="AC159" s="210">
        <v>2563</v>
      </c>
      <c r="AD159" s="210">
        <v>2563</v>
      </c>
      <c r="AE159" s="210" t="s">
        <v>187</v>
      </c>
      <c r="AF159" s="1248">
        <v>90</v>
      </c>
      <c r="AG159" s="1241" t="s">
        <v>159</v>
      </c>
      <c r="AH159" s="210"/>
      <c r="AI159" s="225">
        <v>202570001033</v>
      </c>
      <c r="AJ159" s="215">
        <f t="shared" si="53"/>
        <v>800000</v>
      </c>
      <c r="AK159" s="215"/>
      <c r="AL159" s="215">
        <f t="shared" si="50"/>
        <v>800000</v>
      </c>
      <c r="AM159" s="215"/>
      <c r="AN159" s="215">
        <v>270000</v>
      </c>
      <c r="AO159" s="215">
        <v>270000</v>
      </c>
      <c r="AP159" s="215">
        <v>260000</v>
      </c>
      <c r="AQ159" s="215"/>
      <c r="AR159" s="215"/>
      <c r="AS159" s="215"/>
      <c r="AT159" s="215"/>
      <c r="AU159" s="215"/>
      <c r="AV159" s="215"/>
      <c r="AW159" s="215"/>
      <c r="AX159" s="215"/>
      <c r="AY159" s="1141">
        <f t="shared" si="51"/>
        <v>800000</v>
      </c>
      <c r="AZ159" s="1141">
        <f t="shared" si="52"/>
        <v>0</v>
      </c>
      <c r="BB159" s="1062"/>
      <c r="XFD159" s="211"/>
    </row>
    <row r="160" spans="1:55 16384:16384" s="217" customFormat="1" ht="42">
      <c r="A160" s="211">
        <v>2</v>
      </c>
      <c r="B160" s="222">
        <v>5</v>
      </c>
      <c r="C160" s="528" t="s">
        <v>1130</v>
      </c>
      <c r="D160" s="213">
        <v>3.3</v>
      </c>
      <c r="E160" s="247">
        <v>9</v>
      </c>
      <c r="F160" s="247" t="s">
        <v>502</v>
      </c>
      <c r="G160" s="244" t="s">
        <v>495</v>
      </c>
      <c r="H160" s="214" t="s">
        <v>139</v>
      </c>
      <c r="I160" s="214" t="s">
        <v>503</v>
      </c>
      <c r="J160" s="1295" t="s">
        <v>33</v>
      </c>
      <c r="K160" s="1295">
        <v>19.796600000000002</v>
      </c>
      <c r="L160" s="1394">
        <v>100.0012</v>
      </c>
      <c r="M160" s="234">
        <v>780000</v>
      </c>
      <c r="N160" s="234">
        <v>780000</v>
      </c>
      <c r="O160" s="213" t="s">
        <v>32</v>
      </c>
      <c r="P160" s="213">
        <v>1</v>
      </c>
      <c r="Q160" s="213">
        <v>1</v>
      </c>
      <c r="R160" s="213">
        <v>1</v>
      </c>
      <c r="S160" s="213">
        <v>1</v>
      </c>
      <c r="T160" s="196">
        <v>1</v>
      </c>
      <c r="U160" s="233"/>
      <c r="V160" s="249">
        <v>9680</v>
      </c>
      <c r="W160" s="257" t="s">
        <v>985</v>
      </c>
      <c r="X160" s="250">
        <v>9</v>
      </c>
      <c r="Y160" s="250">
        <v>1850</v>
      </c>
      <c r="Z160" s="243">
        <v>15</v>
      </c>
      <c r="AA160" s="210"/>
      <c r="AB160" s="210"/>
      <c r="AC160" s="210">
        <v>2563</v>
      </c>
      <c r="AD160" s="210">
        <v>2563</v>
      </c>
      <c r="AE160" s="210" t="s">
        <v>187</v>
      </c>
      <c r="AF160" s="1248">
        <v>90</v>
      </c>
      <c r="AG160" s="1241" t="s">
        <v>159</v>
      </c>
      <c r="AH160" s="210"/>
      <c r="AI160" s="225">
        <v>202570001034</v>
      </c>
      <c r="AJ160" s="215">
        <f t="shared" si="53"/>
        <v>780000</v>
      </c>
      <c r="AK160" s="215"/>
      <c r="AL160" s="215">
        <f t="shared" si="50"/>
        <v>780000</v>
      </c>
      <c r="AM160" s="215">
        <v>260000</v>
      </c>
      <c r="AN160" s="215">
        <v>260000</v>
      </c>
      <c r="AO160" s="215">
        <v>260000</v>
      </c>
      <c r="AP160" s="215"/>
      <c r="AQ160" s="215"/>
      <c r="AR160" s="215"/>
      <c r="AS160" s="215"/>
      <c r="AT160" s="215"/>
      <c r="AU160" s="215"/>
      <c r="AV160" s="215"/>
      <c r="AW160" s="215"/>
      <c r="AX160" s="215"/>
      <c r="AY160" s="1141">
        <f t="shared" si="51"/>
        <v>780000</v>
      </c>
      <c r="AZ160" s="1141">
        <f t="shared" si="52"/>
        <v>0</v>
      </c>
      <c r="BB160" s="1062"/>
      <c r="XFD160" s="211"/>
    </row>
    <row r="161" spans="1:16384" s="217" customFormat="1" ht="42">
      <c r="A161" s="211">
        <v>2</v>
      </c>
      <c r="B161" s="222">
        <v>6</v>
      </c>
      <c r="C161" s="528" t="s">
        <v>1114</v>
      </c>
      <c r="D161" s="213">
        <v>3.3</v>
      </c>
      <c r="E161" s="247">
        <v>9</v>
      </c>
      <c r="F161" s="247" t="s">
        <v>504</v>
      </c>
      <c r="G161" s="244" t="s">
        <v>505</v>
      </c>
      <c r="H161" s="214" t="s">
        <v>139</v>
      </c>
      <c r="I161" s="214" t="s">
        <v>506</v>
      </c>
      <c r="J161" s="1295" t="s">
        <v>33</v>
      </c>
      <c r="K161" s="1295">
        <v>20.399999999999999</v>
      </c>
      <c r="L161" s="1394">
        <v>99.893199999999993</v>
      </c>
      <c r="M161" s="234">
        <v>980000</v>
      </c>
      <c r="N161" s="234">
        <v>980000</v>
      </c>
      <c r="O161" s="213"/>
      <c r="P161" s="213">
        <v>1</v>
      </c>
      <c r="Q161" s="213">
        <v>1</v>
      </c>
      <c r="R161" s="213">
        <v>1</v>
      </c>
      <c r="S161" s="213">
        <v>1</v>
      </c>
      <c r="T161" s="196">
        <v>1</v>
      </c>
      <c r="U161" s="233"/>
      <c r="V161" s="249">
        <v>700</v>
      </c>
      <c r="W161" s="257">
        <v>0.6</v>
      </c>
      <c r="X161" s="250"/>
      <c r="Y161" s="250">
        <v>50</v>
      </c>
      <c r="Z161" s="243">
        <v>20</v>
      </c>
      <c r="AA161" s="210"/>
      <c r="AB161" s="210"/>
      <c r="AC161" s="210">
        <v>2563</v>
      </c>
      <c r="AD161" s="210">
        <v>2563</v>
      </c>
      <c r="AE161" s="210" t="s">
        <v>187</v>
      </c>
      <c r="AF161" s="1248">
        <v>90</v>
      </c>
      <c r="AG161" s="1241" t="s">
        <v>159</v>
      </c>
      <c r="AH161" s="210"/>
      <c r="AI161" s="225">
        <v>202570001035</v>
      </c>
      <c r="AJ161" s="215">
        <f t="shared" si="53"/>
        <v>980000</v>
      </c>
      <c r="AK161" s="215" t="s">
        <v>32</v>
      </c>
      <c r="AL161" s="215">
        <f t="shared" si="50"/>
        <v>980000</v>
      </c>
      <c r="AM161" s="215"/>
      <c r="AN161" s="215">
        <v>380000</v>
      </c>
      <c r="AO161" s="215">
        <v>300000</v>
      </c>
      <c r="AP161" s="215">
        <v>300000</v>
      </c>
      <c r="AQ161" s="215"/>
      <c r="AR161" s="215"/>
      <c r="AS161" s="215"/>
      <c r="AT161" s="215"/>
      <c r="AU161" s="215"/>
      <c r="AV161" s="215"/>
      <c r="AW161" s="215"/>
      <c r="AX161" s="215"/>
      <c r="AY161" s="1141">
        <f t="shared" si="51"/>
        <v>980000</v>
      </c>
      <c r="AZ161" s="1141">
        <f t="shared" si="52"/>
        <v>0</v>
      </c>
      <c r="BB161" s="1062"/>
      <c r="XFD161" s="211"/>
    </row>
    <row r="162" spans="1:16384" s="226" customFormat="1" ht="42">
      <c r="A162" s="211">
        <v>2</v>
      </c>
      <c r="B162" s="222">
        <v>7</v>
      </c>
      <c r="C162" s="528" t="s">
        <v>1115</v>
      </c>
      <c r="D162" s="213">
        <v>3.3</v>
      </c>
      <c r="E162" s="247">
        <v>9</v>
      </c>
      <c r="F162" s="247" t="s">
        <v>496</v>
      </c>
      <c r="G162" s="244" t="s">
        <v>497</v>
      </c>
      <c r="H162" s="214" t="s">
        <v>139</v>
      </c>
      <c r="I162" s="214" t="s">
        <v>498</v>
      </c>
      <c r="J162" s="1295" t="s">
        <v>454</v>
      </c>
      <c r="K162" s="1295">
        <v>19.084099999999999</v>
      </c>
      <c r="L162" s="1394">
        <v>99.466700000000003</v>
      </c>
      <c r="M162" s="234">
        <v>970000</v>
      </c>
      <c r="N162" s="234">
        <v>970000</v>
      </c>
      <c r="O162" s="213" t="s">
        <v>32</v>
      </c>
      <c r="P162" s="213">
        <v>1</v>
      </c>
      <c r="Q162" s="213">
        <v>1</v>
      </c>
      <c r="R162" s="213">
        <v>1</v>
      </c>
      <c r="S162" s="213">
        <v>1</v>
      </c>
      <c r="T162" s="196">
        <v>1</v>
      </c>
      <c r="U162" s="233" t="s">
        <v>32</v>
      </c>
      <c r="V162" s="249">
        <v>900</v>
      </c>
      <c r="W162" s="257">
        <v>122</v>
      </c>
      <c r="X162" s="250"/>
      <c r="Y162" s="250">
        <v>26</v>
      </c>
      <c r="Z162" s="243">
        <v>20</v>
      </c>
      <c r="AA162" s="210"/>
      <c r="AB162" s="210"/>
      <c r="AC162" s="210">
        <v>2563</v>
      </c>
      <c r="AD162" s="210">
        <v>2563</v>
      </c>
      <c r="AE162" s="210" t="s">
        <v>187</v>
      </c>
      <c r="AF162" s="1248">
        <v>90</v>
      </c>
      <c r="AG162" s="1241" t="s">
        <v>159</v>
      </c>
      <c r="AH162" s="210"/>
      <c r="AI162" s="225">
        <v>202570001064</v>
      </c>
      <c r="AJ162" s="215">
        <f t="shared" si="53"/>
        <v>970000</v>
      </c>
      <c r="AK162" s="221" t="s">
        <v>32</v>
      </c>
      <c r="AL162" s="215">
        <f t="shared" si="50"/>
        <v>970000</v>
      </c>
      <c r="AM162" s="215"/>
      <c r="AN162" s="215">
        <v>324000</v>
      </c>
      <c r="AO162" s="215">
        <v>324000</v>
      </c>
      <c r="AP162" s="215">
        <v>322000</v>
      </c>
      <c r="AQ162" s="215"/>
      <c r="AR162" s="215"/>
      <c r="AS162" s="215"/>
      <c r="AT162" s="215"/>
      <c r="AU162" s="215"/>
      <c r="AV162" s="215"/>
      <c r="AW162" s="215"/>
      <c r="AX162" s="215"/>
      <c r="AY162" s="1141">
        <f t="shared" si="51"/>
        <v>970000</v>
      </c>
      <c r="AZ162" s="1141">
        <f t="shared" si="52"/>
        <v>0</v>
      </c>
      <c r="BA162" s="217"/>
      <c r="BB162" s="1062"/>
      <c r="BC162" s="217"/>
      <c r="BD162" s="217"/>
      <c r="BE162" s="217"/>
      <c r="BF162" s="217"/>
      <c r="BG162" s="217"/>
      <c r="BH162" s="217"/>
      <c r="BI162" s="217"/>
      <c r="BJ162" s="217"/>
      <c r="BK162" s="217"/>
      <c r="BL162" s="217"/>
      <c r="BM162" s="217"/>
      <c r="BN162" s="217"/>
      <c r="BO162" s="217"/>
      <c r="BP162" s="217"/>
      <c r="BQ162" s="217"/>
      <c r="BR162" s="217"/>
      <c r="BS162" s="217"/>
      <c r="BT162" s="217"/>
      <c r="BU162" s="217"/>
      <c r="BV162" s="217"/>
      <c r="BW162" s="217"/>
      <c r="BX162" s="217"/>
      <c r="BY162" s="217"/>
      <c r="BZ162" s="217"/>
      <c r="CA162" s="217"/>
      <c r="CB162" s="217"/>
      <c r="CC162" s="217"/>
      <c r="CD162" s="217"/>
      <c r="CE162" s="217"/>
      <c r="CF162" s="217"/>
      <c r="CG162" s="217"/>
      <c r="CH162" s="217"/>
      <c r="CI162" s="217"/>
      <c r="CJ162" s="217"/>
      <c r="CK162" s="217"/>
      <c r="CL162" s="217"/>
      <c r="CM162" s="217"/>
      <c r="CN162" s="217"/>
      <c r="CO162" s="217"/>
      <c r="CP162" s="217"/>
      <c r="CQ162" s="217"/>
      <c r="CR162" s="217"/>
      <c r="CS162" s="217"/>
      <c r="CT162" s="217"/>
      <c r="CU162" s="217"/>
      <c r="CV162" s="217"/>
      <c r="CW162" s="217"/>
      <c r="CX162" s="217"/>
      <c r="CY162" s="217"/>
      <c r="CZ162" s="217"/>
      <c r="DA162" s="217"/>
      <c r="DB162" s="217"/>
      <c r="DC162" s="217"/>
      <c r="DD162" s="217"/>
      <c r="DE162" s="217"/>
      <c r="DF162" s="217"/>
      <c r="DG162" s="217"/>
      <c r="DH162" s="217"/>
      <c r="DI162" s="217"/>
      <c r="DJ162" s="217"/>
      <c r="DK162" s="217"/>
      <c r="DL162" s="217"/>
      <c r="DM162" s="217"/>
      <c r="DN162" s="217"/>
      <c r="DO162" s="217"/>
      <c r="DP162" s="217"/>
      <c r="DQ162" s="217"/>
      <c r="DR162" s="217"/>
      <c r="DS162" s="217"/>
      <c r="DT162" s="217"/>
      <c r="DU162" s="217"/>
      <c r="DV162" s="217"/>
      <c r="DW162" s="217"/>
      <c r="DX162" s="217"/>
      <c r="DY162" s="217"/>
      <c r="DZ162" s="217"/>
      <c r="EA162" s="217"/>
      <c r="EB162" s="217"/>
      <c r="EC162" s="217"/>
      <c r="ED162" s="217"/>
      <c r="EE162" s="217"/>
      <c r="EF162" s="217"/>
      <c r="EG162" s="217"/>
      <c r="EH162" s="217"/>
      <c r="EI162" s="217"/>
      <c r="EJ162" s="217"/>
      <c r="EK162" s="217"/>
      <c r="EL162" s="217"/>
      <c r="EM162" s="217"/>
      <c r="EN162" s="217"/>
      <c r="EO162" s="217"/>
      <c r="EP162" s="217"/>
      <c r="EQ162" s="217"/>
      <c r="ER162" s="217"/>
      <c r="ES162" s="217"/>
      <c r="ET162" s="217"/>
      <c r="EU162" s="217"/>
      <c r="EV162" s="217"/>
      <c r="EW162" s="217"/>
      <c r="EX162" s="217"/>
      <c r="EY162" s="217"/>
      <c r="EZ162" s="217"/>
      <c r="FA162" s="217"/>
      <c r="FB162" s="217"/>
      <c r="FC162" s="217"/>
      <c r="FD162" s="217"/>
      <c r="FE162" s="217"/>
      <c r="FF162" s="217"/>
      <c r="FG162" s="217"/>
      <c r="FH162" s="217"/>
      <c r="FI162" s="217"/>
      <c r="FJ162" s="217"/>
      <c r="FK162" s="217"/>
      <c r="FL162" s="217"/>
      <c r="FM162" s="217"/>
      <c r="FN162" s="217"/>
      <c r="FO162" s="217"/>
      <c r="FP162" s="217"/>
      <c r="FQ162" s="217"/>
      <c r="FR162" s="217"/>
      <c r="FS162" s="217"/>
      <c r="FT162" s="217"/>
      <c r="FU162" s="217"/>
      <c r="FV162" s="217"/>
      <c r="FW162" s="217"/>
      <c r="FX162" s="217"/>
      <c r="FY162" s="217"/>
      <c r="FZ162" s="217"/>
      <c r="GA162" s="217"/>
      <c r="GB162" s="217"/>
      <c r="GC162" s="217"/>
      <c r="GD162" s="217"/>
      <c r="GE162" s="217"/>
      <c r="GF162" s="217"/>
      <c r="GG162" s="217"/>
      <c r="GH162" s="217"/>
      <c r="GI162" s="217"/>
      <c r="GJ162" s="217"/>
      <c r="GK162" s="217"/>
      <c r="GL162" s="217"/>
      <c r="GM162" s="217"/>
      <c r="GN162" s="217"/>
      <c r="GO162" s="217"/>
      <c r="GP162" s="217"/>
      <c r="GQ162" s="217"/>
      <c r="GR162" s="217"/>
      <c r="GS162" s="217"/>
      <c r="GT162" s="217"/>
      <c r="GU162" s="217"/>
      <c r="GV162" s="217"/>
      <c r="GW162" s="217"/>
      <c r="GX162" s="217"/>
      <c r="GY162" s="217"/>
      <c r="GZ162" s="217"/>
      <c r="HA162" s="217"/>
      <c r="HB162" s="217"/>
      <c r="HC162" s="217"/>
      <c r="HD162" s="217"/>
      <c r="HE162" s="217"/>
      <c r="HF162" s="217"/>
      <c r="HG162" s="217"/>
      <c r="HH162" s="217"/>
      <c r="HI162" s="217"/>
      <c r="HJ162" s="217"/>
      <c r="HK162" s="217"/>
      <c r="HL162" s="217"/>
      <c r="HM162" s="217"/>
      <c r="HN162" s="217"/>
      <c r="HO162" s="217"/>
      <c r="HP162" s="217"/>
      <c r="HQ162" s="217"/>
      <c r="HR162" s="217"/>
      <c r="HS162" s="217"/>
      <c r="HT162" s="217"/>
      <c r="HU162" s="217"/>
      <c r="HV162" s="217"/>
      <c r="HW162" s="217"/>
      <c r="HX162" s="217"/>
      <c r="HY162" s="217"/>
      <c r="HZ162" s="217"/>
      <c r="IA162" s="217"/>
      <c r="IB162" s="217"/>
      <c r="IC162" s="217"/>
      <c r="ID162" s="217"/>
      <c r="IE162" s="217"/>
      <c r="IF162" s="217"/>
      <c r="IG162" s="217"/>
      <c r="IH162" s="217"/>
      <c r="II162" s="217"/>
      <c r="IJ162" s="217"/>
      <c r="IK162" s="217"/>
      <c r="IL162" s="217"/>
      <c r="IM162" s="217"/>
      <c r="IN162" s="217"/>
      <c r="IO162" s="217"/>
      <c r="IP162" s="217"/>
      <c r="IQ162" s="217"/>
      <c r="IR162" s="217"/>
      <c r="IS162" s="217"/>
      <c r="IT162" s="217"/>
      <c r="IU162" s="217"/>
      <c r="IV162" s="217"/>
      <c r="IW162" s="217"/>
      <c r="IX162" s="217"/>
      <c r="IY162" s="217"/>
      <c r="IZ162" s="217"/>
      <c r="JA162" s="217"/>
      <c r="JB162" s="217"/>
      <c r="JC162" s="217"/>
      <c r="JD162" s="217"/>
      <c r="JE162" s="217"/>
      <c r="JF162" s="217"/>
      <c r="JG162" s="217"/>
      <c r="JH162" s="217"/>
      <c r="JI162" s="217"/>
      <c r="JJ162" s="217"/>
      <c r="JK162" s="217"/>
      <c r="JL162" s="217"/>
      <c r="JM162" s="217"/>
      <c r="JN162" s="217"/>
      <c r="JO162" s="217"/>
      <c r="JP162" s="217"/>
      <c r="JQ162" s="217"/>
      <c r="JR162" s="217"/>
      <c r="JS162" s="217"/>
      <c r="JT162" s="217"/>
      <c r="JU162" s="217"/>
      <c r="JV162" s="217"/>
      <c r="JW162" s="217"/>
      <c r="JX162" s="217"/>
      <c r="JY162" s="217"/>
      <c r="JZ162" s="217"/>
      <c r="KA162" s="217"/>
      <c r="KB162" s="217"/>
      <c r="KC162" s="217"/>
      <c r="KD162" s="217"/>
      <c r="KE162" s="217"/>
      <c r="KF162" s="217"/>
      <c r="KG162" s="217"/>
      <c r="KH162" s="217"/>
      <c r="KI162" s="217"/>
      <c r="KJ162" s="217"/>
      <c r="KK162" s="217"/>
      <c r="KL162" s="217"/>
      <c r="KM162" s="217"/>
      <c r="KN162" s="217"/>
      <c r="KO162" s="217"/>
      <c r="KP162" s="217"/>
      <c r="KQ162" s="217"/>
      <c r="KR162" s="217"/>
      <c r="KS162" s="217"/>
      <c r="KT162" s="217"/>
      <c r="KU162" s="217"/>
      <c r="KV162" s="217"/>
      <c r="KW162" s="217"/>
      <c r="KX162" s="217"/>
      <c r="KY162" s="217"/>
      <c r="KZ162" s="217"/>
      <c r="LA162" s="217"/>
      <c r="LB162" s="217"/>
      <c r="LC162" s="217"/>
      <c r="LD162" s="217"/>
      <c r="LE162" s="217"/>
      <c r="LF162" s="217"/>
      <c r="LG162" s="217"/>
      <c r="LH162" s="217"/>
      <c r="LI162" s="217"/>
      <c r="LJ162" s="217"/>
      <c r="LK162" s="217"/>
      <c r="LL162" s="217"/>
      <c r="LM162" s="217"/>
      <c r="LN162" s="217"/>
      <c r="LO162" s="217"/>
      <c r="LP162" s="217"/>
      <c r="LQ162" s="217"/>
      <c r="LR162" s="217"/>
      <c r="LS162" s="217"/>
      <c r="LT162" s="217"/>
      <c r="LU162" s="217"/>
      <c r="LV162" s="217"/>
      <c r="LW162" s="217"/>
      <c r="LX162" s="217"/>
      <c r="LY162" s="217"/>
      <c r="LZ162" s="217"/>
      <c r="MA162" s="217"/>
      <c r="MB162" s="217"/>
      <c r="MC162" s="217"/>
      <c r="MD162" s="217"/>
      <c r="ME162" s="217"/>
      <c r="MF162" s="217"/>
      <c r="MG162" s="217"/>
      <c r="MH162" s="217"/>
      <c r="MI162" s="217"/>
      <c r="MJ162" s="217"/>
      <c r="MK162" s="217"/>
      <c r="ML162" s="217"/>
      <c r="MM162" s="217"/>
      <c r="MN162" s="217"/>
      <c r="MO162" s="217"/>
      <c r="MP162" s="217"/>
      <c r="MQ162" s="217"/>
      <c r="MR162" s="217"/>
      <c r="MS162" s="217"/>
      <c r="MT162" s="217"/>
      <c r="MU162" s="217"/>
      <c r="MV162" s="217"/>
      <c r="MW162" s="217"/>
      <c r="MX162" s="217"/>
      <c r="MY162" s="217"/>
      <c r="MZ162" s="217"/>
      <c r="NA162" s="217"/>
      <c r="NB162" s="217"/>
      <c r="NC162" s="217"/>
      <c r="ND162" s="217"/>
      <c r="NE162" s="217"/>
      <c r="NF162" s="217"/>
      <c r="NG162" s="217"/>
      <c r="NH162" s="217"/>
      <c r="NI162" s="217"/>
      <c r="NJ162" s="217"/>
      <c r="NK162" s="217"/>
      <c r="NL162" s="217"/>
      <c r="NM162" s="217"/>
      <c r="NN162" s="217"/>
      <c r="NO162" s="217"/>
      <c r="NP162" s="217"/>
      <c r="NQ162" s="217"/>
      <c r="NR162" s="217"/>
      <c r="NS162" s="217"/>
      <c r="NT162" s="217"/>
      <c r="NU162" s="217"/>
      <c r="NV162" s="217"/>
      <c r="NW162" s="217"/>
      <c r="NX162" s="217"/>
      <c r="NY162" s="217"/>
      <c r="NZ162" s="217"/>
      <c r="OA162" s="217"/>
      <c r="OB162" s="217"/>
      <c r="OC162" s="217"/>
      <c r="OD162" s="217"/>
      <c r="OE162" s="217"/>
      <c r="OF162" s="217"/>
      <c r="OG162" s="217"/>
      <c r="OH162" s="217"/>
      <c r="OI162" s="217"/>
      <c r="OJ162" s="217"/>
      <c r="OK162" s="217"/>
      <c r="OL162" s="217"/>
      <c r="OM162" s="217"/>
      <c r="ON162" s="217"/>
      <c r="OO162" s="217"/>
      <c r="OP162" s="217"/>
      <c r="OQ162" s="217"/>
      <c r="OR162" s="217"/>
      <c r="OS162" s="217"/>
      <c r="OT162" s="217"/>
      <c r="OU162" s="217"/>
      <c r="OV162" s="217"/>
      <c r="OW162" s="217"/>
      <c r="OX162" s="217"/>
      <c r="OY162" s="217"/>
      <c r="OZ162" s="217"/>
      <c r="PA162" s="217"/>
      <c r="PB162" s="217"/>
      <c r="PC162" s="217"/>
      <c r="PD162" s="217"/>
      <c r="PE162" s="217"/>
      <c r="PF162" s="217"/>
      <c r="PG162" s="217"/>
      <c r="PH162" s="217"/>
      <c r="PI162" s="217"/>
      <c r="PJ162" s="217"/>
      <c r="PK162" s="217"/>
      <c r="PL162" s="217"/>
      <c r="PM162" s="217"/>
      <c r="PN162" s="217"/>
      <c r="PO162" s="217"/>
      <c r="PP162" s="217"/>
      <c r="PQ162" s="217"/>
      <c r="PR162" s="217"/>
      <c r="PS162" s="217"/>
      <c r="PT162" s="217"/>
      <c r="PU162" s="217"/>
      <c r="PV162" s="217"/>
      <c r="PW162" s="217"/>
      <c r="PX162" s="217"/>
      <c r="PY162" s="217"/>
      <c r="PZ162" s="217"/>
      <c r="QA162" s="217"/>
      <c r="QB162" s="217"/>
      <c r="QC162" s="217"/>
      <c r="QD162" s="217"/>
      <c r="QE162" s="217"/>
      <c r="QF162" s="217"/>
      <c r="QG162" s="217"/>
      <c r="QH162" s="217"/>
      <c r="QI162" s="217"/>
      <c r="QJ162" s="217"/>
      <c r="QK162" s="217"/>
      <c r="QL162" s="217"/>
      <c r="QM162" s="217"/>
      <c r="QN162" s="217"/>
      <c r="QO162" s="217"/>
      <c r="QP162" s="217"/>
      <c r="QQ162" s="217"/>
      <c r="QR162" s="217"/>
      <c r="QS162" s="217"/>
      <c r="QT162" s="217"/>
      <c r="QU162" s="217"/>
      <c r="QV162" s="217"/>
      <c r="QW162" s="217"/>
      <c r="QX162" s="217"/>
      <c r="QY162" s="217"/>
      <c r="QZ162" s="217"/>
      <c r="RA162" s="217"/>
      <c r="RB162" s="217"/>
      <c r="RC162" s="217"/>
      <c r="RD162" s="217"/>
      <c r="RE162" s="217"/>
      <c r="RF162" s="217"/>
      <c r="RG162" s="217"/>
      <c r="RH162" s="217"/>
      <c r="RI162" s="217"/>
      <c r="RJ162" s="217"/>
      <c r="RK162" s="217"/>
      <c r="RL162" s="217"/>
      <c r="RM162" s="217"/>
      <c r="RN162" s="217"/>
      <c r="RO162" s="217"/>
      <c r="RP162" s="217"/>
      <c r="RQ162" s="217"/>
      <c r="RR162" s="217"/>
      <c r="RS162" s="217"/>
      <c r="RT162" s="217"/>
      <c r="RU162" s="217"/>
      <c r="RV162" s="217"/>
      <c r="RW162" s="217"/>
      <c r="RX162" s="217"/>
      <c r="RY162" s="217"/>
      <c r="RZ162" s="217"/>
      <c r="SA162" s="217"/>
      <c r="SB162" s="217"/>
      <c r="SC162" s="217"/>
      <c r="SD162" s="217"/>
      <c r="SE162" s="217"/>
      <c r="SF162" s="217"/>
      <c r="SG162" s="217"/>
      <c r="SH162" s="217"/>
      <c r="SI162" s="217"/>
      <c r="SJ162" s="217"/>
      <c r="SK162" s="217"/>
      <c r="SL162" s="217"/>
      <c r="SM162" s="217"/>
      <c r="SN162" s="217"/>
      <c r="SO162" s="217"/>
      <c r="SP162" s="217"/>
      <c r="SQ162" s="217"/>
      <c r="SR162" s="217"/>
      <c r="SS162" s="217"/>
      <c r="ST162" s="217"/>
      <c r="SU162" s="217"/>
      <c r="SV162" s="217"/>
      <c r="SW162" s="217"/>
      <c r="SX162" s="217"/>
      <c r="SY162" s="217"/>
      <c r="SZ162" s="217"/>
      <c r="TA162" s="217"/>
      <c r="TB162" s="217"/>
      <c r="TC162" s="217"/>
      <c r="TD162" s="217"/>
      <c r="TE162" s="217"/>
      <c r="TF162" s="217"/>
      <c r="TG162" s="217"/>
      <c r="TH162" s="217"/>
      <c r="TI162" s="217"/>
      <c r="TJ162" s="217"/>
      <c r="TK162" s="217"/>
      <c r="TL162" s="217"/>
      <c r="TM162" s="217"/>
      <c r="TN162" s="217"/>
      <c r="TO162" s="217"/>
      <c r="TP162" s="217"/>
      <c r="TQ162" s="217"/>
      <c r="TR162" s="217"/>
      <c r="TS162" s="217"/>
      <c r="TT162" s="217"/>
      <c r="TU162" s="217"/>
      <c r="TV162" s="217"/>
      <c r="TW162" s="217"/>
      <c r="TX162" s="217"/>
      <c r="TY162" s="217"/>
      <c r="TZ162" s="217"/>
      <c r="UA162" s="217"/>
      <c r="UB162" s="217"/>
      <c r="UC162" s="217"/>
      <c r="UD162" s="217"/>
      <c r="UE162" s="217"/>
      <c r="UF162" s="217"/>
      <c r="UG162" s="217"/>
      <c r="UH162" s="217"/>
      <c r="UI162" s="217"/>
      <c r="UJ162" s="217"/>
      <c r="UK162" s="217"/>
      <c r="UL162" s="217"/>
      <c r="UM162" s="217"/>
      <c r="UN162" s="217"/>
      <c r="UO162" s="217"/>
      <c r="UP162" s="217"/>
      <c r="UQ162" s="217"/>
      <c r="UR162" s="217"/>
      <c r="US162" s="217"/>
      <c r="UT162" s="217"/>
      <c r="UU162" s="217"/>
      <c r="UV162" s="217"/>
      <c r="UW162" s="217"/>
      <c r="UX162" s="217"/>
      <c r="UY162" s="217"/>
      <c r="UZ162" s="217"/>
      <c r="VA162" s="217"/>
      <c r="VB162" s="217"/>
      <c r="VC162" s="217"/>
      <c r="VD162" s="217"/>
      <c r="VE162" s="217"/>
      <c r="VF162" s="217"/>
      <c r="VG162" s="217"/>
      <c r="VH162" s="217"/>
      <c r="VI162" s="217"/>
      <c r="VJ162" s="217"/>
      <c r="VK162" s="217"/>
      <c r="VL162" s="217"/>
      <c r="VM162" s="217"/>
      <c r="VN162" s="217"/>
      <c r="VO162" s="217"/>
      <c r="VP162" s="217"/>
      <c r="VQ162" s="217"/>
      <c r="VR162" s="217"/>
      <c r="VS162" s="217"/>
      <c r="VT162" s="217"/>
      <c r="VU162" s="217"/>
      <c r="VV162" s="217"/>
      <c r="VW162" s="217"/>
      <c r="VX162" s="217"/>
      <c r="VY162" s="217"/>
      <c r="VZ162" s="217"/>
      <c r="WA162" s="217"/>
      <c r="WB162" s="217"/>
      <c r="WC162" s="217"/>
      <c r="WD162" s="217"/>
      <c r="WE162" s="217"/>
      <c r="WF162" s="217"/>
      <c r="WG162" s="217"/>
      <c r="WH162" s="217"/>
      <c r="WI162" s="217"/>
      <c r="WJ162" s="217"/>
      <c r="WK162" s="217"/>
      <c r="WL162" s="217"/>
      <c r="WM162" s="217"/>
      <c r="WN162" s="217"/>
      <c r="WO162" s="217"/>
      <c r="WP162" s="217"/>
      <c r="WQ162" s="217"/>
      <c r="WR162" s="217"/>
      <c r="WS162" s="217"/>
      <c r="WT162" s="217"/>
      <c r="WU162" s="217"/>
      <c r="WV162" s="217"/>
      <c r="WW162" s="217"/>
      <c r="WX162" s="217"/>
      <c r="WY162" s="217"/>
      <c r="WZ162" s="217"/>
      <c r="XA162" s="217"/>
      <c r="XB162" s="217"/>
      <c r="XC162" s="217"/>
      <c r="XD162" s="217"/>
      <c r="XE162" s="217"/>
      <c r="XF162" s="217"/>
      <c r="XG162" s="217"/>
      <c r="XH162" s="217"/>
      <c r="XI162" s="217"/>
      <c r="XJ162" s="217"/>
      <c r="XK162" s="217"/>
      <c r="XL162" s="217"/>
      <c r="XM162" s="217"/>
      <c r="XN162" s="217"/>
      <c r="XO162" s="217"/>
      <c r="XP162" s="217"/>
      <c r="XQ162" s="217"/>
      <c r="XR162" s="217"/>
      <c r="XS162" s="217"/>
      <c r="XT162" s="217"/>
      <c r="XU162" s="217"/>
      <c r="XV162" s="217"/>
      <c r="XW162" s="217"/>
      <c r="XX162" s="217"/>
      <c r="XY162" s="217"/>
      <c r="XZ162" s="217"/>
      <c r="YA162" s="217"/>
      <c r="YB162" s="217"/>
      <c r="YC162" s="217"/>
      <c r="YD162" s="217"/>
      <c r="YE162" s="217"/>
      <c r="YF162" s="217"/>
      <c r="YG162" s="217"/>
      <c r="YH162" s="217"/>
      <c r="YI162" s="217"/>
      <c r="YJ162" s="217"/>
      <c r="YK162" s="217"/>
      <c r="YL162" s="217"/>
      <c r="YM162" s="217"/>
      <c r="YN162" s="217"/>
      <c r="YO162" s="217"/>
      <c r="YP162" s="217"/>
      <c r="YQ162" s="217"/>
      <c r="YR162" s="217"/>
      <c r="YS162" s="217"/>
      <c r="YT162" s="217"/>
      <c r="YU162" s="217"/>
      <c r="YV162" s="217"/>
      <c r="YW162" s="217"/>
      <c r="YX162" s="217"/>
      <c r="YY162" s="217"/>
      <c r="YZ162" s="217"/>
      <c r="ZA162" s="217"/>
      <c r="ZB162" s="217"/>
      <c r="ZC162" s="217"/>
      <c r="ZD162" s="217"/>
      <c r="ZE162" s="217"/>
      <c r="ZF162" s="217"/>
      <c r="ZG162" s="217"/>
      <c r="ZH162" s="217"/>
      <c r="ZI162" s="217"/>
      <c r="ZJ162" s="217"/>
      <c r="ZK162" s="217"/>
      <c r="ZL162" s="217"/>
      <c r="ZM162" s="217"/>
      <c r="ZN162" s="217"/>
      <c r="ZO162" s="217"/>
      <c r="ZP162" s="217"/>
      <c r="ZQ162" s="217"/>
      <c r="ZR162" s="217"/>
      <c r="ZS162" s="217"/>
      <c r="ZT162" s="217"/>
      <c r="ZU162" s="217"/>
      <c r="ZV162" s="217"/>
      <c r="ZW162" s="217"/>
      <c r="ZX162" s="217"/>
      <c r="ZY162" s="217"/>
      <c r="ZZ162" s="217"/>
      <c r="AAA162" s="217"/>
      <c r="AAB162" s="217"/>
      <c r="AAC162" s="217"/>
      <c r="AAD162" s="217"/>
      <c r="AAE162" s="217"/>
      <c r="AAF162" s="217"/>
      <c r="AAG162" s="217"/>
      <c r="AAH162" s="217"/>
      <c r="AAI162" s="217"/>
      <c r="AAJ162" s="217"/>
      <c r="AAK162" s="217"/>
      <c r="AAL162" s="217"/>
      <c r="AAM162" s="217"/>
      <c r="AAN162" s="217"/>
      <c r="AAO162" s="217"/>
      <c r="AAP162" s="217"/>
      <c r="AAQ162" s="217"/>
      <c r="AAR162" s="217"/>
      <c r="AAS162" s="217"/>
      <c r="AAT162" s="217"/>
      <c r="AAU162" s="217"/>
      <c r="AAV162" s="217"/>
      <c r="AAW162" s="217"/>
      <c r="AAX162" s="217"/>
      <c r="AAY162" s="217"/>
      <c r="AAZ162" s="217"/>
      <c r="ABA162" s="217"/>
      <c r="ABB162" s="217"/>
      <c r="ABC162" s="217"/>
      <c r="ABD162" s="217"/>
      <c r="ABE162" s="217"/>
      <c r="ABF162" s="217"/>
      <c r="ABG162" s="217"/>
      <c r="ABH162" s="217"/>
      <c r="ABI162" s="217"/>
      <c r="ABJ162" s="217"/>
      <c r="ABK162" s="217"/>
      <c r="ABL162" s="217"/>
      <c r="ABM162" s="217"/>
      <c r="ABN162" s="217"/>
      <c r="ABO162" s="217"/>
      <c r="ABP162" s="217"/>
      <c r="ABQ162" s="217"/>
      <c r="ABR162" s="217"/>
      <c r="ABS162" s="217"/>
      <c r="ABT162" s="217"/>
      <c r="ABU162" s="217"/>
      <c r="ABV162" s="217"/>
      <c r="ABW162" s="217"/>
      <c r="ABX162" s="217"/>
      <c r="ABY162" s="217"/>
      <c r="ABZ162" s="217"/>
      <c r="ACA162" s="217"/>
      <c r="ACB162" s="217"/>
      <c r="ACC162" s="217"/>
      <c r="ACD162" s="217"/>
      <c r="ACE162" s="217"/>
      <c r="ACF162" s="217"/>
      <c r="ACG162" s="217"/>
      <c r="ACH162" s="217"/>
      <c r="ACI162" s="217"/>
      <c r="ACJ162" s="217"/>
      <c r="ACK162" s="217"/>
      <c r="ACL162" s="217"/>
      <c r="ACM162" s="217"/>
      <c r="ACN162" s="217"/>
      <c r="ACO162" s="217"/>
      <c r="ACP162" s="217"/>
      <c r="ACQ162" s="217"/>
      <c r="ACR162" s="217"/>
      <c r="ACS162" s="217"/>
      <c r="ACT162" s="217"/>
      <c r="ACU162" s="217"/>
      <c r="ACV162" s="217"/>
      <c r="ACW162" s="217"/>
      <c r="ACX162" s="217"/>
      <c r="ACY162" s="217"/>
      <c r="ACZ162" s="217"/>
      <c r="ADA162" s="217"/>
      <c r="ADB162" s="217"/>
      <c r="ADC162" s="217"/>
      <c r="ADD162" s="217"/>
      <c r="ADE162" s="217"/>
      <c r="ADF162" s="217"/>
      <c r="ADG162" s="217"/>
      <c r="ADH162" s="217"/>
      <c r="ADI162" s="217"/>
      <c r="ADJ162" s="217"/>
      <c r="ADK162" s="217"/>
      <c r="ADL162" s="217"/>
      <c r="ADM162" s="217"/>
      <c r="ADN162" s="217"/>
      <c r="ADO162" s="217"/>
      <c r="ADP162" s="217"/>
      <c r="ADQ162" s="217"/>
      <c r="ADR162" s="217"/>
      <c r="ADS162" s="217"/>
      <c r="ADT162" s="217"/>
      <c r="ADU162" s="217"/>
      <c r="ADV162" s="217"/>
      <c r="ADW162" s="217"/>
      <c r="ADX162" s="217"/>
      <c r="ADY162" s="217"/>
      <c r="ADZ162" s="217"/>
      <c r="AEA162" s="217"/>
      <c r="AEB162" s="217"/>
      <c r="AEC162" s="217"/>
      <c r="AED162" s="217"/>
      <c r="AEE162" s="217"/>
      <c r="AEF162" s="217"/>
      <c r="AEG162" s="217"/>
      <c r="AEH162" s="217"/>
      <c r="AEI162" s="217"/>
      <c r="AEJ162" s="217"/>
      <c r="AEK162" s="217"/>
      <c r="AEL162" s="217"/>
      <c r="AEM162" s="217"/>
      <c r="AEN162" s="217"/>
      <c r="AEO162" s="217"/>
      <c r="AEP162" s="217"/>
      <c r="AEQ162" s="217"/>
      <c r="AER162" s="217"/>
      <c r="AES162" s="217"/>
      <c r="AET162" s="217"/>
      <c r="AEU162" s="217"/>
      <c r="AEV162" s="217"/>
      <c r="AEW162" s="217"/>
      <c r="AEX162" s="217"/>
      <c r="AEY162" s="217"/>
      <c r="AEZ162" s="217"/>
      <c r="AFA162" s="217"/>
      <c r="AFB162" s="217"/>
      <c r="AFC162" s="217"/>
      <c r="AFD162" s="217"/>
      <c r="AFE162" s="217"/>
      <c r="AFF162" s="217"/>
      <c r="AFG162" s="217"/>
      <c r="AFH162" s="217"/>
      <c r="AFI162" s="217"/>
      <c r="AFJ162" s="217"/>
      <c r="AFK162" s="217"/>
      <c r="AFL162" s="217"/>
      <c r="AFM162" s="217"/>
      <c r="AFN162" s="217"/>
      <c r="AFO162" s="217"/>
      <c r="AFP162" s="217"/>
      <c r="AFQ162" s="217"/>
      <c r="AFR162" s="217"/>
      <c r="AFS162" s="217"/>
      <c r="AFT162" s="217"/>
      <c r="AFU162" s="217"/>
      <c r="AFV162" s="217"/>
      <c r="AFW162" s="217"/>
      <c r="AFX162" s="217"/>
      <c r="AFY162" s="217"/>
      <c r="AFZ162" s="217"/>
      <c r="AGA162" s="217"/>
      <c r="AGB162" s="217"/>
      <c r="AGC162" s="217"/>
      <c r="AGD162" s="217"/>
      <c r="AGE162" s="217"/>
      <c r="AGF162" s="217"/>
      <c r="AGG162" s="217"/>
      <c r="AGH162" s="217"/>
      <c r="AGI162" s="217"/>
      <c r="AGJ162" s="217"/>
      <c r="AGK162" s="217"/>
      <c r="AGL162" s="217"/>
      <c r="AGM162" s="217"/>
      <c r="AGN162" s="217"/>
      <c r="AGO162" s="217"/>
      <c r="AGP162" s="217"/>
      <c r="AGQ162" s="217"/>
      <c r="AGR162" s="217"/>
      <c r="AGS162" s="217"/>
      <c r="AGT162" s="217"/>
      <c r="AGU162" s="217"/>
      <c r="AGV162" s="217"/>
      <c r="AGW162" s="217"/>
      <c r="AGX162" s="217"/>
      <c r="AGY162" s="217"/>
      <c r="AGZ162" s="217"/>
      <c r="AHA162" s="217"/>
      <c r="AHB162" s="217"/>
      <c r="AHC162" s="217"/>
      <c r="AHD162" s="217"/>
      <c r="AHE162" s="217"/>
      <c r="AHF162" s="217"/>
      <c r="AHG162" s="217"/>
      <c r="AHH162" s="217"/>
      <c r="AHI162" s="217"/>
      <c r="AHJ162" s="217"/>
      <c r="AHK162" s="217"/>
      <c r="AHL162" s="217"/>
      <c r="AHM162" s="217"/>
      <c r="AHN162" s="217"/>
      <c r="AHO162" s="217"/>
      <c r="AHP162" s="217"/>
      <c r="AHQ162" s="217"/>
      <c r="AHR162" s="217"/>
      <c r="AHS162" s="217"/>
      <c r="AHT162" s="217"/>
      <c r="AHU162" s="217"/>
      <c r="AHV162" s="217"/>
      <c r="AHW162" s="217"/>
      <c r="AHX162" s="217"/>
      <c r="AHY162" s="217"/>
      <c r="AHZ162" s="217"/>
      <c r="AIA162" s="217"/>
      <c r="AIB162" s="217"/>
      <c r="AIC162" s="217"/>
      <c r="AID162" s="217"/>
      <c r="AIE162" s="217"/>
      <c r="AIF162" s="217"/>
      <c r="AIG162" s="217"/>
      <c r="AIH162" s="217"/>
      <c r="AII162" s="217"/>
      <c r="AIJ162" s="217"/>
      <c r="AIK162" s="217"/>
      <c r="AIL162" s="217"/>
      <c r="AIM162" s="217"/>
      <c r="AIN162" s="217"/>
      <c r="AIO162" s="217"/>
      <c r="AIP162" s="217"/>
      <c r="AIQ162" s="217"/>
      <c r="AIR162" s="217"/>
      <c r="AIS162" s="217"/>
      <c r="AIT162" s="217"/>
      <c r="AIU162" s="217"/>
      <c r="AIV162" s="217"/>
      <c r="AIW162" s="217"/>
      <c r="AIX162" s="217"/>
      <c r="AIY162" s="217"/>
      <c r="AIZ162" s="217"/>
      <c r="AJA162" s="217"/>
      <c r="AJB162" s="217"/>
      <c r="AJC162" s="217"/>
      <c r="AJD162" s="217"/>
      <c r="AJE162" s="217"/>
      <c r="AJF162" s="217"/>
      <c r="AJG162" s="217"/>
      <c r="AJH162" s="217"/>
      <c r="AJI162" s="217"/>
      <c r="AJJ162" s="217"/>
      <c r="AJK162" s="217"/>
      <c r="AJL162" s="217"/>
      <c r="AJM162" s="217"/>
      <c r="AJN162" s="217"/>
      <c r="AJO162" s="217"/>
      <c r="AJP162" s="217"/>
      <c r="AJQ162" s="217"/>
      <c r="AJR162" s="217"/>
      <c r="AJS162" s="217"/>
      <c r="AJT162" s="217"/>
      <c r="AJU162" s="217"/>
      <c r="AJV162" s="217"/>
      <c r="AJW162" s="217"/>
      <c r="AJX162" s="217"/>
      <c r="AJY162" s="217"/>
      <c r="AJZ162" s="217"/>
      <c r="AKA162" s="217"/>
      <c r="AKB162" s="217"/>
      <c r="AKC162" s="217"/>
      <c r="AKD162" s="217"/>
      <c r="AKE162" s="217"/>
      <c r="AKF162" s="217"/>
      <c r="AKG162" s="217"/>
      <c r="AKH162" s="217"/>
      <c r="AKI162" s="217"/>
      <c r="AKJ162" s="217"/>
      <c r="AKK162" s="217"/>
      <c r="AKL162" s="217"/>
      <c r="AKM162" s="217"/>
      <c r="AKN162" s="217"/>
      <c r="AKO162" s="217"/>
      <c r="AKP162" s="217"/>
      <c r="AKQ162" s="217"/>
      <c r="AKR162" s="217"/>
      <c r="AKS162" s="217"/>
      <c r="AKT162" s="217"/>
      <c r="AKU162" s="217"/>
      <c r="AKV162" s="217"/>
      <c r="AKW162" s="217"/>
      <c r="AKX162" s="217"/>
      <c r="AKY162" s="217"/>
      <c r="AKZ162" s="217"/>
      <c r="ALA162" s="217"/>
      <c r="ALB162" s="217"/>
      <c r="ALC162" s="217"/>
      <c r="ALD162" s="217"/>
      <c r="ALE162" s="217"/>
      <c r="ALF162" s="217"/>
      <c r="ALG162" s="217"/>
      <c r="ALH162" s="217"/>
      <c r="ALI162" s="217"/>
      <c r="ALJ162" s="217"/>
      <c r="ALK162" s="217"/>
      <c r="ALL162" s="217"/>
      <c r="ALM162" s="217"/>
      <c r="ALN162" s="217"/>
      <c r="ALO162" s="217"/>
      <c r="ALP162" s="217"/>
      <c r="ALQ162" s="217"/>
      <c r="ALR162" s="217"/>
      <c r="ALS162" s="217"/>
      <c r="ALT162" s="217"/>
      <c r="ALU162" s="217"/>
      <c r="ALV162" s="217"/>
      <c r="ALW162" s="217"/>
      <c r="ALX162" s="217"/>
      <c r="ALY162" s="217"/>
      <c r="ALZ162" s="217"/>
      <c r="AMA162" s="217"/>
      <c r="AMB162" s="217"/>
      <c r="AMC162" s="217"/>
      <c r="AMD162" s="217"/>
      <c r="AME162" s="217"/>
      <c r="AMF162" s="217"/>
      <c r="AMG162" s="217"/>
      <c r="AMH162" s="217"/>
      <c r="AMI162" s="217"/>
      <c r="AMJ162" s="217"/>
      <c r="AMK162" s="217"/>
      <c r="AML162" s="217"/>
      <c r="AMM162" s="217"/>
      <c r="AMN162" s="217"/>
      <c r="AMO162" s="217"/>
      <c r="AMP162" s="217"/>
      <c r="AMQ162" s="217"/>
      <c r="AMR162" s="217"/>
      <c r="AMS162" s="217"/>
      <c r="AMT162" s="217"/>
      <c r="AMU162" s="217"/>
      <c r="AMV162" s="217"/>
      <c r="AMW162" s="217"/>
      <c r="AMX162" s="217"/>
      <c r="AMY162" s="217"/>
      <c r="AMZ162" s="217"/>
      <c r="ANA162" s="217"/>
      <c r="ANB162" s="217"/>
      <c r="ANC162" s="217"/>
      <c r="AND162" s="217"/>
      <c r="ANE162" s="217"/>
      <c r="ANF162" s="217"/>
      <c r="ANG162" s="217"/>
      <c r="ANH162" s="217"/>
      <c r="ANI162" s="217"/>
      <c r="ANJ162" s="217"/>
      <c r="ANK162" s="217"/>
      <c r="ANL162" s="217"/>
      <c r="ANM162" s="217"/>
      <c r="ANN162" s="217"/>
      <c r="ANO162" s="217"/>
      <c r="ANP162" s="217"/>
      <c r="ANQ162" s="217"/>
      <c r="ANR162" s="217"/>
      <c r="ANS162" s="217"/>
      <c r="ANT162" s="217"/>
      <c r="ANU162" s="217"/>
      <c r="ANV162" s="217"/>
      <c r="ANW162" s="217"/>
      <c r="ANX162" s="217"/>
      <c r="ANY162" s="217"/>
      <c r="ANZ162" s="217"/>
      <c r="AOA162" s="217"/>
      <c r="AOB162" s="217"/>
      <c r="AOC162" s="217"/>
      <c r="AOD162" s="217"/>
      <c r="AOE162" s="217"/>
      <c r="AOF162" s="217"/>
      <c r="AOG162" s="217"/>
      <c r="AOH162" s="217"/>
      <c r="AOI162" s="217"/>
      <c r="AOJ162" s="217"/>
      <c r="AOK162" s="217"/>
      <c r="AOL162" s="217"/>
      <c r="AOM162" s="217"/>
      <c r="AON162" s="217"/>
      <c r="AOO162" s="217"/>
      <c r="AOP162" s="217"/>
      <c r="AOQ162" s="217"/>
      <c r="AOR162" s="217"/>
      <c r="AOS162" s="217"/>
      <c r="AOT162" s="217"/>
      <c r="AOU162" s="217"/>
      <c r="AOV162" s="217"/>
      <c r="AOW162" s="217"/>
      <c r="AOX162" s="217"/>
      <c r="AOY162" s="217"/>
      <c r="AOZ162" s="217"/>
      <c r="APA162" s="217"/>
      <c r="APB162" s="217"/>
      <c r="APC162" s="217"/>
      <c r="APD162" s="217"/>
      <c r="APE162" s="217"/>
      <c r="APF162" s="217"/>
      <c r="APG162" s="217"/>
      <c r="APH162" s="217"/>
      <c r="API162" s="217"/>
      <c r="APJ162" s="217"/>
      <c r="APK162" s="217"/>
      <c r="APL162" s="217"/>
      <c r="APM162" s="217"/>
      <c r="APN162" s="217"/>
      <c r="APO162" s="217"/>
      <c r="APP162" s="217"/>
      <c r="APQ162" s="217"/>
      <c r="APR162" s="217"/>
      <c r="APS162" s="217"/>
      <c r="APT162" s="217"/>
      <c r="APU162" s="217"/>
      <c r="APV162" s="217"/>
      <c r="APW162" s="217"/>
      <c r="APX162" s="217"/>
      <c r="APY162" s="217"/>
      <c r="APZ162" s="217"/>
      <c r="AQA162" s="217"/>
      <c r="AQB162" s="217"/>
      <c r="AQC162" s="217"/>
      <c r="AQD162" s="217"/>
      <c r="AQE162" s="217"/>
      <c r="AQF162" s="217"/>
      <c r="AQG162" s="217"/>
      <c r="AQH162" s="217"/>
      <c r="AQI162" s="217"/>
      <c r="AQJ162" s="217"/>
      <c r="AQK162" s="217"/>
      <c r="AQL162" s="217"/>
      <c r="AQM162" s="217"/>
      <c r="AQN162" s="217"/>
      <c r="AQO162" s="217"/>
      <c r="AQP162" s="217"/>
      <c r="AQQ162" s="217"/>
      <c r="AQR162" s="217"/>
      <c r="AQS162" s="217"/>
      <c r="AQT162" s="217"/>
      <c r="AQU162" s="217"/>
      <c r="AQV162" s="217"/>
      <c r="AQW162" s="217"/>
      <c r="AQX162" s="217"/>
      <c r="AQY162" s="217"/>
      <c r="AQZ162" s="217"/>
      <c r="ARA162" s="217"/>
      <c r="ARB162" s="217"/>
      <c r="ARC162" s="217"/>
      <c r="ARD162" s="217"/>
      <c r="ARE162" s="217"/>
      <c r="ARF162" s="217"/>
      <c r="ARG162" s="217"/>
      <c r="ARH162" s="217"/>
      <c r="ARI162" s="217"/>
      <c r="ARJ162" s="217"/>
      <c r="ARK162" s="217"/>
      <c r="ARL162" s="217"/>
      <c r="ARM162" s="217"/>
      <c r="ARN162" s="217"/>
      <c r="ARO162" s="217"/>
      <c r="ARP162" s="217"/>
      <c r="ARQ162" s="217"/>
      <c r="ARR162" s="217"/>
      <c r="ARS162" s="217"/>
      <c r="ART162" s="217"/>
      <c r="ARU162" s="217"/>
      <c r="ARV162" s="217"/>
      <c r="ARW162" s="217"/>
      <c r="ARX162" s="217"/>
      <c r="ARY162" s="217"/>
      <c r="ARZ162" s="217"/>
      <c r="ASA162" s="217"/>
      <c r="ASB162" s="217"/>
      <c r="ASC162" s="217"/>
      <c r="ASD162" s="217"/>
      <c r="ASE162" s="217"/>
      <c r="ASF162" s="217"/>
      <c r="ASG162" s="217"/>
      <c r="ASH162" s="217"/>
      <c r="ASI162" s="217"/>
      <c r="ASJ162" s="217"/>
      <c r="ASK162" s="217"/>
      <c r="ASL162" s="217"/>
      <c r="ASM162" s="217"/>
      <c r="ASN162" s="217"/>
      <c r="ASO162" s="217"/>
      <c r="ASP162" s="217"/>
      <c r="ASQ162" s="217"/>
      <c r="ASR162" s="217"/>
      <c r="ASS162" s="217"/>
      <c r="AST162" s="217"/>
      <c r="ASU162" s="217"/>
      <c r="ASV162" s="217"/>
      <c r="ASW162" s="217"/>
      <c r="ASX162" s="217"/>
      <c r="ASY162" s="217"/>
      <c r="ASZ162" s="217"/>
      <c r="ATA162" s="217"/>
      <c r="ATB162" s="217"/>
      <c r="ATC162" s="217"/>
      <c r="ATD162" s="217"/>
      <c r="ATE162" s="217"/>
      <c r="ATF162" s="217"/>
      <c r="ATG162" s="217"/>
      <c r="ATH162" s="217"/>
      <c r="ATI162" s="217"/>
      <c r="ATJ162" s="217"/>
      <c r="ATK162" s="217"/>
      <c r="ATL162" s="217"/>
      <c r="ATM162" s="217"/>
      <c r="ATN162" s="217"/>
      <c r="ATO162" s="217"/>
      <c r="ATP162" s="217"/>
      <c r="ATQ162" s="217"/>
      <c r="ATR162" s="217"/>
      <c r="ATS162" s="217"/>
      <c r="ATT162" s="217"/>
      <c r="ATU162" s="217"/>
      <c r="ATV162" s="217"/>
      <c r="ATW162" s="217"/>
      <c r="ATX162" s="217"/>
      <c r="ATY162" s="217"/>
      <c r="ATZ162" s="217"/>
      <c r="AUA162" s="217"/>
      <c r="AUB162" s="217"/>
      <c r="AUC162" s="217"/>
      <c r="AUD162" s="217"/>
      <c r="AUE162" s="217"/>
      <c r="AUF162" s="217"/>
      <c r="AUG162" s="217"/>
      <c r="AUH162" s="217"/>
      <c r="AUI162" s="217"/>
      <c r="AUJ162" s="217"/>
      <c r="AUK162" s="217"/>
      <c r="AUL162" s="217"/>
      <c r="AUM162" s="217"/>
      <c r="AUN162" s="217"/>
      <c r="AUO162" s="217"/>
      <c r="AUP162" s="217"/>
      <c r="AUQ162" s="217"/>
      <c r="AUR162" s="217"/>
      <c r="AUS162" s="217"/>
      <c r="AUT162" s="217"/>
      <c r="AUU162" s="217"/>
      <c r="AUV162" s="217"/>
      <c r="AUW162" s="217"/>
      <c r="AUX162" s="217"/>
      <c r="AUY162" s="217"/>
      <c r="AUZ162" s="217"/>
      <c r="AVA162" s="217"/>
      <c r="AVB162" s="217"/>
      <c r="AVC162" s="217"/>
      <c r="AVD162" s="217"/>
      <c r="AVE162" s="217"/>
      <c r="AVF162" s="217"/>
      <c r="AVG162" s="217"/>
      <c r="AVH162" s="217"/>
      <c r="AVI162" s="217"/>
      <c r="AVJ162" s="217"/>
      <c r="AVK162" s="217"/>
      <c r="AVL162" s="217"/>
      <c r="AVM162" s="217"/>
      <c r="AVN162" s="217"/>
      <c r="AVO162" s="217"/>
      <c r="AVP162" s="217"/>
      <c r="AVQ162" s="217"/>
      <c r="AVR162" s="217"/>
      <c r="AVS162" s="217"/>
      <c r="AVT162" s="217"/>
      <c r="AVU162" s="217"/>
      <c r="AVV162" s="217"/>
      <c r="AVW162" s="217"/>
      <c r="AVX162" s="217"/>
      <c r="AVY162" s="217"/>
      <c r="AVZ162" s="217"/>
      <c r="AWA162" s="217"/>
      <c r="AWB162" s="217"/>
      <c r="AWC162" s="217"/>
      <c r="AWD162" s="217"/>
      <c r="AWE162" s="217"/>
      <c r="AWF162" s="217"/>
      <c r="AWG162" s="217"/>
      <c r="AWH162" s="217"/>
      <c r="AWI162" s="217"/>
      <c r="AWJ162" s="217"/>
      <c r="AWK162" s="217"/>
      <c r="AWL162" s="217"/>
      <c r="AWM162" s="217"/>
      <c r="AWN162" s="217"/>
      <c r="AWO162" s="217"/>
      <c r="AWP162" s="217"/>
      <c r="AWQ162" s="217"/>
      <c r="AWR162" s="217"/>
      <c r="AWS162" s="217"/>
      <c r="AWT162" s="217"/>
      <c r="AWU162" s="217"/>
      <c r="AWV162" s="217"/>
      <c r="AWW162" s="217"/>
      <c r="AWX162" s="217"/>
      <c r="AWY162" s="217"/>
      <c r="AWZ162" s="217"/>
      <c r="AXA162" s="217"/>
      <c r="AXB162" s="217"/>
      <c r="AXC162" s="217"/>
      <c r="AXD162" s="217"/>
      <c r="AXE162" s="217"/>
      <c r="AXF162" s="217"/>
      <c r="AXG162" s="217"/>
      <c r="AXH162" s="217"/>
      <c r="AXI162" s="217"/>
      <c r="AXJ162" s="217"/>
      <c r="AXK162" s="217"/>
      <c r="AXL162" s="217"/>
      <c r="AXM162" s="217"/>
      <c r="AXN162" s="217"/>
      <c r="AXO162" s="217"/>
      <c r="AXP162" s="217"/>
      <c r="AXQ162" s="217"/>
      <c r="AXR162" s="217"/>
      <c r="AXS162" s="217"/>
      <c r="AXT162" s="217"/>
      <c r="AXU162" s="217"/>
      <c r="AXV162" s="217"/>
      <c r="AXW162" s="217"/>
      <c r="AXX162" s="217"/>
      <c r="AXY162" s="217"/>
      <c r="AXZ162" s="217"/>
      <c r="AYA162" s="217"/>
      <c r="AYB162" s="217"/>
      <c r="AYC162" s="217"/>
      <c r="AYD162" s="217"/>
      <c r="AYE162" s="217"/>
      <c r="AYF162" s="217"/>
      <c r="AYG162" s="217"/>
      <c r="AYH162" s="217"/>
      <c r="AYI162" s="217"/>
      <c r="AYJ162" s="217"/>
      <c r="AYK162" s="217"/>
      <c r="AYL162" s="217"/>
      <c r="AYM162" s="217"/>
      <c r="AYN162" s="217"/>
      <c r="AYO162" s="217"/>
      <c r="AYP162" s="217"/>
      <c r="AYQ162" s="217"/>
      <c r="AYR162" s="217"/>
      <c r="AYS162" s="217"/>
      <c r="AYT162" s="217"/>
      <c r="AYU162" s="217"/>
      <c r="AYV162" s="217"/>
      <c r="AYW162" s="217"/>
      <c r="AYX162" s="217"/>
      <c r="AYY162" s="217"/>
      <c r="AYZ162" s="217"/>
      <c r="AZA162" s="217"/>
      <c r="AZB162" s="217"/>
      <c r="AZC162" s="217"/>
      <c r="AZD162" s="217"/>
      <c r="AZE162" s="217"/>
      <c r="AZF162" s="217"/>
      <c r="AZG162" s="217"/>
      <c r="AZH162" s="217"/>
      <c r="AZI162" s="217"/>
      <c r="AZJ162" s="217"/>
      <c r="AZK162" s="217"/>
      <c r="AZL162" s="217"/>
      <c r="AZM162" s="217"/>
      <c r="AZN162" s="217"/>
      <c r="AZO162" s="217"/>
      <c r="AZP162" s="217"/>
      <c r="AZQ162" s="217"/>
      <c r="AZR162" s="217"/>
      <c r="AZS162" s="217"/>
      <c r="AZT162" s="217"/>
      <c r="AZU162" s="217"/>
      <c r="AZV162" s="217"/>
      <c r="AZW162" s="217"/>
      <c r="AZX162" s="217"/>
      <c r="AZY162" s="217"/>
      <c r="AZZ162" s="217"/>
      <c r="BAA162" s="217"/>
      <c r="BAB162" s="217"/>
      <c r="BAC162" s="217"/>
      <c r="BAD162" s="217"/>
      <c r="BAE162" s="217"/>
      <c r="BAF162" s="217"/>
      <c r="BAG162" s="217"/>
      <c r="BAH162" s="217"/>
      <c r="BAI162" s="217"/>
      <c r="BAJ162" s="217"/>
      <c r="BAK162" s="217"/>
      <c r="BAL162" s="217"/>
      <c r="BAM162" s="217"/>
      <c r="BAN162" s="217"/>
      <c r="BAO162" s="217"/>
      <c r="BAP162" s="217"/>
      <c r="BAQ162" s="217"/>
      <c r="BAR162" s="217"/>
      <c r="BAS162" s="217"/>
      <c r="BAT162" s="217"/>
      <c r="BAU162" s="217"/>
      <c r="BAV162" s="217"/>
      <c r="BAW162" s="217"/>
      <c r="BAX162" s="217"/>
      <c r="BAY162" s="217"/>
      <c r="BAZ162" s="217"/>
      <c r="BBA162" s="217"/>
      <c r="BBB162" s="217"/>
      <c r="BBC162" s="217"/>
      <c r="BBD162" s="217"/>
      <c r="BBE162" s="217"/>
      <c r="BBF162" s="217"/>
      <c r="BBG162" s="217"/>
      <c r="BBH162" s="217"/>
      <c r="BBI162" s="217"/>
      <c r="BBJ162" s="217"/>
      <c r="BBK162" s="217"/>
      <c r="BBL162" s="217"/>
      <c r="BBM162" s="217"/>
      <c r="BBN162" s="217"/>
      <c r="BBO162" s="217"/>
      <c r="BBP162" s="217"/>
      <c r="BBQ162" s="217"/>
      <c r="BBR162" s="217"/>
      <c r="BBS162" s="217"/>
      <c r="BBT162" s="217"/>
      <c r="BBU162" s="217"/>
      <c r="BBV162" s="217"/>
      <c r="BBW162" s="217"/>
      <c r="BBX162" s="217"/>
      <c r="BBY162" s="217"/>
      <c r="BBZ162" s="217"/>
      <c r="BCA162" s="217"/>
      <c r="BCB162" s="217"/>
      <c r="BCC162" s="217"/>
      <c r="BCD162" s="217"/>
      <c r="BCE162" s="217"/>
      <c r="BCF162" s="217"/>
      <c r="BCG162" s="217"/>
      <c r="BCH162" s="217"/>
      <c r="BCI162" s="217"/>
      <c r="BCJ162" s="217"/>
      <c r="BCK162" s="217"/>
      <c r="BCL162" s="217"/>
      <c r="BCM162" s="217"/>
      <c r="BCN162" s="217"/>
      <c r="BCO162" s="217"/>
      <c r="BCP162" s="217"/>
      <c r="BCQ162" s="217"/>
      <c r="BCR162" s="217"/>
      <c r="BCS162" s="217"/>
      <c r="BCT162" s="217"/>
      <c r="BCU162" s="217"/>
      <c r="BCV162" s="217"/>
      <c r="BCW162" s="217"/>
      <c r="BCX162" s="217"/>
      <c r="BCY162" s="217"/>
      <c r="BCZ162" s="217"/>
      <c r="BDA162" s="217"/>
      <c r="BDB162" s="217"/>
      <c r="BDC162" s="217"/>
      <c r="BDD162" s="217"/>
      <c r="BDE162" s="217"/>
      <c r="BDF162" s="217"/>
      <c r="BDG162" s="217"/>
      <c r="BDH162" s="217"/>
      <c r="BDI162" s="217"/>
      <c r="BDJ162" s="217"/>
      <c r="BDK162" s="217"/>
      <c r="BDL162" s="217"/>
      <c r="BDM162" s="217"/>
      <c r="BDN162" s="217"/>
      <c r="BDO162" s="217"/>
      <c r="BDP162" s="217"/>
      <c r="BDQ162" s="217"/>
      <c r="BDR162" s="217"/>
      <c r="BDS162" s="217"/>
      <c r="BDT162" s="217"/>
      <c r="BDU162" s="217"/>
      <c r="BDV162" s="217"/>
      <c r="BDW162" s="217"/>
      <c r="BDX162" s="217"/>
      <c r="BDY162" s="217"/>
      <c r="BDZ162" s="217"/>
      <c r="BEA162" s="217"/>
      <c r="BEB162" s="217"/>
      <c r="BEC162" s="217"/>
      <c r="BED162" s="217"/>
      <c r="BEE162" s="217"/>
      <c r="BEF162" s="217"/>
      <c r="BEG162" s="217"/>
      <c r="BEH162" s="217"/>
      <c r="BEI162" s="217"/>
      <c r="BEJ162" s="217"/>
      <c r="BEK162" s="217"/>
      <c r="BEL162" s="217"/>
      <c r="BEM162" s="217"/>
      <c r="BEN162" s="217"/>
      <c r="BEO162" s="217"/>
      <c r="BEP162" s="217"/>
      <c r="BEQ162" s="217"/>
      <c r="BER162" s="217"/>
      <c r="BES162" s="217"/>
      <c r="BET162" s="217"/>
      <c r="BEU162" s="217"/>
      <c r="BEV162" s="217"/>
      <c r="BEW162" s="217"/>
      <c r="BEX162" s="217"/>
      <c r="BEY162" s="217"/>
      <c r="BEZ162" s="217"/>
      <c r="BFA162" s="217"/>
      <c r="BFB162" s="217"/>
      <c r="BFC162" s="217"/>
      <c r="BFD162" s="217"/>
      <c r="BFE162" s="217"/>
      <c r="BFF162" s="217"/>
      <c r="BFG162" s="217"/>
      <c r="BFH162" s="217"/>
      <c r="BFI162" s="217"/>
      <c r="BFJ162" s="217"/>
      <c r="BFK162" s="217"/>
      <c r="BFL162" s="217"/>
      <c r="BFM162" s="217"/>
      <c r="BFN162" s="217"/>
      <c r="BFO162" s="217"/>
      <c r="BFP162" s="217"/>
      <c r="BFQ162" s="217"/>
      <c r="BFR162" s="217"/>
      <c r="BFS162" s="217"/>
      <c r="BFT162" s="217"/>
      <c r="BFU162" s="217"/>
      <c r="BFV162" s="217"/>
      <c r="BFW162" s="217"/>
      <c r="BFX162" s="217"/>
      <c r="BFY162" s="217"/>
      <c r="BFZ162" s="217"/>
      <c r="BGA162" s="217"/>
      <c r="BGB162" s="217"/>
      <c r="BGC162" s="217"/>
      <c r="BGD162" s="217"/>
      <c r="BGE162" s="217"/>
      <c r="BGF162" s="217"/>
      <c r="BGG162" s="217"/>
      <c r="BGH162" s="217"/>
      <c r="BGI162" s="217"/>
      <c r="BGJ162" s="217"/>
      <c r="BGK162" s="217"/>
      <c r="BGL162" s="217"/>
      <c r="BGM162" s="217"/>
      <c r="BGN162" s="217"/>
      <c r="BGO162" s="217"/>
      <c r="BGP162" s="217"/>
      <c r="BGQ162" s="217"/>
      <c r="BGR162" s="217"/>
      <c r="BGS162" s="217"/>
      <c r="BGT162" s="217"/>
      <c r="BGU162" s="217"/>
      <c r="BGV162" s="217"/>
      <c r="BGW162" s="217"/>
      <c r="BGX162" s="217"/>
      <c r="BGY162" s="217"/>
      <c r="BGZ162" s="217"/>
      <c r="BHA162" s="217"/>
      <c r="BHB162" s="217"/>
      <c r="BHC162" s="217"/>
      <c r="BHD162" s="217"/>
      <c r="BHE162" s="217"/>
      <c r="BHF162" s="217"/>
      <c r="BHG162" s="217"/>
      <c r="BHH162" s="217"/>
      <c r="BHI162" s="217"/>
      <c r="BHJ162" s="217"/>
      <c r="BHK162" s="217"/>
      <c r="BHL162" s="217"/>
      <c r="BHM162" s="217"/>
      <c r="BHN162" s="217"/>
      <c r="BHO162" s="217"/>
      <c r="BHP162" s="217"/>
      <c r="BHQ162" s="217"/>
      <c r="BHR162" s="217"/>
      <c r="BHS162" s="217"/>
      <c r="BHT162" s="217"/>
      <c r="BHU162" s="217"/>
      <c r="BHV162" s="217"/>
      <c r="BHW162" s="217"/>
      <c r="BHX162" s="217"/>
      <c r="BHY162" s="217"/>
      <c r="BHZ162" s="217"/>
      <c r="BIA162" s="217"/>
      <c r="BIB162" s="217"/>
      <c r="BIC162" s="217"/>
      <c r="BID162" s="217"/>
      <c r="BIE162" s="217"/>
      <c r="BIF162" s="217"/>
      <c r="BIG162" s="217"/>
      <c r="BIH162" s="217"/>
      <c r="BII162" s="217"/>
      <c r="BIJ162" s="217"/>
      <c r="BIK162" s="217"/>
      <c r="BIL162" s="217"/>
      <c r="BIM162" s="217"/>
      <c r="BIN162" s="217"/>
      <c r="BIO162" s="217"/>
      <c r="BIP162" s="217"/>
      <c r="BIQ162" s="217"/>
      <c r="BIR162" s="217"/>
      <c r="BIS162" s="217"/>
      <c r="BIT162" s="217"/>
      <c r="BIU162" s="217"/>
      <c r="BIV162" s="217"/>
      <c r="BIW162" s="217"/>
      <c r="BIX162" s="217"/>
      <c r="BIY162" s="217"/>
      <c r="BIZ162" s="217"/>
      <c r="BJA162" s="217"/>
      <c r="BJB162" s="217"/>
      <c r="BJC162" s="217"/>
      <c r="BJD162" s="217"/>
      <c r="BJE162" s="217"/>
      <c r="BJF162" s="217"/>
      <c r="BJG162" s="217"/>
      <c r="BJH162" s="217"/>
      <c r="BJI162" s="217"/>
      <c r="BJJ162" s="217"/>
      <c r="BJK162" s="217"/>
      <c r="BJL162" s="217"/>
      <c r="BJM162" s="217"/>
      <c r="BJN162" s="217"/>
      <c r="BJO162" s="217"/>
      <c r="BJP162" s="217"/>
      <c r="BJQ162" s="217"/>
      <c r="BJR162" s="217"/>
      <c r="BJS162" s="217"/>
      <c r="BJT162" s="217"/>
      <c r="BJU162" s="217"/>
      <c r="BJV162" s="217"/>
      <c r="BJW162" s="217"/>
      <c r="BJX162" s="217"/>
      <c r="BJY162" s="217"/>
      <c r="BJZ162" s="217"/>
      <c r="BKA162" s="217"/>
      <c r="BKB162" s="217"/>
      <c r="BKC162" s="217"/>
      <c r="BKD162" s="217"/>
      <c r="BKE162" s="217"/>
      <c r="BKF162" s="217"/>
      <c r="BKG162" s="217"/>
      <c r="BKH162" s="217"/>
      <c r="BKI162" s="217"/>
      <c r="BKJ162" s="217"/>
      <c r="BKK162" s="217"/>
      <c r="BKL162" s="217"/>
      <c r="BKM162" s="217"/>
      <c r="BKN162" s="217"/>
      <c r="BKO162" s="217"/>
      <c r="BKP162" s="217"/>
      <c r="BKQ162" s="217"/>
      <c r="BKR162" s="217"/>
      <c r="BKS162" s="217"/>
      <c r="BKT162" s="217"/>
      <c r="BKU162" s="217"/>
      <c r="BKV162" s="217"/>
      <c r="BKW162" s="217"/>
      <c r="BKX162" s="217"/>
      <c r="BKY162" s="217"/>
      <c r="BKZ162" s="217"/>
      <c r="BLA162" s="217"/>
      <c r="BLB162" s="217"/>
      <c r="BLC162" s="217"/>
      <c r="BLD162" s="217"/>
      <c r="BLE162" s="217"/>
      <c r="BLF162" s="217"/>
      <c r="BLG162" s="217"/>
      <c r="BLH162" s="217"/>
      <c r="BLI162" s="217"/>
      <c r="BLJ162" s="217"/>
      <c r="BLK162" s="217"/>
      <c r="BLL162" s="217"/>
      <c r="BLM162" s="217"/>
      <c r="BLN162" s="217"/>
      <c r="BLO162" s="217"/>
      <c r="BLP162" s="217"/>
      <c r="BLQ162" s="217"/>
      <c r="BLR162" s="217"/>
      <c r="BLS162" s="217"/>
      <c r="BLT162" s="217"/>
      <c r="BLU162" s="217"/>
      <c r="BLV162" s="217"/>
      <c r="BLW162" s="217"/>
      <c r="BLX162" s="217"/>
      <c r="BLY162" s="217"/>
      <c r="BLZ162" s="217"/>
      <c r="BMA162" s="217"/>
      <c r="BMB162" s="217"/>
      <c r="BMC162" s="217"/>
      <c r="BMD162" s="217"/>
      <c r="BME162" s="217"/>
      <c r="BMF162" s="217"/>
      <c r="BMG162" s="217"/>
      <c r="BMH162" s="217"/>
      <c r="BMI162" s="217"/>
      <c r="BMJ162" s="217"/>
      <c r="BMK162" s="217"/>
      <c r="BML162" s="217"/>
      <c r="BMM162" s="217"/>
      <c r="BMN162" s="217"/>
      <c r="BMO162" s="217"/>
      <c r="BMP162" s="217"/>
      <c r="BMQ162" s="217"/>
      <c r="BMR162" s="217"/>
      <c r="BMS162" s="217"/>
      <c r="BMT162" s="217"/>
      <c r="BMU162" s="217"/>
      <c r="BMV162" s="217"/>
      <c r="BMW162" s="217"/>
      <c r="BMX162" s="217"/>
      <c r="BMY162" s="217"/>
      <c r="BMZ162" s="217"/>
      <c r="BNA162" s="217"/>
      <c r="BNB162" s="217"/>
      <c r="BNC162" s="217"/>
      <c r="BND162" s="217"/>
      <c r="BNE162" s="217"/>
      <c r="BNF162" s="217"/>
      <c r="BNG162" s="217"/>
      <c r="BNH162" s="217"/>
      <c r="BNI162" s="217"/>
      <c r="BNJ162" s="217"/>
      <c r="BNK162" s="217"/>
      <c r="BNL162" s="217"/>
      <c r="BNM162" s="217"/>
      <c r="BNN162" s="217"/>
      <c r="BNO162" s="217"/>
      <c r="BNP162" s="217"/>
      <c r="BNQ162" s="217"/>
      <c r="BNR162" s="217"/>
      <c r="BNS162" s="217"/>
      <c r="BNT162" s="217"/>
      <c r="BNU162" s="217"/>
      <c r="BNV162" s="217"/>
      <c r="BNW162" s="217"/>
      <c r="BNX162" s="217"/>
      <c r="BNY162" s="217"/>
      <c r="BNZ162" s="217"/>
      <c r="BOA162" s="217"/>
      <c r="BOB162" s="217"/>
      <c r="BOC162" s="217"/>
      <c r="BOD162" s="217"/>
      <c r="BOE162" s="217"/>
      <c r="BOF162" s="217"/>
      <c r="BOG162" s="217"/>
      <c r="BOH162" s="217"/>
      <c r="BOI162" s="217"/>
      <c r="BOJ162" s="217"/>
      <c r="BOK162" s="217"/>
      <c r="BOL162" s="217"/>
      <c r="BOM162" s="217"/>
      <c r="BON162" s="217"/>
      <c r="BOO162" s="217"/>
      <c r="BOP162" s="217"/>
      <c r="BOQ162" s="217"/>
      <c r="BOR162" s="217"/>
      <c r="BOS162" s="217"/>
      <c r="BOT162" s="217"/>
      <c r="BOU162" s="217"/>
      <c r="BOV162" s="217"/>
      <c r="BOW162" s="217"/>
      <c r="BOX162" s="217"/>
      <c r="BOY162" s="217"/>
      <c r="BOZ162" s="217"/>
      <c r="BPA162" s="217"/>
      <c r="BPB162" s="217"/>
      <c r="BPC162" s="217"/>
      <c r="BPD162" s="217"/>
      <c r="BPE162" s="217"/>
      <c r="BPF162" s="217"/>
      <c r="BPG162" s="217"/>
      <c r="BPH162" s="217"/>
      <c r="BPI162" s="217"/>
      <c r="BPJ162" s="217"/>
      <c r="BPK162" s="217"/>
      <c r="BPL162" s="217"/>
      <c r="BPM162" s="217"/>
      <c r="BPN162" s="217"/>
      <c r="BPO162" s="217"/>
      <c r="BPP162" s="217"/>
      <c r="BPQ162" s="217"/>
      <c r="BPR162" s="217"/>
      <c r="BPS162" s="217"/>
      <c r="BPT162" s="217"/>
      <c r="BPU162" s="217"/>
      <c r="BPV162" s="217"/>
      <c r="BPW162" s="217"/>
      <c r="BPX162" s="217"/>
      <c r="BPY162" s="217"/>
      <c r="BPZ162" s="217"/>
      <c r="BQA162" s="217"/>
      <c r="BQB162" s="217"/>
      <c r="BQC162" s="217"/>
      <c r="BQD162" s="217"/>
      <c r="BQE162" s="217"/>
      <c r="BQF162" s="217"/>
      <c r="BQG162" s="217"/>
      <c r="BQH162" s="217"/>
      <c r="BQI162" s="217"/>
      <c r="BQJ162" s="217"/>
      <c r="BQK162" s="217"/>
      <c r="BQL162" s="217"/>
      <c r="BQM162" s="217"/>
      <c r="BQN162" s="217"/>
      <c r="BQO162" s="217"/>
      <c r="BQP162" s="217"/>
      <c r="BQQ162" s="217"/>
      <c r="BQR162" s="217"/>
      <c r="BQS162" s="217"/>
      <c r="BQT162" s="217"/>
      <c r="BQU162" s="217"/>
      <c r="BQV162" s="217"/>
      <c r="BQW162" s="217"/>
      <c r="BQX162" s="217"/>
      <c r="BQY162" s="217"/>
      <c r="BQZ162" s="217"/>
      <c r="BRA162" s="217"/>
      <c r="BRB162" s="217"/>
      <c r="BRC162" s="217"/>
      <c r="BRD162" s="217"/>
      <c r="BRE162" s="217"/>
      <c r="BRF162" s="217"/>
      <c r="BRG162" s="217"/>
      <c r="BRH162" s="217"/>
      <c r="BRI162" s="217"/>
      <c r="BRJ162" s="217"/>
      <c r="BRK162" s="217"/>
      <c r="BRL162" s="217"/>
      <c r="BRM162" s="217"/>
      <c r="BRN162" s="217"/>
      <c r="BRO162" s="217"/>
      <c r="BRP162" s="217"/>
      <c r="BRQ162" s="217"/>
      <c r="BRR162" s="217"/>
      <c r="BRS162" s="217"/>
      <c r="BRT162" s="217"/>
      <c r="BRU162" s="217"/>
      <c r="BRV162" s="217"/>
      <c r="BRW162" s="217"/>
      <c r="BRX162" s="217"/>
      <c r="BRY162" s="217"/>
      <c r="BRZ162" s="217"/>
      <c r="BSA162" s="217"/>
      <c r="BSB162" s="217"/>
      <c r="BSC162" s="217"/>
      <c r="BSD162" s="217"/>
      <c r="BSE162" s="217"/>
      <c r="BSF162" s="217"/>
      <c r="BSG162" s="217"/>
      <c r="BSH162" s="217"/>
      <c r="BSI162" s="217"/>
      <c r="BSJ162" s="217"/>
      <c r="BSK162" s="217"/>
      <c r="BSL162" s="217"/>
      <c r="BSM162" s="217"/>
      <c r="BSN162" s="217"/>
      <c r="BSO162" s="217"/>
      <c r="BSP162" s="217"/>
      <c r="BSQ162" s="217"/>
      <c r="BSR162" s="217"/>
      <c r="BSS162" s="217"/>
      <c r="BST162" s="217"/>
      <c r="BSU162" s="217"/>
      <c r="BSV162" s="217"/>
      <c r="BSW162" s="217"/>
      <c r="BSX162" s="217"/>
      <c r="BSY162" s="217"/>
      <c r="BSZ162" s="217"/>
      <c r="BTA162" s="217"/>
      <c r="BTB162" s="217"/>
      <c r="BTC162" s="217"/>
      <c r="BTD162" s="217"/>
      <c r="BTE162" s="217"/>
      <c r="BTF162" s="217"/>
      <c r="BTG162" s="217"/>
      <c r="BTH162" s="217"/>
      <c r="BTI162" s="217"/>
      <c r="BTJ162" s="217"/>
      <c r="BTK162" s="217"/>
      <c r="BTL162" s="217"/>
      <c r="BTM162" s="217"/>
      <c r="BTN162" s="217"/>
      <c r="BTO162" s="217"/>
      <c r="BTP162" s="217"/>
      <c r="BTQ162" s="217"/>
      <c r="BTR162" s="217"/>
      <c r="BTS162" s="217"/>
      <c r="BTT162" s="217"/>
      <c r="BTU162" s="217"/>
      <c r="BTV162" s="217"/>
      <c r="BTW162" s="217"/>
      <c r="BTX162" s="217"/>
      <c r="BTY162" s="217"/>
      <c r="BTZ162" s="217"/>
      <c r="BUA162" s="217"/>
      <c r="BUB162" s="217"/>
      <c r="BUC162" s="217"/>
      <c r="BUD162" s="217"/>
      <c r="BUE162" s="217"/>
      <c r="BUF162" s="217"/>
      <c r="BUG162" s="217"/>
      <c r="BUH162" s="217"/>
      <c r="BUI162" s="217"/>
      <c r="BUJ162" s="217"/>
      <c r="BUK162" s="217"/>
      <c r="BUL162" s="217"/>
      <c r="BUM162" s="217"/>
      <c r="BUN162" s="217"/>
      <c r="BUO162" s="217"/>
      <c r="BUP162" s="217"/>
      <c r="BUQ162" s="217"/>
      <c r="BUR162" s="217"/>
      <c r="BUS162" s="217"/>
      <c r="BUT162" s="217"/>
      <c r="BUU162" s="217"/>
      <c r="BUV162" s="217"/>
      <c r="BUW162" s="217"/>
      <c r="BUX162" s="217"/>
      <c r="BUY162" s="217"/>
      <c r="BUZ162" s="217"/>
      <c r="BVA162" s="217"/>
      <c r="BVB162" s="217"/>
      <c r="BVC162" s="217"/>
      <c r="BVD162" s="217"/>
      <c r="BVE162" s="217"/>
      <c r="BVF162" s="217"/>
      <c r="BVG162" s="217"/>
      <c r="BVH162" s="217"/>
      <c r="BVI162" s="217"/>
      <c r="BVJ162" s="217"/>
      <c r="BVK162" s="217"/>
      <c r="BVL162" s="217"/>
      <c r="BVM162" s="217"/>
      <c r="BVN162" s="217"/>
      <c r="BVO162" s="217"/>
      <c r="BVP162" s="217"/>
      <c r="BVQ162" s="217"/>
      <c r="BVR162" s="217"/>
      <c r="BVS162" s="217"/>
      <c r="BVT162" s="217"/>
      <c r="BVU162" s="217"/>
      <c r="BVV162" s="217"/>
      <c r="BVW162" s="217"/>
      <c r="BVX162" s="217"/>
      <c r="BVY162" s="217"/>
      <c r="BVZ162" s="217"/>
      <c r="BWA162" s="217"/>
      <c r="BWB162" s="217"/>
      <c r="BWC162" s="217"/>
      <c r="BWD162" s="217"/>
      <c r="BWE162" s="217"/>
      <c r="BWF162" s="217"/>
      <c r="BWG162" s="217"/>
      <c r="BWH162" s="217"/>
      <c r="BWI162" s="217"/>
      <c r="BWJ162" s="217"/>
      <c r="BWK162" s="217"/>
      <c r="BWL162" s="217"/>
      <c r="BWM162" s="217"/>
      <c r="BWN162" s="217"/>
      <c r="BWO162" s="217"/>
      <c r="BWP162" s="217"/>
      <c r="BWQ162" s="217"/>
      <c r="BWR162" s="217"/>
      <c r="BWS162" s="217"/>
      <c r="BWT162" s="217"/>
      <c r="BWU162" s="217"/>
      <c r="BWV162" s="217"/>
      <c r="BWW162" s="217"/>
      <c r="BWX162" s="217"/>
      <c r="BWY162" s="217"/>
      <c r="BWZ162" s="217"/>
      <c r="BXA162" s="217"/>
      <c r="BXB162" s="217"/>
      <c r="BXC162" s="217"/>
      <c r="BXD162" s="217"/>
      <c r="BXE162" s="217"/>
      <c r="BXF162" s="217"/>
      <c r="BXG162" s="217"/>
      <c r="BXH162" s="217"/>
      <c r="BXI162" s="217"/>
      <c r="BXJ162" s="217"/>
      <c r="BXK162" s="217"/>
      <c r="BXL162" s="217"/>
      <c r="BXM162" s="217"/>
      <c r="BXN162" s="217"/>
      <c r="BXO162" s="217"/>
      <c r="BXP162" s="217"/>
      <c r="BXQ162" s="217"/>
      <c r="BXR162" s="217"/>
      <c r="BXS162" s="217"/>
      <c r="BXT162" s="217"/>
      <c r="BXU162" s="217"/>
      <c r="BXV162" s="217"/>
      <c r="BXW162" s="217"/>
      <c r="BXX162" s="217"/>
      <c r="BXY162" s="217"/>
      <c r="BXZ162" s="217"/>
      <c r="BYA162" s="217"/>
      <c r="BYB162" s="217"/>
      <c r="BYC162" s="217"/>
      <c r="BYD162" s="217"/>
      <c r="BYE162" s="217"/>
      <c r="BYF162" s="217"/>
      <c r="BYG162" s="217"/>
      <c r="BYH162" s="217"/>
      <c r="BYI162" s="217"/>
      <c r="BYJ162" s="217"/>
      <c r="BYK162" s="217"/>
      <c r="BYL162" s="217"/>
      <c r="BYM162" s="217"/>
      <c r="BYN162" s="217"/>
      <c r="BYO162" s="217"/>
      <c r="BYP162" s="217"/>
      <c r="BYQ162" s="217"/>
      <c r="BYR162" s="217"/>
      <c r="BYS162" s="217"/>
      <c r="BYT162" s="217"/>
      <c r="BYU162" s="217"/>
      <c r="BYV162" s="217"/>
      <c r="BYW162" s="217"/>
      <c r="BYX162" s="217"/>
      <c r="BYY162" s="217"/>
      <c r="BYZ162" s="217"/>
      <c r="BZA162" s="217"/>
      <c r="BZB162" s="217"/>
      <c r="BZC162" s="217"/>
      <c r="BZD162" s="217"/>
      <c r="BZE162" s="217"/>
      <c r="BZF162" s="217"/>
      <c r="BZG162" s="217"/>
      <c r="BZH162" s="217"/>
      <c r="BZI162" s="217"/>
      <c r="BZJ162" s="217"/>
      <c r="BZK162" s="217"/>
      <c r="BZL162" s="217"/>
      <c r="BZM162" s="217"/>
      <c r="BZN162" s="217"/>
      <c r="BZO162" s="217"/>
      <c r="BZP162" s="217"/>
      <c r="BZQ162" s="217"/>
      <c r="BZR162" s="217"/>
      <c r="BZS162" s="217"/>
      <c r="BZT162" s="217"/>
      <c r="BZU162" s="217"/>
      <c r="BZV162" s="217"/>
      <c r="BZW162" s="217"/>
      <c r="BZX162" s="217"/>
      <c r="BZY162" s="217"/>
      <c r="BZZ162" s="217"/>
      <c r="CAA162" s="217"/>
      <c r="CAB162" s="217"/>
      <c r="CAC162" s="217"/>
      <c r="CAD162" s="217"/>
      <c r="CAE162" s="217"/>
      <c r="CAF162" s="217"/>
      <c r="CAG162" s="217"/>
      <c r="CAH162" s="217"/>
      <c r="CAI162" s="217"/>
      <c r="CAJ162" s="217"/>
      <c r="CAK162" s="217"/>
      <c r="CAL162" s="217"/>
      <c r="CAM162" s="217"/>
      <c r="CAN162" s="217"/>
      <c r="CAO162" s="217"/>
      <c r="CAP162" s="217"/>
      <c r="CAQ162" s="217"/>
      <c r="CAR162" s="217"/>
      <c r="CAS162" s="217"/>
      <c r="CAT162" s="217"/>
      <c r="CAU162" s="217"/>
      <c r="CAV162" s="217"/>
      <c r="CAW162" s="217"/>
      <c r="CAX162" s="217"/>
      <c r="CAY162" s="217"/>
      <c r="CAZ162" s="217"/>
      <c r="CBA162" s="217"/>
      <c r="CBB162" s="217"/>
      <c r="CBC162" s="217"/>
      <c r="CBD162" s="217"/>
      <c r="CBE162" s="217"/>
      <c r="CBF162" s="217"/>
      <c r="CBG162" s="217"/>
      <c r="CBH162" s="217"/>
      <c r="CBI162" s="217"/>
      <c r="CBJ162" s="217"/>
      <c r="CBK162" s="217"/>
      <c r="CBL162" s="217"/>
      <c r="CBM162" s="217"/>
      <c r="CBN162" s="217"/>
      <c r="CBO162" s="217"/>
      <c r="CBP162" s="217"/>
      <c r="CBQ162" s="217"/>
      <c r="CBR162" s="217"/>
      <c r="CBS162" s="217"/>
      <c r="CBT162" s="217"/>
      <c r="CBU162" s="217"/>
      <c r="CBV162" s="217"/>
      <c r="CBW162" s="217"/>
      <c r="CBX162" s="217"/>
      <c r="CBY162" s="217"/>
      <c r="CBZ162" s="217"/>
      <c r="CCA162" s="217"/>
      <c r="CCB162" s="217"/>
      <c r="CCC162" s="217"/>
      <c r="CCD162" s="217"/>
      <c r="CCE162" s="217"/>
      <c r="CCF162" s="217"/>
      <c r="CCG162" s="217"/>
      <c r="CCH162" s="217"/>
      <c r="CCI162" s="217"/>
      <c r="CCJ162" s="217"/>
      <c r="CCK162" s="217"/>
      <c r="CCL162" s="217"/>
      <c r="CCM162" s="217"/>
      <c r="CCN162" s="217"/>
      <c r="CCO162" s="217"/>
      <c r="CCP162" s="217"/>
      <c r="CCQ162" s="217"/>
      <c r="CCR162" s="217"/>
      <c r="CCS162" s="217"/>
      <c r="CCT162" s="217"/>
      <c r="CCU162" s="217"/>
      <c r="CCV162" s="217"/>
      <c r="CCW162" s="217"/>
      <c r="CCX162" s="217"/>
      <c r="CCY162" s="217"/>
      <c r="CCZ162" s="217"/>
      <c r="CDA162" s="217"/>
      <c r="CDB162" s="217"/>
      <c r="CDC162" s="217"/>
      <c r="CDD162" s="217"/>
      <c r="CDE162" s="217"/>
      <c r="CDF162" s="217"/>
      <c r="CDG162" s="217"/>
      <c r="CDH162" s="217"/>
      <c r="CDI162" s="217"/>
      <c r="CDJ162" s="217"/>
      <c r="CDK162" s="217"/>
      <c r="CDL162" s="217"/>
      <c r="CDM162" s="217"/>
      <c r="CDN162" s="217"/>
      <c r="CDO162" s="217"/>
      <c r="CDP162" s="217"/>
      <c r="CDQ162" s="217"/>
      <c r="CDR162" s="217"/>
      <c r="CDS162" s="217"/>
      <c r="CDT162" s="217"/>
      <c r="CDU162" s="217"/>
      <c r="CDV162" s="217"/>
      <c r="CDW162" s="217"/>
      <c r="CDX162" s="217"/>
      <c r="CDY162" s="217"/>
      <c r="CDZ162" s="217"/>
      <c r="CEA162" s="217"/>
      <c r="CEB162" s="217"/>
      <c r="CEC162" s="217"/>
      <c r="CED162" s="217"/>
      <c r="CEE162" s="217"/>
      <c r="CEF162" s="217"/>
      <c r="CEG162" s="217"/>
      <c r="CEH162" s="217"/>
      <c r="CEI162" s="217"/>
      <c r="CEJ162" s="217"/>
      <c r="CEK162" s="217"/>
      <c r="CEL162" s="217"/>
      <c r="CEM162" s="217"/>
      <c r="CEN162" s="217"/>
      <c r="CEO162" s="217"/>
      <c r="CEP162" s="217"/>
      <c r="CEQ162" s="217"/>
      <c r="CER162" s="217"/>
      <c r="CES162" s="217"/>
      <c r="CET162" s="217"/>
      <c r="CEU162" s="217"/>
      <c r="CEV162" s="217"/>
      <c r="CEW162" s="217"/>
      <c r="CEX162" s="217"/>
      <c r="CEY162" s="217"/>
      <c r="CEZ162" s="217"/>
      <c r="CFA162" s="217"/>
      <c r="CFB162" s="217"/>
      <c r="CFC162" s="217"/>
      <c r="CFD162" s="217"/>
      <c r="CFE162" s="217"/>
      <c r="CFF162" s="217"/>
      <c r="CFG162" s="217"/>
      <c r="CFH162" s="217"/>
      <c r="CFI162" s="217"/>
      <c r="CFJ162" s="217"/>
      <c r="CFK162" s="217"/>
      <c r="CFL162" s="217"/>
      <c r="CFM162" s="217"/>
      <c r="CFN162" s="217"/>
      <c r="CFO162" s="217"/>
      <c r="CFP162" s="217"/>
      <c r="CFQ162" s="217"/>
      <c r="CFR162" s="217"/>
      <c r="CFS162" s="217"/>
      <c r="CFT162" s="217"/>
      <c r="CFU162" s="217"/>
      <c r="CFV162" s="217"/>
      <c r="CFW162" s="217"/>
      <c r="CFX162" s="217"/>
      <c r="CFY162" s="217"/>
      <c r="CFZ162" s="217"/>
      <c r="CGA162" s="217"/>
      <c r="CGB162" s="217"/>
      <c r="CGC162" s="217"/>
      <c r="CGD162" s="217"/>
      <c r="CGE162" s="217"/>
      <c r="CGF162" s="217"/>
      <c r="CGG162" s="217"/>
      <c r="CGH162" s="217"/>
      <c r="CGI162" s="217"/>
      <c r="CGJ162" s="217"/>
      <c r="CGK162" s="217"/>
      <c r="CGL162" s="217"/>
      <c r="CGM162" s="217"/>
      <c r="CGN162" s="217"/>
      <c r="CGO162" s="217"/>
      <c r="CGP162" s="217"/>
      <c r="CGQ162" s="217"/>
      <c r="CGR162" s="217"/>
      <c r="CGS162" s="217"/>
      <c r="CGT162" s="217"/>
      <c r="CGU162" s="217"/>
      <c r="CGV162" s="217"/>
      <c r="CGW162" s="217"/>
      <c r="CGX162" s="217"/>
      <c r="CGY162" s="217"/>
      <c r="CGZ162" s="217"/>
      <c r="CHA162" s="217"/>
      <c r="CHB162" s="217"/>
      <c r="CHC162" s="217"/>
      <c r="CHD162" s="217"/>
      <c r="CHE162" s="217"/>
      <c r="CHF162" s="217"/>
      <c r="CHG162" s="217"/>
      <c r="CHH162" s="217"/>
      <c r="CHI162" s="217"/>
      <c r="CHJ162" s="217"/>
      <c r="CHK162" s="217"/>
      <c r="CHL162" s="217"/>
      <c r="CHM162" s="217"/>
      <c r="CHN162" s="217"/>
      <c r="CHO162" s="217"/>
      <c r="CHP162" s="217"/>
      <c r="CHQ162" s="217"/>
      <c r="CHR162" s="217"/>
      <c r="CHS162" s="217"/>
      <c r="CHT162" s="217"/>
      <c r="CHU162" s="217"/>
      <c r="CHV162" s="217"/>
      <c r="CHW162" s="217"/>
      <c r="CHX162" s="217"/>
      <c r="CHY162" s="217"/>
      <c r="CHZ162" s="217"/>
      <c r="CIA162" s="217"/>
      <c r="CIB162" s="217"/>
      <c r="CIC162" s="217"/>
      <c r="CID162" s="217"/>
      <c r="CIE162" s="217"/>
      <c r="CIF162" s="217"/>
      <c r="CIG162" s="217"/>
      <c r="CIH162" s="217"/>
      <c r="CII162" s="217"/>
      <c r="CIJ162" s="217"/>
      <c r="CIK162" s="217"/>
      <c r="CIL162" s="217"/>
      <c r="CIM162" s="217"/>
      <c r="CIN162" s="217"/>
      <c r="CIO162" s="217"/>
      <c r="CIP162" s="217"/>
      <c r="CIQ162" s="217"/>
      <c r="CIR162" s="217"/>
      <c r="CIS162" s="217"/>
      <c r="CIT162" s="217"/>
      <c r="CIU162" s="217"/>
      <c r="CIV162" s="217"/>
      <c r="CIW162" s="217"/>
      <c r="CIX162" s="217"/>
      <c r="CIY162" s="217"/>
      <c r="CIZ162" s="217"/>
      <c r="CJA162" s="217"/>
      <c r="CJB162" s="217"/>
      <c r="CJC162" s="217"/>
      <c r="CJD162" s="217"/>
      <c r="CJE162" s="217"/>
      <c r="CJF162" s="217"/>
      <c r="CJG162" s="217"/>
      <c r="CJH162" s="217"/>
      <c r="CJI162" s="217"/>
      <c r="CJJ162" s="217"/>
      <c r="CJK162" s="217"/>
      <c r="CJL162" s="217"/>
      <c r="CJM162" s="217"/>
      <c r="CJN162" s="217"/>
      <c r="CJO162" s="217"/>
      <c r="CJP162" s="217"/>
      <c r="CJQ162" s="217"/>
      <c r="CJR162" s="217"/>
      <c r="CJS162" s="217"/>
      <c r="CJT162" s="217"/>
      <c r="CJU162" s="217"/>
      <c r="CJV162" s="217"/>
      <c r="CJW162" s="217"/>
      <c r="CJX162" s="217"/>
      <c r="CJY162" s="217"/>
      <c r="CJZ162" s="217"/>
      <c r="CKA162" s="217"/>
      <c r="CKB162" s="217"/>
      <c r="CKC162" s="217"/>
      <c r="CKD162" s="217"/>
      <c r="CKE162" s="217"/>
      <c r="CKF162" s="217"/>
      <c r="CKG162" s="217"/>
      <c r="CKH162" s="217"/>
      <c r="CKI162" s="217"/>
      <c r="CKJ162" s="217"/>
      <c r="CKK162" s="217"/>
      <c r="CKL162" s="217"/>
      <c r="CKM162" s="217"/>
      <c r="CKN162" s="217"/>
      <c r="CKO162" s="217"/>
      <c r="CKP162" s="217"/>
      <c r="CKQ162" s="217"/>
      <c r="CKR162" s="217"/>
      <c r="CKS162" s="217"/>
      <c r="CKT162" s="217"/>
      <c r="CKU162" s="217"/>
      <c r="CKV162" s="217"/>
      <c r="CKW162" s="217"/>
      <c r="CKX162" s="217"/>
      <c r="CKY162" s="217"/>
      <c r="CKZ162" s="217"/>
      <c r="CLA162" s="217"/>
      <c r="CLB162" s="217"/>
      <c r="CLC162" s="217"/>
      <c r="CLD162" s="217"/>
      <c r="CLE162" s="217"/>
      <c r="CLF162" s="217"/>
      <c r="CLG162" s="217"/>
      <c r="CLH162" s="217"/>
      <c r="CLI162" s="217"/>
      <c r="CLJ162" s="217"/>
      <c r="CLK162" s="217"/>
      <c r="CLL162" s="217"/>
      <c r="CLM162" s="217"/>
      <c r="CLN162" s="217"/>
      <c r="CLO162" s="217"/>
      <c r="CLP162" s="217"/>
      <c r="CLQ162" s="217"/>
      <c r="CLR162" s="217"/>
      <c r="CLS162" s="217"/>
      <c r="CLT162" s="217"/>
      <c r="CLU162" s="217"/>
      <c r="CLV162" s="217"/>
      <c r="CLW162" s="217"/>
      <c r="CLX162" s="217"/>
      <c r="CLY162" s="217"/>
      <c r="CLZ162" s="217"/>
      <c r="CMA162" s="217"/>
      <c r="CMB162" s="217"/>
      <c r="CMC162" s="217"/>
      <c r="CMD162" s="217"/>
      <c r="CME162" s="217"/>
      <c r="CMF162" s="217"/>
      <c r="CMG162" s="217"/>
      <c r="CMH162" s="217"/>
      <c r="CMI162" s="217"/>
      <c r="CMJ162" s="217"/>
      <c r="CMK162" s="217"/>
      <c r="CML162" s="217"/>
      <c r="CMM162" s="217"/>
      <c r="CMN162" s="217"/>
      <c r="CMO162" s="217"/>
      <c r="CMP162" s="217"/>
      <c r="CMQ162" s="217"/>
      <c r="CMR162" s="217"/>
      <c r="CMS162" s="217"/>
      <c r="CMT162" s="217"/>
      <c r="CMU162" s="217"/>
      <c r="CMV162" s="217"/>
      <c r="CMW162" s="217"/>
      <c r="CMX162" s="217"/>
      <c r="CMY162" s="217"/>
      <c r="CMZ162" s="217"/>
      <c r="CNA162" s="217"/>
      <c r="CNB162" s="217"/>
      <c r="CNC162" s="217"/>
      <c r="CND162" s="217"/>
      <c r="CNE162" s="217"/>
      <c r="CNF162" s="217"/>
      <c r="CNG162" s="217"/>
      <c r="CNH162" s="217"/>
      <c r="CNI162" s="217"/>
      <c r="CNJ162" s="217"/>
      <c r="CNK162" s="217"/>
      <c r="CNL162" s="217"/>
      <c r="CNM162" s="217"/>
      <c r="CNN162" s="217"/>
      <c r="CNO162" s="217"/>
      <c r="CNP162" s="217"/>
      <c r="CNQ162" s="217"/>
      <c r="CNR162" s="217"/>
      <c r="CNS162" s="217"/>
      <c r="CNT162" s="217"/>
      <c r="CNU162" s="217"/>
      <c r="CNV162" s="217"/>
      <c r="CNW162" s="217"/>
      <c r="CNX162" s="217"/>
      <c r="CNY162" s="217"/>
      <c r="CNZ162" s="217"/>
      <c r="COA162" s="217"/>
      <c r="COB162" s="217"/>
      <c r="COC162" s="217"/>
      <c r="COD162" s="217"/>
      <c r="COE162" s="217"/>
      <c r="COF162" s="217"/>
      <c r="COG162" s="217"/>
      <c r="COH162" s="217"/>
      <c r="COI162" s="217"/>
      <c r="COJ162" s="217"/>
      <c r="COK162" s="217"/>
      <c r="COL162" s="217"/>
      <c r="COM162" s="217"/>
      <c r="CON162" s="217"/>
      <c r="COO162" s="217"/>
      <c r="COP162" s="217"/>
      <c r="COQ162" s="217"/>
      <c r="COR162" s="217"/>
      <c r="COS162" s="217"/>
      <c r="COT162" s="217"/>
      <c r="COU162" s="217"/>
      <c r="COV162" s="217"/>
      <c r="COW162" s="217"/>
      <c r="COX162" s="217"/>
      <c r="COY162" s="217"/>
      <c r="COZ162" s="217"/>
      <c r="CPA162" s="217"/>
      <c r="CPB162" s="217"/>
      <c r="CPC162" s="217"/>
      <c r="CPD162" s="217"/>
      <c r="CPE162" s="217"/>
      <c r="CPF162" s="217"/>
      <c r="CPG162" s="217"/>
      <c r="CPH162" s="217"/>
      <c r="CPI162" s="217"/>
      <c r="CPJ162" s="217"/>
      <c r="CPK162" s="217"/>
      <c r="CPL162" s="217"/>
      <c r="CPM162" s="217"/>
      <c r="CPN162" s="217"/>
      <c r="CPO162" s="217"/>
      <c r="CPP162" s="217"/>
      <c r="CPQ162" s="217"/>
      <c r="CPR162" s="217"/>
      <c r="CPS162" s="217"/>
      <c r="CPT162" s="217"/>
      <c r="CPU162" s="217"/>
      <c r="CPV162" s="217"/>
      <c r="CPW162" s="217"/>
      <c r="CPX162" s="217"/>
      <c r="CPY162" s="217"/>
      <c r="CPZ162" s="217"/>
      <c r="CQA162" s="217"/>
      <c r="CQB162" s="217"/>
      <c r="CQC162" s="217"/>
      <c r="CQD162" s="217"/>
      <c r="CQE162" s="217"/>
      <c r="CQF162" s="217"/>
      <c r="CQG162" s="217"/>
      <c r="CQH162" s="217"/>
      <c r="CQI162" s="217"/>
      <c r="CQJ162" s="217"/>
      <c r="CQK162" s="217"/>
      <c r="CQL162" s="217"/>
      <c r="CQM162" s="217"/>
      <c r="CQN162" s="217"/>
      <c r="CQO162" s="217"/>
      <c r="CQP162" s="217"/>
      <c r="CQQ162" s="217"/>
      <c r="CQR162" s="217"/>
      <c r="CQS162" s="217"/>
      <c r="CQT162" s="217"/>
      <c r="CQU162" s="217"/>
      <c r="CQV162" s="217"/>
      <c r="CQW162" s="217"/>
      <c r="CQX162" s="217"/>
      <c r="CQY162" s="217"/>
      <c r="CQZ162" s="217"/>
      <c r="CRA162" s="217"/>
      <c r="CRB162" s="217"/>
      <c r="CRC162" s="217"/>
      <c r="CRD162" s="217"/>
      <c r="CRE162" s="217"/>
      <c r="CRF162" s="217"/>
      <c r="CRG162" s="217"/>
      <c r="CRH162" s="217"/>
      <c r="CRI162" s="217"/>
      <c r="CRJ162" s="217"/>
      <c r="CRK162" s="217"/>
      <c r="CRL162" s="217"/>
      <c r="CRM162" s="217"/>
      <c r="CRN162" s="217"/>
      <c r="CRO162" s="217"/>
      <c r="CRP162" s="217"/>
      <c r="CRQ162" s="217"/>
      <c r="CRR162" s="217"/>
      <c r="CRS162" s="217"/>
      <c r="CRT162" s="217"/>
      <c r="CRU162" s="217"/>
      <c r="CRV162" s="217"/>
      <c r="CRW162" s="217"/>
      <c r="CRX162" s="217"/>
      <c r="CRY162" s="217"/>
      <c r="CRZ162" s="217"/>
      <c r="CSA162" s="217"/>
      <c r="CSB162" s="217"/>
      <c r="CSC162" s="217"/>
      <c r="CSD162" s="217"/>
      <c r="CSE162" s="217"/>
      <c r="CSF162" s="217"/>
      <c r="CSG162" s="217"/>
      <c r="CSH162" s="217"/>
      <c r="CSI162" s="217"/>
      <c r="CSJ162" s="217"/>
      <c r="CSK162" s="217"/>
      <c r="CSL162" s="217"/>
      <c r="CSM162" s="217"/>
      <c r="CSN162" s="217"/>
      <c r="CSO162" s="217"/>
      <c r="CSP162" s="217"/>
      <c r="CSQ162" s="217"/>
      <c r="CSR162" s="217"/>
      <c r="CSS162" s="217"/>
      <c r="CST162" s="217"/>
      <c r="CSU162" s="217"/>
      <c r="CSV162" s="217"/>
      <c r="CSW162" s="217"/>
      <c r="CSX162" s="217"/>
      <c r="CSY162" s="217"/>
      <c r="CSZ162" s="217"/>
      <c r="CTA162" s="217"/>
      <c r="CTB162" s="217"/>
      <c r="CTC162" s="217"/>
      <c r="CTD162" s="217"/>
      <c r="CTE162" s="217"/>
      <c r="CTF162" s="217"/>
      <c r="CTG162" s="217"/>
      <c r="CTH162" s="217"/>
      <c r="CTI162" s="217"/>
      <c r="CTJ162" s="217"/>
      <c r="CTK162" s="217"/>
      <c r="CTL162" s="217"/>
      <c r="CTM162" s="217"/>
      <c r="CTN162" s="217"/>
      <c r="CTO162" s="217"/>
      <c r="CTP162" s="217"/>
      <c r="CTQ162" s="217"/>
      <c r="CTR162" s="217"/>
      <c r="CTS162" s="217"/>
      <c r="CTT162" s="217"/>
      <c r="CTU162" s="217"/>
      <c r="CTV162" s="217"/>
      <c r="CTW162" s="217"/>
      <c r="CTX162" s="217"/>
      <c r="CTY162" s="217"/>
      <c r="CTZ162" s="217"/>
      <c r="CUA162" s="217"/>
      <c r="CUB162" s="217"/>
      <c r="CUC162" s="217"/>
      <c r="CUD162" s="217"/>
      <c r="CUE162" s="217"/>
      <c r="CUF162" s="217"/>
      <c r="CUG162" s="217"/>
      <c r="CUH162" s="217"/>
      <c r="CUI162" s="217"/>
      <c r="CUJ162" s="217"/>
      <c r="CUK162" s="217"/>
      <c r="CUL162" s="217"/>
      <c r="CUM162" s="217"/>
      <c r="CUN162" s="217"/>
      <c r="CUO162" s="217"/>
      <c r="CUP162" s="217"/>
      <c r="CUQ162" s="217"/>
      <c r="CUR162" s="217"/>
      <c r="CUS162" s="217"/>
      <c r="CUT162" s="217"/>
      <c r="CUU162" s="217"/>
      <c r="CUV162" s="217"/>
      <c r="CUW162" s="217"/>
      <c r="CUX162" s="217"/>
      <c r="CUY162" s="217"/>
      <c r="CUZ162" s="217"/>
      <c r="CVA162" s="217"/>
      <c r="CVB162" s="217"/>
      <c r="CVC162" s="217"/>
      <c r="CVD162" s="217"/>
      <c r="CVE162" s="217"/>
      <c r="CVF162" s="217"/>
      <c r="CVG162" s="217"/>
      <c r="CVH162" s="217"/>
      <c r="CVI162" s="217"/>
      <c r="CVJ162" s="217"/>
      <c r="CVK162" s="217"/>
      <c r="CVL162" s="217"/>
      <c r="CVM162" s="217"/>
      <c r="CVN162" s="217"/>
      <c r="CVO162" s="217"/>
      <c r="CVP162" s="217"/>
      <c r="CVQ162" s="217"/>
      <c r="CVR162" s="217"/>
      <c r="CVS162" s="217"/>
      <c r="CVT162" s="217"/>
      <c r="CVU162" s="217"/>
      <c r="CVV162" s="217"/>
      <c r="CVW162" s="217"/>
      <c r="CVX162" s="217"/>
      <c r="CVY162" s="217"/>
      <c r="CVZ162" s="217"/>
      <c r="CWA162" s="217"/>
      <c r="CWB162" s="217"/>
      <c r="CWC162" s="217"/>
      <c r="CWD162" s="217"/>
      <c r="CWE162" s="217"/>
      <c r="CWF162" s="217"/>
      <c r="CWG162" s="217"/>
      <c r="CWH162" s="217"/>
      <c r="CWI162" s="217"/>
      <c r="CWJ162" s="217"/>
      <c r="CWK162" s="217"/>
      <c r="CWL162" s="217"/>
      <c r="CWM162" s="217"/>
      <c r="CWN162" s="217"/>
      <c r="CWO162" s="217"/>
      <c r="CWP162" s="217"/>
      <c r="CWQ162" s="217"/>
      <c r="CWR162" s="217"/>
      <c r="CWS162" s="217"/>
      <c r="CWT162" s="217"/>
      <c r="CWU162" s="217"/>
      <c r="CWV162" s="217"/>
      <c r="CWW162" s="217"/>
      <c r="CWX162" s="217"/>
      <c r="CWY162" s="217"/>
      <c r="CWZ162" s="217"/>
      <c r="CXA162" s="217"/>
      <c r="CXB162" s="217"/>
      <c r="CXC162" s="217"/>
      <c r="CXD162" s="217"/>
      <c r="CXE162" s="217"/>
      <c r="CXF162" s="217"/>
      <c r="CXG162" s="217"/>
      <c r="CXH162" s="217"/>
      <c r="CXI162" s="217"/>
      <c r="CXJ162" s="217"/>
      <c r="CXK162" s="217"/>
      <c r="CXL162" s="217"/>
      <c r="CXM162" s="217"/>
      <c r="CXN162" s="217"/>
      <c r="CXO162" s="217"/>
      <c r="CXP162" s="217"/>
      <c r="CXQ162" s="217"/>
      <c r="CXR162" s="217"/>
      <c r="CXS162" s="217"/>
      <c r="CXT162" s="217"/>
      <c r="CXU162" s="217"/>
      <c r="CXV162" s="217"/>
      <c r="CXW162" s="217"/>
      <c r="CXX162" s="217"/>
      <c r="CXY162" s="217"/>
      <c r="CXZ162" s="217"/>
      <c r="CYA162" s="217"/>
      <c r="CYB162" s="217"/>
      <c r="CYC162" s="217"/>
      <c r="CYD162" s="217"/>
      <c r="CYE162" s="217"/>
      <c r="CYF162" s="217"/>
      <c r="CYG162" s="217"/>
      <c r="CYH162" s="217"/>
      <c r="CYI162" s="217"/>
      <c r="CYJ162" s="217"/>
      <c r="CYK162" s="217"/>
      <c r="CYL162" s="217"/>
      <c r="CYM162" s="217"/>
      <c r="CYN162" s="217"/>
      <c r="CYO162" s="217"/>
      <c r="CYP162" s="217"/>
      <c r="CYQ162" s="217"/>
      <c r="CYR162" s="217"/>
      <c r="CYS162" s="217"/>
      <c r="CYT162" s="217"/>
      <c r="CYU162" s="217"/>
      <c r="CYV162" s="217"/>
      <c r="CYW162" s="217"/>
      <c r="CYX162" s="217"/>
      <c r="CYY162" s="217"/>
      <c r="CYZ162" s="217"/>
      <c r="CZA162" s="217"/>
      <c r="CZB162" s="217"/>
      <c r="CZC162" s="217"/>
      <c r="CZD162" s="217"/>
      <c r="CZE162" s="217"/>
      <c r="CZF162" s="217"/>
      <c r="CZG162" s="217"/>
      <c r="CZH162" s="217"/>
      <c r="CZI162" s="217"/>
      <c r="CZJ162" s="217"/>
      <c r="CZK162" s="217"/>
      <c r="CZL162" s="217"/>
      <c r="CZM162" s="217"/>
      <c r="CZN162" s="217"/>
      <c r="CZO162" s="217"/>
      <c r="CZP162" s="217"/>
      <c r="CZQ162" s="217"/>
      <c r="CZR162" s="217"/>
      <c r="CZS162" s="217"/>
      <c r="CZT162" s="217"/>
      <c r="CZU162" s="217"/>
      <c r="CZV162" s="217"/>
      <c r="CZW162" s="217"/>
      <c r="CZX162" s="217"/>
      <c r="CZY162" s="217"/>
      <c r="CZZ162" s="217"/>
      <c r="DAA162" s="217"/>
      <c r="DAB162" s="217"/>
      <c r="DAC162" s="217"/>
      <c r="DAD162" s="217"/>
      <c r="DAE162" s="217"/>
      <c r="DAF162" s="217"/>
      <c r="DAG162" s="217"/>
      <c r="DAH162" s="217"/>
      <c r="DAI162" s="217"/>
      <c r="DAJ162" s="217"/>
      <c r="DAK162" s="217"/>
      <c r="DAL162" s="217"/>
      <c r="DAM162" s="217"/>
      <c r="DAN162" s="217"/>
      <c r="DAO162" s="217"/>
      <c r="DAP162" s="217"/>
      <c r="DAQ162" s="217"/>
      <c r="DAR162" s="217"/>
      <c r="DAS162" s="217"/>
      <c r="DAT162" s="217"/>
      <c r="DAU162" s="217"/>
      <c r="DAV162" s="217"/>
      <c r="DAW162" s="217"/>
      <c r="DAX162" s="217"/>
      <c r="DAY162" s="217"/>
      <c r="DAZ162" s="217"/>
      <c r="DBA162" s="217"/>
      <c r="DBB162" s="217"/>
      <c r="DBC162" s="217"/>
      <c r="DBD162" s="217"/>
      <c r="DBE162" s="217"/>
      <c r="DBF162" s="217"/>
      <c r="DBG162" s="217"/>
      <c r="DBH162" s="217"/>
      <c r="DBI162" s="217"/>
      <c r="DBJ162" s="217"/>
      <c r="DBK162" s="217"/>
      <c r="DBL162" s="217"/>
      <c r="DBM162" s="217"/>
      <c r="DBN162" s="217"/>
      <c r="DBO162" s="217"/>
      <c r="DBP162" s="217"/>
      <c r="DBQ162" s="217"/>
      <c r="DBR162" s="217"/>
      <c r="DBS162" s="217"/>
      <c r="DBT162" s="217"/>
      <c r="DBU162" s="217"/>
      <c r="DBV162" s="217"/>
      <c r="DBW162" s="217"/>
      <c r="DBX162" s="217"/>
      <c r="DBY162" s="217"/>
      <c r="DBZ162" s="217"/>
      <c r="DCA162" s="217"/>
      <c r="DCB162" s="217"/>
      <c r="DCC162" s="217"/>
      <c r="DCD162" s="217"/>
      <c r="DCE162" s="217"/>
      <c r="DCF162" s="217"/>
      <c r="DCG162" s="217"/>
      <c r="DCH162" s="217"/>
      <c r="DCI162" s="217"/>
      <c r="DCJ162" s="217"/>
      <c r="DCK162" s="217"/>
      <c r="DCL162" s="217"/>
      <c r="DCM162" s="217"/>
      <c r="DCN162" s="217"/>
      <c r="DCO162" s="217"/>
      <c r="DCP162" s="217"/>
      <c r="DCQ162" s="217"/>
      <c r="DCR162" s="217"/>
      <c r="DCS162" s="217"/>
      <c r="DCT162" s="217"/>
      <c r="DCU162" s="217"/>
      <c r="DCV162" s="217"/>
      <c r="DCW162" s="217"/>
      <c r="DCX162" s="217"/>
      <c r="DCY162" s="217"/>
      <c r="DCZ162" s="217"/>
      <c r="DDA162" s="217"/>
      <c r="DDB162" s="217"/>
      <c r="DDC162" s="217"/>
      <c r="DDD162" s="217"/>
      <c r="DDE162" s="217"/>
      <c r="DDF162" s="217"/>
      <c r="DDG162" s="217"/>
      <c r="DDH162" s="217"/>
      <c r="DDI162" s="217"/>
      <c r="DDJ162" s="217"/>
      <c r="DDK162" s="217"/>
      <c r="DDL162" s="217"/>
      <c r="DDM162" s="217"/>
      <c r="DDN162" s="217"/>
      <c r="DDO162" s="217"/>
      <c r="DDP162" s="217"/>
      <c r="DDQ162" s="217"/>
      <c r="DDR162" s="217"/>
      <c r="DDS162" s="217"/>
      <c r="DDT162" s="217"/>
      <c r="DDU162" s="217"/>
      <c r="DDV162" s="217"/>
      <c r="DDW162" s="217"/>
      <c r="DDX162" s="217"/>
      <c r="DDY162" s="217"/>
      <c r="DDZ162" s="217"/>
      <c r="DEA162" s="217"/>
      <c r="DEB162" s="217"/>
      <c r="DEC162" s="217"/>
      <c r="DED162" s="217"/>
      <c r="DEE162" s="217"/>
      <c r="DEF162" s="217"/>
      <c r="DEG162" s="217"/>
      <c r="DEH162" s="217"/>
      <c r="DEI162" s="217"/>
      <c r="DEJ162" s="217"/>
      <c r="DEK162" s="217"/>
      <c r="DEL162" s="217"/>
      <c r="DEM162" s="217"/>
      <c r="DEN162" s="217"/>
      <c r="DEO162" s="217"/>
      <c r="DEP162" s="217"/>
      <c r="DEQ162" s="217"/>
      <c r="DER162" s="217"/>
      <c r="DES162" s="217"/>
      <c r="DET162" s="217"/>
      <c r="DEU162" s="217"/>
      <c r="DEV162" s="217"/>
      <c r="DEW162" s="217"/>
      <c r="DEX162" s="217"/>
      <c r="DEY162" s="217"/>
      <c r="DEZ162" s="217"/>
      <c r="DFA162" s="217"/>
      <c r="DFB162" s="217"/>
      <c r="DFC162" s="217"/>
      <c r="DFD162" s="217"/>
      <c r="DFE162" s="217"/>
      <c r="DFF162" s="217"/>
      <c r="DFG162" s="217"/>
      <c r="DFH162" s="217"/>
      <c r="DFI162" s="217"/>
      <c r="DFJ162" s="217"/>
      <c r="DFK162" s="217"/>
      <c r="DFL162" s="217"/>
      <c r="DFM162" s="217"/>
      <c r="DFN162" s="217"/>
      <c r="DFO162" s="217"/>
      <c r="DFP162" s="217"/>
      <c r="DFQ162" s="217"/>
      <c r="DFR162" s="217"/>
      <c r="DFS162" s="217"/>
      <c r="DFT162" s="217"/>
      <c r="DFU162" s="217"/>
      <c r="DFV162" s="217"/>
      <c r="DFW162" s="217"/>
      <c r="DFX162" s="217"/>
      <c r="DFY162" s="217"/>
      <c r="DFZ162" s="217"/>
      <c r="DGA162" s="217"/>
      <c r="DGB162" s="217"/>
      <c r="DGC162" s="217"/>
      <c r="DGD162" s="217"/>
      <c r="DGE162" s="217"/>
      <c r="DGF162" s="217"/>
      <c r="DGG162" s="217"/>
      <c r="DGH162" s="217"/>
      <c r="DGI162" s="217"/>
      <c r="DGJ162" s="217"/>
      <c r="DGK162" s="217"/>
      <c r="DGL162" s="217"/>
      <c r="DGM162" s="217"/>
      <c r="DGN162" s="217"/>
      <c r="DGO162" s="217"/>
      <c r="DGP162" s="217"/>
      <c r="DGQ162" s="217"/>
      <c r="DGR162" s="217"/>
      <c r="DGS162" s="217"/>
      <c r="DGT162" s="217"/>
      <c r="DGU162" s="217"/>
      <c r="DGV162" s="217"/>
      <c r="DGW162" s="217"/>
      <c r="DGX162" s="217"/>
      <c r="DGY162" s="217"/>
      <c r="DGZ162" s="217"/>
      <c r="DHA162" s="217"/>
      <c r="DHB162" s="217"/>
      <c r="DHC162" s="217"/>
      <c r="DHD162" s="217"/>
      <c r="DHE162" s="217"/>
      <c r="DHF162" s="217"/>
      <c r="DHG162" s="217"/>
      <c r="DHH162" s="217"/>
      <c r="DHI162" s="217"/>
      <c r="DHJ162" s="217"/>
      <c r="DHK162" s="217"/>
      <c r="DHL162" s="217"/>
      <c r="DHM162" s="217"/>
      <c r="DHN162" s="217"/>
      <c r="DHO162" s="217"/>
      <c r="DHP162" s="217"/>
      <c r="DHQ162" s="217"/>
      <c r="DHR162" s="217"/>
      <c r="DHS162" s="217"/>
      <c r="DHT162" s="217"/>
      <c r="DHU162" s="217"/>
      <c r="DHV162" s="217"/>
      <c r="DHW162" s="217"/>
      <c r="DHX162" s="217"/>
      <c r="DHY162" s="217"/>
      <c r="DHZ162" s="217"/>
      <c r="DIA162" s="217"/>
      <c r="DIB162" s="217"/>
      <c r="DIC162" s="217"/>
      <c r="DID162" s="217"/>
      <c r="DIE162" s="217"/>
      <c r="DIF162" s="217"/>
      <c r="DIG162" s="217"/>
      <c r="DIH162" s="217"/>
      <c r="DII162" s="217"/>
      <c r="DIJ162" s="217"/>
      <c r="DIK162" s="217"/>
      <c r="DIL162" s="217"/>
      <c r="DIM162" s="217"/>
      <c r="DIN162" s="217"/>
      <c r="DIO162" s="217"/>
      <c r="DIP162" s="217"/>
      <c r="DIQ162" s="217"/>
      <c r="DIR162" s="217"/>
      <c r="DIS162" s="217"/>
      <c r="DIT162" s="217"/>
      <c r="DIU162" s="217"/>
      <c r="DIV162" s="217"/>
      <c r="DIW162" s="217"/>
      <c r="DIX162" s="217"/>
      <c r="DIY162" s="217"/>
      <c r="DIZ162" s="217"/>
      <c r="DJA162" s="217"/>
      <c r="DJB162" s="217"/>
      <c r="DJC162" s="217"/>
      <c r="DJD162" s="217"/>
      <c r="DJE162" s="217"/>
      <c r="DJF162" s="217"/>
      <c r="DJG162" s="217"/>
      <c r="DJH162" s="217"/>
      <c r="DJI162" s="217"/>
      <c r="DJJ162" s="217"/>
      <c r="DJK162" s="217"/>
      <c r="DJL162" s="217"/>
      <c r="DJM162" s="217"/>
      <c r="DJN162" s="217"/>
      <c r="DJO162" s="217"/>
      <c r="DJP162" s="217"/>
      <c r="DJQ162" s="217"/>
      <c r="DJR162" s="217"/>
      <c r="DJS162" s="217"/>
      <c r="DJT162" s="217"/>
      <c r="DJU162" s="217"/>
      <c r="DJV162" s="217"/>
      <c r="DJW162" s="217"/>
      <c r="DJX162" s="217"/>
      <c r="DJY162" s="217"/>
      <c r="DJZ162" s="217"/>
      <c r="DKA162" s="217"/>
      <c r="DKB162" s="217"/>
      <c r="DKC162" s="217"/>
      <c r="DKD162" s="217"/>
      <c r="DKE162" s="217"/>
      <c r="DKF162" s="217"/>
      <c r="DKG162" s="217"/>
      <c r="DKH162" s="217"/>
      <c r="DKI162" s="217"/>
      <c r="DKJ162" s="217"/>
      <c r="DKK162" s="217"/>
      <c r="DKL162" s="217"/>
      <c r="DKM162" s="217"/>
      <c r="DKN162" s="217"/>
      <c r="DKO162" s="217"/>
      <c r="DKP162" s="217"/>
      <c r="DKQ162" s="217"/>
      <c r="DKR162" s="217"/>
      <c r="DKS162" s="217"/>
      <c r="DKT162" s="217"/>
      <c r="DKU162" s="217"/>
      <c r="DKV162" s="217"/>
      <c r="DKW162" s="217"/>
      <c r="DKX162" s="217"/>
      <c r="DKY162" s="217"/>
      <c r="DKZ162" s="217"/>
      <c r="DLA162" s="217"/>
      <c r="DLB162" s="217"/>
      <c r="DLC162" s="217"/>
      <c r="DLD162" s="217"/>
      <c r="DLE162" s="217"/>
      <c r="DLF162" s="217"/>
      <c r="DLG162" s="217"/>
      <c r="DLH162" s="217"/>
      <c r="DLI162" s="217"/>
      <c r="DLJ162" s="217"/>
      <c r="DLK162" s="217"/>
      <c r="DLL162" s="217"/>
      <c r="DLM162" s="217"/>
      <c r="DLN162" s="217"/>
      <c r="DLO162" s="217"/>
      <c r="DLP162" s="217"/>
      <c r="DLQ162" s="217"/>
      <c r="DLR162" s="217"/>
      <c r="DLS162" s="217"/>
      <c r="DLT162" s="217"/>
      <c r="DLU162" s="217"/>
      <c r="DLV162" s="217"/>
      <c r="DLW162" s="217"/>
      <c r="DLX162" s="217"/>
      <c r="DLY162" s="217"/>
      <c r="DLZ162" s="217"/>
      <c r="DMA162" s="217"/>
      <c r="DMB162" s="217"/>
      <c r="DMC162" s="217"/>
      <c r="DMD162" s="217"/>
      <c r="DME162" s="217"/>
      <c r="DMF162" s="217"/>
      <c r="DMG162" s="217"/>
      <c r="DMH162" s="217"/>
      <c r="DMI162" s="217"/>
      <c r="DMJ162" s="217"/>
      <c r="DMK162" s="217"/>
      <c r="DML162" s="217"/>
      <c r="DMM162" s="217"/>
      <c r="DMN162" s="217"/>
      <c r="DMO162" s="217"/>
      <c r="DMP162" s="217"/>
      <c r="DMQ162" s="217"/>
      <c r="DMR162" s="217"/>
      <c r="DMS162" s="217"/>
      <c r="DMT162" s="217"/>
      <c r="DMU162" s="217"/>
      <c r="DMV162" s="217"/>
      <c r="DMW162" s="217"/>
      <c r="DMX162" s="217"/>
      <c r="DMY162" s="217"/>
      <c r="DMZ162" s="217"/>
      <c r="DNA162" s="217"/>
      <c r="DNB162" s="217"/>
      <c r="DNC162" s="217"/>
      <c r="DND162" s="217"/>
      <c r="DNE162" s="217"/>
      <c r="DNF162" s="217"/>
      <c r="DNG162" s="217"/>
      <c r="DNH162" s="217"/>
      <c r="DNI162" s="217"/>
      <c r="DNJ162" s="217"/>
      <c r="DNK162" s="217"/>
      <c r="DNL162" s="217"/>
      <c r="DNM162" s="217"/>
      <c r="DNN162" s="217"/>
      <c r="DNO162" s="217"/>
      <c r="DNP162" s="217"/>
      <c r="DNQ162" s="217"/>
      <c r="DNR162" s="217"/>
      <c r="DNS162" s="217"/>
      <c r="DNT162" s="217"/>
      <c r="DNU162" s="217"/>
      <c r="DNV162" s="217"/>
      <c r="DNW162" s="217"/>
      <c r="DNX162" s="217"/>
      <c r="DNY162" s="217"/>
      <c r="DNZ162" s="217"/>
      <c r="DOA162" s="217"/>
      <c r="DOB162" s="217"/>
      <c r="DOC162" s="217"/>
      <c r="DOD162" s="217"/>
      <c r="DOE162" s="217"/>
      <c r="DOF162" s="217"/>
      <c r="DOG162" s="217"/>
      <c r="DOH162" s="217"/>
      <c r="DOI162" s="217"/>
      <c r="DOJ162" s="217"/>
      <c r="DOK162" s="217"/>
      <c r="DOL162" s="217"/>
      <c r="DOM162" s="217"/>
      <c r="DON162" s="217"/>
      <c r="DOO162" s="217"/>
      <c r="DOP162" s="217"/>
      <c r="DOQ162" s="217"/>
      <c r="DOR162" s="217"/>
      <c r="DOS162" s="217"/>
      <c r="DOT162" s="217"/>
      <c r="DOU162" s="217"/>
      <c r="DOV162" s="217"/>
      <c r="DOW162" s="217"/>
      <c r="DOX162" s="217"/>
      <c r="DOY162" s="217"/>
      <c r="DOZ162" s="217"/>
      <c r="DPA162" s="217"/>
      <c r="DPB162" s="217"/>
      <c r="DPC162" s="217"/>
      <c r="DPD162" s="217"/>
      <c r="DPE162" s="217"/>
      <c r="DPF162" s="217"/>
      <c r="DPG162" s="217"/>
      <c r="DPH162" s="217"/>
      <c r="DPI162" s="217"/>
      <c r="DPJ162" s="217"/>
      <c r="DPK162" s="217"/>
      <c r="DPL162" s="217"/>
      <c r="DPM162" s="217"/>
      <c r="DPN162" s="217"/>
      <c r="DPO162" s="217"/>
      <c r="DPP162" s="217"/>
      <c r="DPQ162" s="217"/>
      <c r="DPR162" s="217"/>
      <c r="DPS162" s="217"/>
      <c r="DPT162" s="217"/>
      <c r="DPU162" s="217"/>
      <c r="DPV162" s="217"/>
      <c r="DPW162" s="217"/>
      <c r="DPX162" s="217"/>
      <c r="DPY162" s="217"/>
      <c r="DPZ162" s="217"/>
      <c r="DQA162" s="217"/>
      <c r="DQB162" s="217"/>
      <c r="DQC162" s="217"/>
      <c r="DQD162" s="217"/>
      <c r="DQE162" s="217"/>
      <c r="DQF162" s="217"/>
      <c r="DQG162" s="217"/>
      <c r="DQH162" s="217"/>
      <c r="DQI162" s="217"/>
      <c r="DQJ162" s="217"/>
      <c r="DQK162" s="217"/>
      <c r="DQL162" s="217"/>
      <c r="DQM162" s="217"/>
      <c r="DQN162" s="217"/>
      <c r="DQO162" s="217"/>
      <c r="DQP162" s="217"/>
      <c r="DQQ162" s="217"/>
      <c r="DQR162" s="217"/>
      <c r="DQS162" s="217"/>
      <c r="DQT162" s="217"/>
      <c r="DQU162" s="217"/>
      <c r="DQV162" s="217"/>
      <c r="DQW162" s="217"/>
      <c r="DQX162" s="217"/>
      <c r="DQY162" s="217"/>
      <c r="DQZ162" s="217"/>
      <c r="DRA162" s="217"/>
      <c r="DRB162" s="217"/>
      <c r="DRC162" s="217"/>
      <c r="DRD162" s="217"/>
      <c r="DRE162" s="217"/>
      <c r="DRF162" s="217"/>
      <c r="DRG162" s="217"/>
      <c r="DRH162" s="217"/>
      <c r="DRI162" s="217"/>
      <c r="DRJ162" s="217"/>
      <c r="DRK162" s="217"/>
      <c r="DRL162" s="217"/>
      <c r="DRM162" s="217"/>
      <c r="DRN162" s="217"/>
      <c r="DRO162" s="217"/>
      <c r="DRP162" s="217"/>
      <c r="DRQ162" s="217"/>
      <c r="DRR162" s="217"/>
      <c r="DRS162" s="217"/>
      <c r="DRT162" s="217"/>
      <c r="DRU162" s="217"/>
      <c r="DRV162" s="217"/>
      <c r="DRW162" s="217"/>
      <c r="DRX162" s="217"/>
      <c r="DRY162" s="217"/>
      <c r="DRZ162" s="217"/>
      <c r="DSA162" s="217"/>
      <c r="DSB162" s="217"/>
      <c r="DSC162" s="217"/>
      <c r="DSD162" s="217"/>
      <c r="DSE162" s="217"/>
      <c r="DSF162" s="217"/>
      <c r="DSG162" s="217"/>
      <c r="DSH162" s="217"/>
      <c r="DSI162" s="217"/>
      <c r="DSJ162" s="217"/>
      <c r="DSK162" s="217"/>
      <c r="DSL162" s="217"/>
      <c r="DSM162" s="217"/>
      <c r="DSN162" s="217"/>
      <c r="DSO162" s="217"/>
      <c r="DSP162" s="217"/>
      <c r="DSQ162" s="217"/>
      <c r="DSR162" s="217"/>
      <c r="DSS162" s="217"/>
      <c r="DST162" s="217"/>
      <c r="DSU162" s="217"/>
      <c r="DSV162" s="217"/>
      <c r="DSW162" s="217"/>
      <c r="DSX162" s="217"/>
      <c r="DSY162" s="217"/>
      <c r="DSZ162" s="217"/>
      <c r="DTA162" s="217"/>
      <c r="DTB162" s="217"/>
      <c r="DTC162" s="217"/>
      <c r="DTD162" s="217"/>
      <c r="DTE162" s="217"/>
      <c r="DTF162" s="217"/>
      <c r="DTG162" s="217"/>
      <c r="DTH162" s="217"/>
      <c r="DTI162" s="217"/>
      <c r="DTJ162" s="217"/>
      <c r="DTK162" s="217"/>
      <c r="DTL162" s="217"/>
      <c r="DTM162" s="217"/>
      <c r="DTN162" s="217"/>
      <c r="DTO162" s="217"/>
      <c r="DTP162" s="217"/>
      <c r="DTQ162" s="217"/>
      <c r="DTR162" s="217"/>
      <c r="DTS162" s="217"/>
      <c r="DTT162" s="217"/>
      <c r="DTU162" s="217"/>
      <c r="DTV162" s="217"/>
      <c r="DTW162" s="217"/>
      <c r="DTX162" s="217"/>
      <c r="DTY162" s="217"/>
      <c r="DTZ162" s="217"/>
      <c r="DUA162" s="217"/>
      <c r="DUB162" s="217"/>
      <c r="DUC162" s="217"/>
      <c r="DUD162" s="217"/>
      <c r="DUE162" s="217"/>
      <c r="DUF162" s="217"/>
      <c r="DUG162" s="217"/>
      <c r="DUH162" s="217"/>
      <c r="DUI162" s="217"/>
      <c r="DUJ162" s="217"/>
      <c r="DUK162" s="217"/>
      <c r="DUL162" s="217"/>
      <c r="DUM162" s="217"/>
      <c r="DUN162" s="217"/>
      <c r="DUO162" s="217"/>
      <c r="DUP162" s="217"/>
      <c r="DUQ162" s="217"/>
      <c r="DUR162" s="217"/>
      <c r="DUS162" s="217"/>
      <c r="DUT162" s="217"/>
      <c r="DUU162" s="217"/>
      <c r="DUV162" s="217"/>
      <c r="DUW162" s="217"/>
      <c r="DUX162" s="217"/>
      <c r="DUY162" s="217"/>
      <c r="DUZ162" s="217"/>
      <c r="DVA162" s="217"/>
      <c r="DVB162" s="217"/>
      <c r="DVC162" s="217"/>
      <c r="DVD162" s="217"/>
      <c r="DVE162" s="217"/>
      <c r="DVF162" s="217"/>
      <c r="DVG162" s="217"/>
      <c r="DVH162" s="217"/>
      <c r="DVI162" s="217"/>
      <c r="DVJ162" s="217"/>
      <c r="DVK162" s="217"/>
      <c r="DVL162" s="217"/>
      <c r="DVM162" s="217"/>
      <c r="DVN162" s="217"/>
      <c r="DVO162" s="217"/>
      <c r="DVP162" s="217"/>
      <c r="DVQ162" s="217"/>
      <c r="DVR162" s="217"/>
      <c r="DVS162" s="217"/>
      <c r="DVT162" s="217"/>
      <c r="DVU162" s="217"/>
      <c r="DVV162" s="217"/>
      <c r="DVW162" s="217"/>
      <c r="DVX162" s="217"/>
      <c r="DVY162" s="217"/>
      <c r="DVZ162" s="217"/>
      <c r="DWA162" s="217"/>
      <c r="DWB162" s="217"/>
      <c r="DWC162" s="217"/>
      <c r="DWD162" s="217"/>
      <c r="DWE162" s="217"/>
      <c r="DWF162" s="217"/>
      <c r="DWG162" s="217"/>
      <c r="DWH162" s="217"/>
      <c r="DWI162" s="217"/>
      <c r="DWJ162" s="217"/>
      <c r="DWK162" s="217"/>
      <c r="DWL162" s="217"/>
      <c r="DWM162" s="217"/>
      <c r="DWN162" s="217"/>
      <c r="DWO162" s="217"/>
      <c r="DWP162" s="217"/>
      <c r="DWQ162" s="217"/>
      <c r="DWR162" s="217"/>
      <c r="DWS162" s="217"/>
      <c r="DWT162" s="217"/>
      <c r="DWU162" s="217"/>
      <c r="DWV162" s="217"/>
      <c r="DWW162" s="217"/>
      <c r="DWX162" s="217"/>
      <c r="DWY162" s="217"/>
      <c r="DWZ162" s="217"/>
      <c r="DXA162" s="217"/>
      <c r="DXB162" s="217"/>
      <c r="DXC162" s="217"/>
      <c r="DXD162" s="217"/>
      <c r="DXE162" s="217"/>
      <c r="DXF162" s="217"/>
      <c r="DXG162" s="217"/>
      <c r="DXH162" s="217"/>
      <c r="DXI162" s="217"/>
      <c r="DXJ162" s="217"/>
      <c r="DXK162" s="217"/>
      <c r="DXL162" s="217"/>
      <c r="DXM162" s="217"/>
      <c r="DXN162" s="217"/>
      <c r="DXO162" s="217"/>
      <c r="DXP162" s="217"/>
      <c r="DXQ162" s="217"/>
      <c r="DXR162" s="217"/>
      <c r="DXS162" s="217"/>
      <c r="DXT162" s="217"/>
      <c r="DXU162" s="217"/>
      <c r="DXV162" s="217"/>
      <c r="DXW162" s="217"/>
      <c r="DXX162" s="217"/>
      <c r="DXY162" s="217"/>
      <c r="DXZ162" s="217"/>
      <c r="DYA162" s="217"/>
      <c r="DYB162" s="217"/>
      <c r="DYC162" s="217"/>
      <c r="DYD162" s="217"/>
      <c r="DYE162" s="217"/>
      <c r="DYF162" s="217"/>
      <c r="DYG162" s="217"/>
      <c r="DYH162" s="217"/>
      <c r="DYI162" s="217"/>
      <c r="DYJ162" s="217"/>
      <c r="DYK162" s="217"/>
      <c r="DYL162" s="217"/>
      <c r="DYM162" s="217"/>
      <c r="DYN162" s="217"/>
      <c r="DYO162" s="217"/>
      <c r="DYP162" s="217"/>
      <c r="DYQ162" s="217"/>
      <c r="DYR162" s="217"/>
      <c r="DYS162" s="217"/>
      <c r="DYT162" s="217"/>
      <c r="DYU162" s="217"/>
      <c r="DYV162" s="217"/>
      <c r="DYW162" s="217"/>
      <c r="DYX162" s="217"/>
      <c r="DYY162" s="217"/>
      <c r="DYZ162" s="217"/>
      <c r="DZA162" s="217"/>
      <c r="DZB162" s="217"/>
      <c r="DZC162" s="217"/>
      <c r="DZD162" s="217"/>
      <c r="DZE162" s="217"/>
      <c r="DZF162" s="217"/>
      <c r="DZG162" s="217"/>
      <c r="DZH162" s="217"/>
      <c r="DZI162" s="217"/>
      <c r="DZJ162" s="217"/>
      <c r="DZK162" s="217"/>
      <c r="DZL162" s="217"/>
      <c r="DZM162" s="217"/>
      <c r="DZN162" s="217"/>
      <c r="DZO162" s="217"/>
      <c r="DZP162" s="217"/>
      <c r="DZQ162" s="217"/>
      <c r="DZR162" s="217"/>
      <c r="DZS162" s="217"/>
      <c r="DZT162" s="217"/>
      <c r="DZU162" s="217"/>
      <c r="DZV162" s="217"/>
      <c r="DZW162" s="217"/>
      <c r="DZX162" s="217"/>
      <c r="DZY162" s="217"/>
      <c r="DZZ162" s="217"/>
      <c r="EAA162" s="217"/>
      <c r="EAB162" s="217"/>
      <c r="EAC162" s="217"/>
      <c r="EAD162" s="217"/>
      <c r="EAE162" s="217"/>
      <c r="EAF162" s="217"/>
      <c r="EAG162" s="217"/>
      <c r="EAH162" s="217"/>
      <c r="EAI162" s="217"/>
      <c r="EAJ162" s="217"/>
      <c r="EAK162" s="217"/>
      <c r="EAL162" s="217"/>
      <c r="EAM162" s="217"/>
      <c r="EAN162" s="217"/>
      <c r="EAO162" s="217"/>
      <c r="EAP162" s="217"/>
      <c r="EAQ162" s="217"/>
      <c r="EAR162" s="217"/>
      <c r="EAS162" s="217"/>
      <c r="EAT162" s="217"/>
      <c r="EAU162" s="217"/>
      <c r="EAV162" s="217"/>
      <c r="EAW162" s="217"/>
      <c r="EAX162" s="217"/>
      <c r="EAY162" s="217"/>
      <c r="EAZ162" s="217"/>
      <c r="EBA162" s="217"/>
      <c r="EBB162" s="217"/>
      <c r="EBC162" s="217"/>
      <c r="EBD162" s="217"/>
      <c r="EBE162" s="217"/>
      <c r="EBF162" s="217"/>
      <c r="EBG162" s="217"/>
      <c r="EBH162" s="217"/>
      <c r="EBI162" s="217"/>
      <c r="EBJ162" s="217"/>
      <c r="EBK162" s="217"/>
      <c r="EBL162" s="217"/>
      <c r="EBM162" s="217"/>
      <c r="EBN162" s="217"/>
      <c r="EBO162" s="217"/>
      <c r="EBP162" s="217"/>
      <c r="EBQ162" s="217"/>
      <c r="EBR162" s="217"/>
      <c r="EBS162" s="217"/>
      <c r="EBT162" s="217"/>
      <c r="EBU162" s="217"/>
      <c r="EBV162" s="217"/>
      <c r="EBW162" s="217"/>
      <c r="EBX162" s="217"/>
      <c r="EBY162" s="217"/>
      <c r="EBZ162" s="217"/>
      <c r="ECA162" s="217"/>
      <c r="ECB162" s="217"/>
      <c r="ECC162" s="217"/>
      <c r="ECD162" s="217"/>
      <c r="ECE162" s="217"/>
      <c r="ECF162" s="217"/>
      <c r="ECG162" s="217"/>
      <c r="ECH162" s="217"/>
      <c r="ECI162" s="217"/>
      <c r="ECJ162" s="217"/>
      <c r="ECK162" s="217"/>
      <c r="ECL162" s="217"/>
      <c r="ECM162" s="217"/>
      <c r="ECN162" s="217"/>
      <c r="ECO162" s="217"/>
      <c r="ECP162" s="217"/>
      <c r="ECQ162" s="217"/>
      <c r="ECR162" s="217"/>
      <c r="ECS162" s="217"/>
      <c r="ECT162" s="217"/>
      <c r="ECU162" s="217"/>
      <c r="ECV162" s="217"/>
      <c r="ECW162" s="217"/>
      <c r="ECX162" s="217"/>
      <c r="ECY162" s="217"/>
      <c r="ECZ162" s="217"/>
      <c r="EDA162" s="217"/>
      <c r="EDB162" s="217"/>
      <c r="EDC162" s="217"/>
      <c r="EDD162" s="217"/>
      <c r="EDE162" s="217"/>
      <c r="EDF162" s="217"/>
      <c r="EDG162" s="217"/>
      <c r="EDH162" s="217"/>
      <c r="EDI162" s="217"/>
      <c r="EDJ162" s="217"/>
      <c r="EDK162" s="217"/>
      <c r="EDL162" s="217"/>
      <c r="EDM162" s="217"/>
      <c r="EDN162" s="217"/>
      <c r="EDO162" s="217"/>
      <c r="EDP162" s="217"/>
      <c r="EDQ162" s="217"/>
      <c r="EDR162" s="217"/>
      <c r="EDS162" s="217"/>
      <c r="EDT162" s="217"/>
      <c r="EDU162" s="217"/>
      <c r="EDV162" s="217"/>
      <c r="EDW162" s="217"/>
      <c r="EDX162" s="217"/>
      <c r="EDY162" s="217"/>
      <c r="EDZ162" s="217"/>
      <c r="EEA162" s="217"/>
      <c r="EEB162" s="217"/>
      <c r="EEC162" s="217"/>
      <c r="EED162" s="217"/>
      <c r="EEE162" s="217"/>
      <c r="EEF162" s="217"/>
      <c r="EEG162" s="217"/>
      <c r="EEH162" s="217"/>
      <c r="EEI162" s="217"/>
      <c r="EEJ162" s="217"/>
      <c r="EEK162" s="217"/>
      <c r="EEL162" s="217"/>
      <c r="EEM162" s="217"/>
      <c r="EEN162" s="217"/>
      <c r="EEO162" s="217"/>
      <c r="EEP162" s="217"/>
      <c r="EEQ162" s="217"/>
      <c r="EER162" s="217"/>
      <c r="EES162" s="217"/>
      <c r="EET162" s="217"/>
      <c r="EEU162" s="217"/>
      <c r="EEV162" s="217"/>
      <c r="EEW162" s="217"/>
      <c r="EEX162" s="217"/>
      <c r="EEY162" s="217"/>
      <c r="EEZ162" s="217"/>
      <c r="EFA162" s="217"/>
      <c r="EFB162" s="217"/>
      <c r="EFC162" s="217"/>
      <c r="EFD162" s="217"/>
      <c r="EFE162" s="217"/>
      <c r="EFF162" s="217"/>
      <c r="EFG162" s="217"/>
      <c r="EFH162" s="217"/>
      <c r="EFI162" s="217"/>
      <c r="EFJ162" s="217"/>
      <c r="EFK162" s="217"/>
      <c r="EFL162" s="217"/>
      <c r="EFM162" s="217"/>
      <c r="EFN162" s="217"/>
      <c r="EFO162" s="217"/>
      <c r="EFP162" s="217"/>
      <c r="EFQ162" s="217"/>
      <c r="EFR162" s="217"/>
      <c r="EFS162" s="217"/>
      <c r="EFT162" s="217"/>
      <c r="EFU162" s="217"/>
      <c r="EFV162" s="217"/>
      <c r="EFW162" s="217"/>
      <c r="EFX162" s="217"/>
      <c r="EFY162" s="217"/>
      <c r="EFZ162" s="217"/>
      <c r="EGA162" s="217"/>
      <c r="EGB162" s="217"/>
      <c r="EGC162" s="217"/>
      <c r="EGD162" s="217"/>
      <c r="EGE162" s="217"/>
      <c r="EGF162" s="217"/>
      <c r="EGG162" s="217"/>
      <c r="EGH162" s="217"/>
      <c r="EGI162" s="217"/>
      <c r="EGJ162" s="217"/>
      <c r="EGK162" s="217"/>
      <c r="EGL162" s="217"/>
      <c r="EGM162" s="217"/>
      <c r="EGN162" s="217"/>
      <c r="EGO162" s="217"/>
      <c r="EGP162" s="217"/>
      <c r="EGQ162" s="217"/>
      <c r="EGR162" s="217"/>
      <c r="EGS162" s="217"/>
      <c r="EGT162" s="217"/>
      <c r="EGU162" s="217"/>
      <c r="EGV162" s="217"/>
      <c r="EGW162" s="217"/>
      <c r="EGX162" s="217"/>
      <c r="EGY162" s="217"/>
      <c r="EGZ162" s="217"/>
      <c r="EHA162" s="217"/>
      <c r="EHB162" s="217"/>
      <c r="EHC162" s="217"/>
      <c r="EHD162" s="217"/>
      <c r="EHE162" s="217"/>
      <c r="EHF162" s="217"/>
      <c r="EHG162" s="217"/>
      <c r="EHH162" s="217"/>
      <c r="EHI162" s="217"/>
      <c r="EHJ162" s="217"/>
      <c r="EHK162" s="217"/>
      <c r="EHL162" s="217"/>
      <c r="EHM162" s="217"/>
      <c r="EHN162" s="217"/>
      <c r="EHO162" s="217"/>
      <c r="EHP162" s="217"/>
      <c r="EHQ162" s="217"/>
      <c r="EHR162" s="217"/>
      <c r="EHS162" s="217"/>
      <c r="EHT162" s="217"/>
      <c r="EHU162" s="217"/>
      <c r="EHV162" s="217"/>
      <c r="EHW162" s="217"/>
      <c r="EHX162" s="217"/>
      <c r="EHY162" s="217"/>
      <c r="EHZ162" s="217"/>
      <c r="EIA162" s="217"/>
      <c r="EIB162" s="217"/>
      <c r="EIC162" s="217"/>
      <c r="EID162" s="217"/>
      <c r="EIE162" s="217"/>
      <c r="EIF162" s="217"/>
      <c r="EIG162" s="217"/>
      <c r="EIH162" s="217"/>
      <c r="EII162" s="217"/>
      <c r="EIJ162" s="217"/>
      <c r="EIK162" s="217"/>
      <c r="EIL162" s="217"/>
      <c r="EIM162" s="217"/>
      <c r="EIN162" s="217"/>
      <c r="EIO162" s="217"/>
      <c r="EIP162" s="217"/>
      <c r="EIQ162" s="217"/>
      <c r="EIR162" s="217"/>
      <c r="EIS162" s="217"/>
      <c r="EIT162" s="217"/>
      <c r="EIU162" s="217"/>
      <c r="EIV162" s="217"/>
      <c r="EIW162" s="217"/>
      <c r="EIX162" s="217"/>
      <c r="EIY162" s="217"/>
      <c r="EIZ162" s="217"/>
      <c r="EJA162" s="217"/>
      <c r="EJB162" s="217"/>
      <c r="EJC162" s="217"/>
      <c r="EJD162" s="217"/>
      <c r="EJE162" s="217"/>
      <c r="EJF162" s="217"/>
      <c r="EJG162" s="217"/>
      <c r="EJH162" s="217"/>
      <c r="EJI162" s="217"/>
      <c r="EJJ162" s="217"/>
      <c r="EJK162" s="217"/>
      <c r="EJL162" s="217"/>
      <c r="EJM162" s="217"/>
      <c r="EJN162" s="217"/>
      <c r="EJO162" s="217"/>
      <c r="EJP162" s="217"/>
      <c r="EJQ162" s="217"/>
      <c r="EJR162" s="217"/>
      <c r="EJS162" s="217"/>
      <c r="EJT162" s="217"/>
      <c r="EJU162" s="217"/>
      <c r="EJV162" s="217"/>
      <c r="EJW162" s="217"/>
      <c r="EJX162" s="217"/>
      <c r="EJY162" s="217"/>
      <c r="EJZ162" s="217"/>
      <c r="EKA162" s="217"/>
      <c r="EKB162" s="217"/>
      <c r="EKC162" s="217"/>
      <c r="EKD162" s="217"/>
      <c r="EKE162" s="217"/>
      <c r="EKF162" s="217"/>
      <c r="EKG162" s="217"/>
      <c r="EKH162" s="217"/>
      <c r="EKI162" s="217"/>
      <c r="EKJ162" s="217"/>
      <c r="EKK162" s="217"/>
      <c r="EKL162" s="217"/>
      <c r="EKM162" s="217"/>
      <c r="EKN162" s="217"/>
      <c r="EKO162" s="217"/>
      <c r="EKP162" s="217"/>
      <c r="EKQ162" s="217"/>
      <c r="EKR162" s="217"/>
      <c r="EKS162" s="217"/>
      <c r="EKT162" s="217"/>
      <c r="EKU162" s="217"/>
      <c r="EKV162" s="217"/>
      <c r="EKW162" s="217"/>
      <c r="EKX162" s="217"/>
      <c r="EKY162" s="217"/>
      <c r="EKZ162" s="217"/>
      <c r="ELA162" s="217"/>
      <c r="ELB162" s="217"/>
      <c r="ELC162" s="217"/>
      <c r="ELD162" s="217"/>
      <c r="ELE162" s="217"/>
      <c r="ELF162" s="217"/>
      <c r="ELG162" s="217"/>
      <c r="ELH162" s="217"/>
      <c r="ELI162" s="217"/>
      <c r="ELJ162" s="217"/>
      <c r="ELK162" s="217"/>
      <c r="ELL162" s="217"/>
      <c r="ELM162" s="217"/>
      <c r="ELN162" s="217"/>
      <c r="ELO162" s="217"/>
      <c r="ELP162" s="217"/>
      <c r="ELQ162" s="217"/>
      <c r="ELR162" s="217"/>
      <c r="ELS162" s="217"/>
      <c r="ELT162" s="217"/>
      <c r="ELU162" s="217"/>
      <c r="ELV162" s="217"/>
      <c r="ELW162" s="217"/>
      <c r="ELX162" s="217"/>
      <c r="ELY162" s="217"/>
      <c r="ELZ162" s="217"/>
      <c r="EMA162" s="217"/>
      <c r="EMB162" s="217"/>
      <c r="EMC162" s="217"/>
      <c r="EMD162" s="217"/>
      <c r="EME162" s="217"/>
      <c r="EMF162" s="217"/>
      <c r="EMG162" s="217"/>
      <c r="EMH162" s="217"/>
      <c r="EMI162" s="217"/>
      <c r="EMJ162" s="217"/>
      <c r="EMK162" s="217"/>
      <c r="EML162" s="217"/>
      <c r="EMM162" s="217"/>
      <c r="EMN162" s="217"/>
      <c r="EMO162" s="217"/>
      <c r="EMP162" s="217"/>
      <c r="EMQ162" s="217"/>
      <c r="EMR162" s="217"/>
      <c r="EMS162" s="217"/>
      <c r="EMT162" s="217"/>
      <c r="EMU162" s="217"/>
      <c r="EMV162" s="217"/>
      <c r="EMW162" s="217"/>
      <c r="EMX162" s="217"/>
      <c r="EMY162" s="217"/>
      <c r="EMZ162" s="217"/>
      <c r="ENA162" s="217"/>
      <c r="ENB162" s="217"/>
      <c r="ENC162" s="217"/>
      <c r="END162" s="217"/>
      <c r="ENE162" s="217"/>
      <c r="ENF162" s="217"/>
      <c r="ENG162" s="217"/>
      <c r="ENH162" s="217"/>
      <c r="ENI162" s="217"/>
      <c r="ENJ162" s="217"/>
      <c r="ENK162" s="217"/>
      <c r="ENL162" s="217"/>
      <c r="ENM162" s="217"/>
      <c r="ENN162" s="217"/>
      <c r="ENO162" s="217"/>
      <c r="ENP162" s="217"/>
      <c r="ENQ162" s="217"/>
      <c r="ENR162" s="217"/>
      <c r="ENS162" s="217"/>
      <c r="ENT162" s="217"/>
      <c r="ENU162" s="217"/>
      <c r="ENV162" s="217"/>
      <c r="ENW162" s="217"/>
      <c r="ENX162" s="217"/>
      <c r="ENY162" s="217"/>
      <c r="ENZ162" s="217"/>
      <c r="EOA162" s="217"/>
      <c r="EOB162" s="217"/>
      <c r="EOC162" s="217"/>
      <c r="EOD162" s="217"/>
      <c r="EOE162" s="217"/>
      <c r="EOF162" s="217"/>
      <c r="EOG162" s="217"/>
      <c r="EOH162" s="217"/>
      <c r="EOI162" s="217"/>
      <c r="EOJ162" s="217"/>
      <c r="EOK162" s="217"/>
      <c r="EOL162" s="217"/>
      <c r="EOM162" s="217"/>
      <c r="EON162" s="217"/>
      <c r="EOO162" s="217"/>
      <c r="EOP162" s="217"/>
      <c r="EOQ162" s="217"/>
      <c r="EOR162" s="217"/>
      <c r="EOS162" s="217"/>
      <c r="EOT162" s="217"/>
      <c r="EOU162" s="217"/>
      <c r="EOV162" s="217"/>
      <c r="EOW162" s="217"/>
      <c r="EOX162" s="217"/>
      <c r="EOY162" s="217"/>
      <c r="EOZ162" s="217"/>
      <c r="EPA162" s="217"/>
      <c r="EPB162" s="217"/>
      <c r="EPC162" s="217"/>
      <c r="EPD162" s="217"/>
      <c r="EPE162" s="217"/>
      <c r="EPF162" s="217"/>
      <c r="EPG162" s="217"/>
      <c r="EPH162" s="217"/>
      <c r="EPI162" s="217"/>
      <c r="EPJ162" s="217"/>
      <c r="EPK162" s="217"/>
      <c r="EPL162" s="217"/>
      <c r="EPM162" s="217"/>
      <c r="EPN162" s="217"/>
      <c r="EPO162" s="217"/>
      <c r="EPP162" s="217"/>
      <c r="EPQ162" s="217"/>
      <c r="EPR162" s="217"/>
      <c r="EPS162" s="217"/>
      <c r="EPT162" s="217"/>
      <c r="EPU162" s="217"/>
      <c r="EPV162" s="217"/>
      <c r="EPW162" s="217"/>
      <c r="EPX162" s="217"/>
      <c r="EPY162" s="217"/>
      <c r="EPZ162" s="217"/>
      <c r="EQA162" s="217"/>
      <c r="EQB162" s="217"/>
      <c r="EQC162" s="217"/>
      <c r="EQD162" s="217"/>
      <c r="EQE162" s="217"/>
      <c r="EQF162" s="217"/>
      <c r="EQG162" s="217"/>
      <c r="EQH162" s="217"/>
      <c r="EQI162" s="217"/>
      <c r="EQJ162" s="217"/>
      <c r="EQK162" s="217"/>
      <c r="EQL162" s="217"/>
      <c r="EQM162" s="217"/>
      <c r="EQN162" s="217"/>
      <c r="EQO162" s="217"/>
      <c r="EQP162" s="217"/>
      <c r="EQQ162" s="217"/>
      <c r="EQR162" s="217"/>
      <c r="EQS162" s="217"/>
      <c r="EQT162" s="217"/>
      <c r="EQU162" s="217"/>
      <c r="EQV162" s="217"/>
      <c r="EQW162" s="217"/>
      <c r="EQX162" s="217"/>
      <c r="EQY162" s="217"/>
      <c r="EQZ162" s="217"/>
      <c r="ERA162" s="217"/>
      <c r="ERB162" s="217"/>
      <c r="ERC162" s="217"/>
      <c r="ERD162" s="217"/>
      <c r="ERE162" s="217"/>
      <c r="ERF162" s="217"/>
      <c r="ERG162" s="217"/>
      <c r="ERH162" s="217"/>
      <c r="ERI162" s="217"/>
      <c r="ERJ162" s="217"/>
      <c r="ERK162" s="217"/>
      <c r="ERL162" s="217"/>
      <c r="ERM162" s="217"/>
      <c r="ERN162" s="217"/>
      <c r="ERO162" s="217"/>
      <c r="ERP162" s="217"/>
      <c r="ERQ162" s="217"/>
      <c r="ERR162" s="217"/>
      <c r="ERS162" s="217"/>
      <c r="ERT162" s="217"/>
      <c r="ERU162" s="217"/>
      <c r="ERV162" s="217"/>
      <c r="ERW162" s="217"/>
      <c r="ERX162" s="217"/>
      <c r="ERY162" s="217"/>
      <c r="ERZ162" s="217"/>
      <c r="ESA162" s="217"/>
      <c r="ESB162" s="217"/>
      <c r="ESC162" s="217"/>
      <c r="ESD162" s="217"/>
      <c r="ESE162" s="217"/>
      <c r="ESF162" s="217"/>
      <c r="ESG162" s="217"/>
      <c r="ESH162" s="217"/>
      <c r="ESI162" s="217"/>
      <c r="ESJ162" s="217"/>
      <c r="ESK162" s="217"/>
      <c r="ESL162" s="217"/>
      <c r="ESM162" s="217"/>
      <c r="ESN162" s="217"/>
      <c r="ESO162" s="217"/>
      <c r="ESP162" s="217"/>
      <c r="ESQ162" s="217"/>
      <c r="ESR162" s="217"/>
      <c r="ESS162" s="217"/>
      <c r="EST162" s="217"/>
      <c r="ESU162" s="217"/>
      <c r="ESV162" s="217"/>
      <c r="ESW162" s="217"/>
      <c r="ESX162" s="217"/>
      <c r="ESY162" s="217"/>
      <c r="ESZ162" s="217"/>
      <c r="ETA162" s="217"/>
      <c r="ETB162" s="217"/>
      <c r="ETC162" s="217"/>
      <c r="ETD162" s="217"/>
      <c r="ETE162" s="217"/>
      <c r="ETF162" s="217"/>
      <c r="ETG162" s="217"/>
      <c r="ETH162" s="217"/>
      <c r="ETI162" s="217"/>
      <c r="ETJ162" s="217"/>
      <c r="ETK162" s="217"/>
      <c r="ETL162" s="217"/>
      <c r="ETM162" s="217"/>
      <c r="ETN162" s="217"/>
      <c r="ETO162" s="217"/>
      <c r="ETP162" s="217"/>
      <c r="ETQ162" s="217"/>
      <c r="ETR162" s="217"/>
      <c r="ETS162" s="217"/>
      <c r="ETT162" s="217"/>
      <c r="ETU162" s="217"/>
      <c r="ETV162" s="217"/>
      <c r="ETW162" s="217"/>
      <c r="ETX162" s="217"/>
      <c r="ETY162" s="217"/>
      <c r="ETZ162" s="217"/>
      <c r="EUA162" s="217"/>
      <c r="EUB162" s="217"/>
      <c r="EUC162" s="217"/>
      <c r="EUD162" s="217"/>
      <c r="EUE162" s="217"/>
      <c r="EUF162" s="217"/>
      <c r="EUG162" s="217"/>
      <c r="EUH162" s="217"/>
      <c r="EUI162" s="217"/>
      <c r="EUJ162" s="217"/>
      <c r="EUK162" s="217"/>
      <c r="EUL162" s="217"/>
      <c r="EUM162" s="217"/>
      <c r="EUN162" s="217"/>
      <c r="EUO162" s="217"/>
      <c r="EUP162" s="217"/>
      <c r="EUQ162" s="217"/>
      <c r="EUR162" s="217"/>
      <c r="EUS162" s="217"/>
      <c r="EUT162" s="217"/>
      <c r="EUU162" s="217"/>
      <c r="EUV162" s="217"/>
      <c r="EUW162" s="217"/>
      <c r="EUX162" s="217"/>
      <c r="EUY162" s="217"/>
      <c r="EUZ162" s="217"/>
      <c r="EVA162" s="217"/>
      <c r="EVB162" s="217"/>
      <c r="EVC162" s="217"/>
      <c r="EVD162" s="217"/>
      <c r="EVE162" s="217"/>
      <c r="EVF162" s="217"/>
      <c r="EVG162" s="217"/>
      <c r="EVH162" s="217"/>
      <c r="EVI162" s="217"/>
      <c r="EVJ162" s="217"/>
      <c r="EVK162" s="217"/>
      <c r="EVL162" s="217"/>
      <c r="EVM162" s="217"/>
      <c r="EVN162" s="217"/>
      <c r="EVO162" s="217"/>
      <c r="EVP162" s="217"/>
      <c r="EVQ162" s="217"/>
      <c r="EVR162" s="217"/>
      <c r="EVS162" s="217"/>
      <c r="EVT162" s="217"/>
      <c r="EVU162" s="217"/>
      <c r="EVV162" s="217"/>
      <c r="EVW162" s="217"/>
      <c r="EVX162" s="217"/>
      <c r="EVY162" s="217"/>
      <c r="EVZ162" s="217"/>
      <c r="EWA162" s="217"/>
      <c r="EWB162" s="217"/>
      <c r="EWC162" s="217"/>
      <c r="EWD162" s="217"/>
      <c r="EWE162" s="217"/>
      <c r="EWF162" s="217"/>
      <c r="EWG162" s="217"/>
      <c r="EWH162" s="217"/>
      <c r="EWI162" s="217"/>
      <c r="EWJ162" s="217"/>
      <c r="EWK162" s="217"/>
      <c r="EWL162" s="217"/>
      <c r="EWM162" s="217"/>
      <c r="EWN162" s="217"/>
      <c r="EWO162" s="217"/>
      <c r="EWP162" s="217"/>
      <c r="EWQ162" s="217"/>
      <c r="EWR162" s="217"/>
      <c r="EWS162" s="217"/>
      <c r="EWT162" s="217"/>
      <c r="EWU162" s="217"/>
      <c r="EWV162" s="217"/>
      <c r="EWW162" s="217"/>
      <c r="EWX162" s="217"/>
      <c r="EWY162" s="217"/>
      <c r="EWZ162" s="217"/>
      <c r="EXA162" s="217"/>
      <c r="EXB162" s="217"/>
      <c r="EXC162" s="217"/>
      <c r="EXD162" s="217"/>
      <c r="EXE162" s="217"/>
      <c r="EXF162" s="217"/>
      <c r="EXG162" s="217"/>
      <c r="EXH162" s="217"/>
      <c r="EXI162" s="217"/>
      <c r="EXJ162" s="217"/>
      <c r="EXK162" s="217"/>
      <c r="EXL162" s="217"/>
      <c r="EXM162" s="217"/>
      <c r="EXN162" s="217"/>
      <c r="EXO162" s="217"/>
      <c r="EXP162" s="217"/>
      <c r="EXQ162" s="217"/>
      <c r="EXR162" s="217"/>
      <c r="EXS162" s="217"/>
      <c r="EXT162" s="217"/>
      <c r="EXU162" s="217"/>
      <c r="EXV162" s="217"/>
      <c r="EXW162" s="217"/>
      <c r="EXX162" s="217"/>
      <c r="EXY162" s="217"/>
      <c r="EXZ162" s="217"/>
      <c r="EYA162" s="217"/>
      <c r="EYB162" s="217"/>
      <c r="EYC162" s="217"/>
      <c r="EYD162" s="217"/>
      <c r="EYE162" s="217"/>
      <c r="EYF162" s="217"/>
      <c r="EYG162" s="217"/>
      <c r="EYH162" s="217"/>
      <c r="EYI162" s="217"/>
      <c r="EYJ162" s="217"/>
      <c r="EYK162" s="217"/>
      <c r="EYL162" s="217"/>
      <c r="EYM162" s="217"/>
      <c r="EYN162" s="217"/>
      <c r="EYO162" s="217"/>
      <c r="EYP162" s="217"/>
      <c r="EYQ162" s="217"/>
      <c r="EYR162" s="217"/>
      <c r="EYS162" s="217"/>
      <c r="EYT162" s="217"/>
      <c r="EYU162" s="217"/>
      <c r="EYV162" s="217"/>
      <c r="EYW162" s="217"/>
      <c r="EYX162" s="217"/>
      <c r="EYY162" s="217"/>
      <c r="EYZ162" s="217"/>
      <c r="EZA162" s="217"/>
      <c r="EZB162" s="217"/>
      <c r="EZC162" s="217"/>
      <c r="EZD162" s="217"/>
      <c r="EZE162" s="217"/>
      <c r="EZF162" s="217"/>
      <c r="EZG162" s="217"/>
      <c r="EZH162" s="217"/>
      <c r="EZI162" s="217"/>
      <c r="EZJ162" s="217"/>
      <c r="EZK162" s="217"/>
      <c r="EZL162" s="217"/>
      <c r="EZM162" s="217"/>
      <c r="EZN162" s="217"/>
      <c r="EZO162" s="217"/>
      <c r="EZP162" s="217"/>
      <c r="EZQ162" s="217"/>
      <c r="EZR162" s="217"/>
      <c r="EZS162" s="217"/>
      <c r="EZT162" s="217"/>
      <c r="EZU162" s="217"/>
      <c r="EZV162" s="217"/>
      <c r="EZW162" s="217"/>
      <c r="EZX162" s="217"/>
      <c r="EZY162" s="217"/>
      <c r="EZZ162" s="217"/>
      <c r="FAA162" s="217"/>
      <c r="FAB162" s="217"/>
      <c r="FAC162" s="217"/>
      <c r="FAD162" s="217"/>
      <c r="FAE162" s="217"/>
      <c r="FAF162" s="217"/>
      <c r="FAG162" s="217"/>
      <c r="FAH162" s="217"/>
      <c r="FAI162" s="217"/>
      <c r="FAJ162" s="217"/>
      <c r="FAK162" s="217"/>
      <c r="FAL162" s="217"/>
      <c r="FAM162" s="217"/>
      <c r="FAN162" s="217"/>
      <c r="FAO162" s="217"/>
      <c r="FAP162" s="217"/>
      <c r="FAQ162" s="217"/>
      <c r="FAR162" s="217"/>
      <c r="FAS162" s="217"/>
      <c r="FAT162" s="217"/>
      <c r="FAU162" s="217"/>
      <c r="FAV162" s="217"/>
      <c r="FAW162" s="217"/>
      <c r="FAX162" s="217"/>
      <c r="FAY162" s="217"/>
      <c r="FAZ162" s="217"/>
      <c r="FBA162" s="217"/>
      <c r="FBB162" s="217"/>
      <c r="FBC162" s="217"/>
      <c r="FBD162" s="217"/>
      <c r="FBE162" s="217"/>
      <c r="FBF162" s="217"/>
      <c r="FBG162" s="217"/>
      <c r="FBH162" s="217"/>
      <c r="FBI162" s="217"/>
      <c r="FBJ162" s="217"/>
      <c r="FBK162" s="217"/>
      <c r="FBL162" s="217"/>
      <c r="FBM162" s="217"/>
      <c r="FBN162" s="217"/>
      <c r="FBO162" s="217"/>
      <c r="FBP162" s="217"/>
      <c r="FBQ162" s="217"/>
      <c r="FBR162" s="217"/>
      <c r="FBS162" s="217"/>
      <c r="FBT162" s="217"/>
      <c r="FBU162" s="217"/>
      <c r="FBV162" s="217"/>
      <c r="FBW162" s="217"/>
      <c r="FBX162" s="217"/>
      <c r="FBY162" s="217"/>
      <c r="FBZ162" s="217"/>
      <c r="FCA162" s="217"/>
      <c r="FCB162" s="217"/>
      <c r="FCC162" s="217"/>
      <c r="FCD162" s="217"/>
      <c r="FCE162" s="217"/>
      <c r="FCF162" s="217"/>
      <c r="FCG162" s="217"/>
      <c r="FCH162" s="217"/>
      <c r="FCI162" s="217"/>
      <c r="FCJ162" s="217"/>
      <c r="FCK162" s="217"/>
      <c r="FCL162" s="217"/>
      <c r="FCM162" s="217"/>
      <c r="FCN162" s="217"/>
      <c r="FCO162" s="217"/>
      <c r="FCP162" s="217"/>
      <c r="FCQ162" s="217"/>
      <c r="FCR162" s="217"/>
      <c r="FCS162" s="217"/>
      <c r="FCT162" s="217"/>
      <c r="FCU162" s="217"/>
      <c r="FCV162" s="217"/>
      <c r="FCW162" s="217"/>
      <c r="FCX162" s="217"/>
      <c r="FCY162" s="217"/>
      <c r="FCZ162" s="217"/>
      <c r="FDA162" s="217"/>
      <c r="FDB162" s="217"/>
      <c r="FDC162" s="217"/>
      <c r="FDD162" s="217"/>
      <c r="FDE162" s="217"/>
      <c r="FDF162" s="217"/>
      <c r="FDG162" s="217"/>
      <c r="FDH162" s="217"/>
      <c r="FDI162" s="217"/>
      <c r="FDJ162" s="217"/>
      <c r="FDK162" s="217"/>
      <c r="FDL162" s="217"/>
      <c r="FDM162" s="217"/>
      <c r="FDN162" s="217"/>
      <c r="FDO162" s="217"/>
      <c r="FDP162" s="217"/>
      <c r="FDQ162" s="217"/>
      <c r="FDR162" s="217"/>
      <c r="FDS162" s="217"/>
      <c r="FDT162" s="217"/>
      <c r="FDU162" s="217"/>
      <c r="FDV162" s="217"/>
      <c r="FDW162" s="217"/>
      <c r="FDX162" s="217"/>
      <c r="FDY162" s="217"/>
      <c r="FDZ162" s="217"/>
      <c r="FEA162" s="217"/>
      <c r="FEB162" s="217"/>
      <c r="FEC162" s="217"/>
      <c r="FED162" s="217"/>
      <c r="FEE162" s="217"/>
      <c r="FEF162" s="217"/>
      <c r="FEG162" s="217"/>
      <c r="FEH162" s="217"/>
      <c r="FEI162" s="217"/>
      <c r="FEJ162" s="217"/>
      <c r="FEK162" s="217"/>
      <c r="FEL162" s="217"/>
      <c r="FEM162" s="217"/>
      <c r="FEN162" s="217"/>
      <c r="FEO162" s="217"/>
      <c r="FEP162" s="217"/>
      <c r="FEQ162" s="217"/>
      <c r="FER162" s="217"/>
      <c r="FES162" s="217"/>
      <c r="FET162" s="217"/>
      <c r="FEU162" s="217"/>
      <c r="FEV162" s="217"/>
      <c r="FEW162" s="217"/>
      <c r="FEX162" s="217"/>
      <c r="FEY162" s="217"/>
      <c r="FEZ162" s="217"/>
      <c r="FFA162" s="217"/>
      <c r="FFB162" s="217"/>
      <c r="FFC162" s="217"/>
      <c r="FFD162" s="217"/>
      <c r="FFE162" s="217"/>
      <c r="FFF162" s="217"/>
      <c r="FFG162" s="217"/>
      <c r="FFH162" s="217"/>
      <c r="FFI162" s="217"/>
      <c r="FFJ162" s="217"/>
      <c r="FFK162" s="217"/>
      <c r="FFL162" s="217"/>
      <c r="FFM162" s="217"/>
      <c r="FFN162" s="217"/>
      <c r="FFO162" s="217"/>
      <c r="FFP162" s="217"/>
      <c r="FFQ162" s="217"/>
      <c r="FFR162" s="217"/>
      <c r="FFS162" s="217"/>
      <c r="FFT162" s="217"/>
      <c r="FFU162" s="217"/>
      <c r="FFV162" s="217"/>
      <c r="FFW162" s="217"/>
      <c r="FFX162" s="217"/>
      <c r="FFY162" s="217"/>
      <c r="FFZ162" s="217"/>
      <c r="FGA162" s="217"/>
      <c r="FGB162" s="217"/>
      <c r="FGC162" s="217"/>
      <c r="FGD162" s="217"/>
      <c r="FGE162" s="217"/>
      <c r="FGF162" s="217"/>
      <c r="FGG162" s="217"/>
      <c r="FGH162" s="217"/>
      <c r="FGI162" s="217"/>
      <c r="FGJ162" s="217"/>
      <c r="FGK162" s="217"/>
      <c r="FGL162" s="217"/>
      <c r="FGM162" s="217"/>
      <c r="FGN162" s="217"/>
      <c r="FGO162" s="217"/>
      <c r="FGP162" s="217"/>
      <c r="FGQ162" s="217"/>
      <c r="FGR162" s="217"/>
      <c r="FGS162" s="217"/>
      <c r="FGT162" s="217"/>
      <c r="FGU162" s="217"/>
      <c r="FGV162" s="217"/>
      <c r="FGW162" s="217"/>
      <c r="FGX162" s="217"/>
      <c r="FGY162" s="217"/>
      <c r="FGZ162" s="217"/>
      <c r="FHA162" s="217"/>
      <c r="FHB162" s="217"/>
      <c r="FHC162" s="217"/>
      <c r="FHD162" s="217"/>
      <c r="FHE162" s="217"/>
      <c r="FHF162" s="217"/>
      <c r="FHG162" s="217"/>
      <c r="FHH162" s="217"/>
      <c r="FHI162" s="217"/>
      <c r="FHJ162" s="217"/>
      <c r="FHK162" s="217"/>
      <c r="FHL162" s="217"/>
      <c r="FHM162" s="217"/>
      <c r="FHN162" s="217"/>
      <c r="FHO162" s="217"/>
      <c r="FHP162" s="217"/>
      <c r="FHQ162" s="217"/>
      <c r="FHR162" s="217"/>
      <c r="FHS162" s="217"/>
      <c r="FHT162" s="217"/>
      <c r="FHU162" s="217"/>
      <c r="FHV162" s="217"/>
      <c r="FHW162" s="217"/>
      <c r="FHX162" s="217"/>
      <c r="FHY162" s="217"/>
      <c r="FHZ162" s="217"/>
      <c r="FIA162" s="217"/>
      <c r="FIB162" s="217"/>
      <c r="FIC162" s="217"/>
      <c r="FID162" s="217"/>
      <c r="FIE162" s="217"/>
      <c r="FIF162" s="217"/>
      <c r="FIG162" s="217"/>
      <c r="FIH162" s="217"/>
      <c r="FII162" s="217"/>
      <c r="FIJ162" s="217"/>
      <c r="FIK162" s="217"/>
      <c r="FIL162" s="217"/>
      <c r="FIM162" s="217"/>
      <c r="FIN162" s="217"/>
      <c r="FIO162" s="217"/>
      <c r="FIP162" s="217"/>
      <c r="FIQ162" s="217"/>
      <c r="FIR162" s="217"/>
      <c r="FIS162" s="217"/>
      <c r="FIT162" s="217"/>
      <c r="FIU162" s="217"/>
      <c r="FIV162" s="217"/>
      <c r="FIW162" s="217"/>
      <c r="FIX162" s="217"/>
      <c r="FIY162" s="217"/>
      <c r="FIZ162" s="217"/>
      <c r="FJA162" s="217"/>
      <c r="FJB162" s="217"/>
      <c r="FJC162" s="217"/>
      <c r="FJD162" s="217"/>
      <c r="FJE162" s="217"/>
      <c r="FJF162" s="217"/>
      <c r="FJG162" s="217"/>
      <c r="FJH162" s="217"/>
      <c r="FJI162" s="217"/>
      <c r="FJJ162" s="217"/>
      <c r="FJK162" s="217"/>
      <c r="FJL162" s="217"/>
      <c r="FJM162" s="217"/>
      <c r="FJN162" s="217"/>
      <c r="FJO162" s="217"/>
      <c r="FJP162" s="217"/>
      <c r="FJQ162" s="217"/>
      <c r="FJR162" s="217"/>
      <c r="FJS162" s="217"/>
      <c r="FJT162" s="217"/>
      <c r="FJU162" s="217"/>
      <c r="FJV162" s="217"/>
      <c r="FJW162" s="217"/>
      <c r="FJX162" s="217"/>
      <c r="FJY162" s="217"/>
      <c r="FJZ162" s="217"/>
      <c r="FKA162" s="217"/>
      <c r="FKB162" s="217"/>
      <c r="FKC162" s="217"/>
      <c r="FKD162" s="217"/>
      <c r="FKE162" s="217"/>
      <c r="FKF162" s="217"/>
      <c r="FKG162" s="217"/>
      <c r="FKH162" s="217"/>
      <c r="FKI162" s="217"/>
      <c r="FKJ162" s="217"/>
      <c r="FKK162" s="217"/>
      <c r="FKL162" s="217"/>
      <c r="FKM162" s="217"/>
      <c r="FKN162" s="217"/>
      <c r="FKO162" s="217"/>
      <c r="FKP162" s="217"/>
      <c r="FKQ162" s="217"/>
      <c r="FKR162" s="217"/>
      <c r="FKS162" s="217"/>
      <c r="FKT162" s="217"/>
      <c r="FKU162" s="217"/>
      <c r="FKV162" s="217"/>
      <c r="FKW162" s="217"/>
      <c r="FKX162" s="217"/>
      <c r="FKY162" s="217"/>
      <c r="FKZ162" s="217"/>
      <c r="FLA162" s="217"/>
      <c r="FLB162" s="217"/>
      <c r="FLC162" s="217"/>
      <c r="FLD162" s="217"/>
      <c r="FLE162" s="217"/>
      <c r="FLF162" s="217"/>
      <c r="FLG162" s="217"/>
      <c r="FLH162" s="217"/>
      <c r="FLI162" s="217"/>
      <c r="FLJ162" s="217"/>
      <c r="FLK162" s="217"/>
      <c r="FLL162" s="217"/>
      <c r="FLM162" s="217"/>
      <c r="FLN162" s="217"/>
      <c r="FLO162" s="217"/>
      <c r="FLP162" s="217"/>
      <c r="FLQ162" s="217"/>
      <c r="FLR162" s="217"/>
      <c r="FLS162" s="217"/>
      <c r="FLT162" s="217"/>
      <c r="FLU162" s="217"/>
      <c r="FLV162" s="217"/>
      <c r="FLW162" s="217"/>
      <c r="FLX162" s="217"/>
      <c r="FLY162" s="217"/>
      <c r="FLZ162" s="217"/>
      <c r="FMA162" s="217"/>
      <c r="FMB162" s="217"/>
      <c r="FMC162" s="217"/>
      <c r="FMD162" s="217"/>
      <c r="FME162" s="217"/>
      <c r="FMF162" s="217"/>
      <c r="FMG162" s="217"/>
      <c r="FMH162" s="217"/>
      <c r="FMI162" s="217"/>
      <c r="FMJ162" s="217"/>
      <c r="FMK162" s="217"/>
      <c r="FML162" s="217"/>
      <c r="FMM162" s="217"/>
      <c r="FMN162" s="217"/>
      <c r="FMO162" s="217"/>
      <c r="FMP162" s="217"/>
      <c r="FMQ162" s="217"/>
      <c r="FMR162" s="217"/>
      <c r="FMS162" s="217"/>
      <c r="FMT162" s="217"/>
      <c r="FMU162" s="217"/>
      <c r="FMV162" s="217"/>
      <c r="FMW162" s="217"/>
      <c r="FMX162" s="217"/>
      <c r="FMY162" s="217"/>
      <c r="FMZ162" s="217"/>
      <c r="FNA162" s="217"/>
      <c r="FNB162" s="217"/>
      <c r="FNC162" s="217"/>
      <c r="FND162" s="217"/>
      <c r="FNE162" s="217"/>
      <c r="FNF162" s="217"/>
      <c r="FNG162" s="217"/>
      <c r="FNH162" s="217"/>
      <c r="FNI162" s="217"/>
      <c r="FNJ162" s="217"/>
      <c r="FNK162" s="217"/>
      <c r="FNL162" s="217"/>
      <c r="FNM162" s="217"/>
      <c r="FNN162" s="217"/>
      <c r="FNO162" s="217"/>
      <c r="FNP162" s="217"/>
      <c r="FNQ162" s="217"/>
      <c r="FNR162" s="217"/>
      <c r="FNS162" s="217"/>
      <c r="FNT162" s="217"/>
      <c r="FNU162" s="217"/>
      <c r="FNV162" s="217"/>
      <c r="FNW162" s="217"/>
      <c r="FNX162" s="217"/>
      <c r="FNY162" s="217"/>
      <c r="FNZ162" s="217"/>
      <c r="FOA162" s="217"/>
      <c r="FOB162" s="217"/>
      <c r="FOC162" s="217"/>
      <c r="FOD162" s="217"/>
      <c r="FOE162" s="217"/>
      <c r="FOF162" s="217"/>
      <c r="FOG162" s="217"/>
      <c r="FOH162" s="217"/>
      <c r="FOI162" s="217"/>
      <c r="FOJ162" s="217"/>
      <c r="FOK162" s="217"/>
      <c r="FOL162" s="217"/>
      <c r="FOM162" s="217"/>
      <c r="FON162" s="217"/>
      <c r="FOO162" s="217"/>
      <c r="FOP162" s="217"/>
      <c r="FOQ162" s="217"/>
      <c r="FOR162" s="217"/>
      <c r="FOS162" s="217"/>
      <c r="FOT162" s="217"/>
      <c r="FOU162" s="217"/>
      <c r="FOV162" s="217"/>
      <c r="FOW162" s="217"/>
      <c r="FOX162" s="217"/>
      <c r="FOY162" s="217"/>
      <c r="FOZ162" s="217"/>
      <c r="FPA162" s="217"/>
      <c r="FPB162" s="217"/>
      <c r="FPC162" s="217"/>
      <c r="FPD162" s="217"/>
      <c r="FPE162" s="217"/>
      <c r="FPF162" s="217"/>
      <c r="FPG162" s="217"/>
      <c r="FPH162" s="217"/>
      <c r="FPI162" s="217"/>
      <c r="FPJ162" s="217"/>
      <c r="FPK162" s="217"/>
      <c r="FPL162" s="217"/>
      <c r="FPM162" s="217"/>
      <c r="FPN162" s="217"/>
      <c r="FPO162" s="217"/>
      <c r="FPP162" s="217"/>
      <c r="FPQ162" s="217"/>
      <c r="FPR162" s="217"/>
      <c r="FPS162" s="217"/>
      <c r="FPT162" s="217"/>
      <c r="FPU162" s="217"/>
      <c r="FPV162" s="217"/>
      <c r="FPW162" s="217"/>
      <c r="FPX162" s="217"/>
      <c r="FPY162" s="217"/>
      <c r="FPZ162" s="217"/>
      <c r="FQA162" s="217"/>
      <c r="FQB162" s="217"/>
      <c r="FQC162" s="217"/>
      <c r="FQD162" s="217"/>
      <c r="FQE162" s="217"/>
      <c r="FQF162" s="217"/>
      <c r="FQG162" s="217"/>
      <c r="FQH162" s="217"/>
      <c r="FQI162" s="217"/>
      <c r="FQJ162" s="217"/>
      <c r="FQK162" s="217"/>
      <c r="FQL162" s="217"/>
      <c r="FQM162" s="217"/>
      <c r="FQN162" s="217"/>
      <c r="FQO162" s="217"/>
      <c r="FQP162" s="217"/>
      <c r="FQQ162" s="217"/>
      <c r="FQR162" s="217"/>
      <c r="FQS162" s="217"/>
      <c r="FQT162" s="217"/>
      <c r="FQU162" s="217"/>
      <c r="FQV162" s="217"/>
      <c r="FQW162" s="217"/>
      <c r="FQX162" s="217"/>
      <c r="FQY162" s="217"/>
      <c r="FQZ162" s="217"/>
      <c r="FRA162" s="217"/>
      <c r="FRB162" s="217"/>
      <c r="FRC162" s="217"/>
      <c r="FRD162" s="217"/>
      <c r="FRE162" s="217"/>
      <c r="FRF162" s="217"/>
      <c r="FRG162" s="217"/>
      <c r="FRH162" s="217"/>
      <c r="FRI162" s="217"/>
      <c r="FRJ162" s="217"/>
      <c r="FRK162" s="217"/>
      <c r="FRL162" s="217"/>
      <c r="FRM162" s="217"/>
      <c r="FRN162" s="217"/>
      <c r="FRO162" s="217"/>
      <c r="FRP162" s="217"/>
      <c r="FRQ162" s="217"/>
      <c r="FRR162" s="217"/>
      <c r="FRS162" s="217"/>
      <c r="FRT162" s="217"/>
      <c r="FRU162" s="217"/>
      <c r="FRV162" s="217"/>
      <c r="FRW162" s="217"/>
      <c r="FRX162" s="217"/>
      <c r="FRY162" s="217"/>
      <c r="FRZ162" s="217"/>
      <c r="FSA162" s="217"/>
      <c r="FSB162" s="217"/>
      <c r="FSC162" s="217"/>
      <c r="FSD162" s="217"/>
      <c r="FSE162" s="217"/>
      <c r="FSF162" s="217"/>
      <c r="FSG162" s="217"/>
      <c r="FSH162" s="217"/>
      <c r="FSI162" s="217"/>
      <c r="FSJ162" s="217"/>
      <c r="FSK162" s="217"/>
      <c r="FSL162" s="217"/>
      <c r="FSM162" s="217"/>
      <c r="FSN162" s="217"/>
      <c r="FSO162" s="217"/>
      <c r="FSP162" s="217"/>
      <c r="FSQ162" s="217"/>
      <c r="FSR162" s="217"/>
      <c r="FSS162" s="217"/>
      <c r="FST162" s="217"/>
      <c r="FSU162" s="217"/>
      <c r="FSV162" s="217"/>
      <c r="FSW162" s="217"/>
      <c r="FSX162" s="217"/>
      <c r="FSY162" s="217"/>
      <c r="FSZ162" s="217"/>
      <c r="FTA162" s="217"/>
      <c r="FTB162" s="217"/>
      <c r="FTC162" s="217"/>
      <c r="FTD162" s="217"/>
      <c r="FTE162" s="217"/>
      <c r="FTF162" s="217"/>
      <c r="FTG162" s="217"/>
      <c r="FTH162" s="217"/>
      <c r="FTI162" s="217"/>
      <c r="FTJ162" s="217"/>
      <c r="FTK162" s="217"/>
      <c r="FTL162" s="217"/>
      <c r="FTM162" s="217"/>
      <c r="FTN162" s="217"/>
      <c r="FTO162" s="217"/>
      <c r="FTP162" s="217"/>
      <c r="FTQ162" s="217"/>
      <c r="FTR162" s="217"/>
      <c r="FTS162" s="217"/>
      <c r="FTT162" s="217"/>
      <c r="FTU162" s="217"/>
      <c r="FTV162" s="217"/>
      <c r="FTW162" s="217"/>
      <c r="FTX162" s="217"/>
      <c r="FTY162" s="217"/>
      <c r="FTZ162" s="217"/>
      <c r="FUA162" s="217"/>
      <c r="FUB162" s="217"/>
      <c r="FUC162" s="217"/>
      <c r="FUD162" s="217"/>
      <c r="FUE162" s="217"/>
      <c r="FUF162" s="217"/>
      <c r="FUG162" s="217"/>
      <c r="FUH162" s="217"/>
      <c r="FUI162" s="217"/>
      <c r="FUJ162" s="217"/>
      <c r="FUK162" s="217"/>
      <c r="FUL162" s="217"/>
      <c r="FUM162" s="217"/>
      <c r="FUN162" s="217"/>
      <c r="FUO162" s="217"/>
      <c r="FUP162" s="217"/>
      <c r="FUQ162" s="217"/>
      <c r="FUR162" s="217"/>
      <c r="FUS162" s="217"/>
      <c r="FUT162" s="217"/>
      <c r="FUU162" s="217"/>
      <c r="FUV162" s="217"/>
      <c r="FUW162" s="217"/>
      <c r="FUX162" s="217"/>
      <c r="FUY162" s="217"/>
      <c r="FUZ162" s="217"/>
      <c r="FVA162" s="217"/>
      <c r="FVB162" s="217"/>
      <c r="FVC162" s="217"/>
      <c r="FVD162" s="217"/>
      <c r="FVE162" s="217"/>
      <c r="FVF162" s="217"/>
      <c r="FVG162" s="217"/>
      <c r="FVH162" s="217"/>
      <c r="FVI162" s="217"/>
      <c r="FVJ162" s="217"/>
      <c r="FVK162" s="217"/>
      <c r="FVL162" s="217"/>
      <c r="FVM162" s="217"/>
      <c r="FVN162" s="217"/>
      <c r="FVO162" s="217"/>
      <c r="FVP162" s="217"/>
      <c r="FVQ162" s="217"/>
      <c r="FVR162" s="217"/>
      <c r="FVS162" s="217"/>
      <c r="FVT162" s="217"/>
      <c r="FVU162" s="217"/>
      <c r="FVV162" s="217"/>
      <c r="FVW162" s="217"/>
      <c r="FVX162" s="217"/>
      <c r="FVY162" s="217"/>
      <c r="FVZ162" s="217"/>
      <c r="FWA162" s="217"/>
      <c r="FWB162" s="217"/>
      <c r="FWC162" s="217"/>
      <c r="FWD162" s="217"/>
      <c r="FWE162" s="217"/>
      <c r="FWF162" s="217"/>
      <c r="FWG162" s="217"/>
      <c r="FWH162" s="217"/>
      <c r="FWI162" s="217"/>
      <c r="FWJ162" s="217"/>
      <c r="FWK162" s="217"/>
      <c r="FWL162" s="217"/>
      <c r="FWM162" s="217"/>
      <c r="FWN162" s="217"/>
      <c r="FWO162" s="217"/>
      <c r="FWP162" s="217"/>
      <c r="FWQ162" s="217"/>
      <c r="FWR162" s="217"/>
      <c r="FWS162" s="217"/>
      <c r="FWT162" s="217"/>
      <c r="FWU162" s="217"/>
      <c r="FWV162" s="217"/>
      <c r="FWW162" s="217"/>
      <c r="FWX162" s="217"/>
      <c r="FWY162" s="217"/>
      <c r="FWZ162" s="217"/>
      <c r="FXA162" s="217"/>
      <c r="FXB162" s="217"/>
      <c r="FXC162" s="217"/>
      <c r="FXD162" s="217"/>
      <c r="FXE162" s="217"/>
      <c r="FXF162" s="217"/>
      <c r="FXG162" s="217"/>
      <c r="FXH162" s="217"/>
      <c r="FXI162" s="217"/>
      <c r="FXJ162" s="217"/>
      <c r="FXK162" s="217"/>
      <c r="FXL162" s="217"/>
      <c r="FXM162" s="217"/>
      <c r="FXN162" s="217"/>
      <c r="FXO162" s="217"/>
      <c r="FXP162" s="217"/>
      <c r="FXQ162" s="217"/>
      <c r="FXR162" s="217"/>
      <c r="FXS162" s="217"/>
      <c r="FXT162" s="217"/>
      <c r="FXU162" s="217"/>
      <c r="FXV162" s="217"/>
      <c r="FXW162" s="217"/>
      <c r="FXX162" s="217"/>
      <c r="FXY162" s="217"/>
      <c r="FXZ162" s="217"/>
      <c r="FYA162" s="217"/>
      <c r="FYB162" s="217"/>
      <c r="FYC162" s="217"/>
      <c r="FYD162" s="217"/>
      <c r="FYE162" s="217"/>
      <c r="FYF162" s="217"/>
      <c r="FYG162" s="217"/>
      <c r="FYH162" s="217"/>
      <c r="FYI162" s="217"/>
      <c r="FYJ162" s="217"/>
      <c r="FYK162" s="217"/>
      <c r="FYL162" s="217"/>
      <c r="FYM162" s="217"/>
      <c r="FYN162" s="217"/>
      <c r="FYO162" s="217"/>
      <c r="FYP162" s="217"/>
      <c r="FYQ162" s="217"/>
      <c r="FYR162" s="217"/>
      <c r="FYS162" s="217"/>
      <c r="FYT162" s="217"/>
      <c r="FYU162" s="217"/>
      <c r="FYV162" s="217"/>
      <c r="FYW162" s="217"/>
      <c r="FYX162" s="217"/>
      <c r="FYY162" s="217"/>
      <c r="FYZ162" s="217"/>
      <c r="FZA162" s="217"/>
      <c r="FZB162" s="217"/>
      <c r="FZC162" s="217"/>
      <c r="FZD162" s="217"/>
      <c r="FZE162" s="217"/>
      <c r="FZF162" s="217"/>
      <c r="FZG162" s="217"/>
      <c r="FZH162" s="217"/>
      <c r="FZI162" s="217"/>
      <c r="FZJ162" s="217"/>
      <c r="FZK162" s="217"/>
      <c r="FZL162" s="217"/>
      <c r="FZM162" s="217"/>
      <c r="FZN162" s="217"/>
      <c r="FZO162" s="217"/>
      <c r="FZP162" s="217"/>
      <c r="FZQ162" s="217"/>
      <c r="FZR162" s="217"/>
      <c r="FZS162" s="217"/>
      <c r="FZT162" s="217"/>
      <c r="FZU162" s="217"/>
      <c r="FZV162" s="217"/>
      <c r="FZW162" s="217"/>
      <c r="FZX162" s="217"/>
      <c r="FZY162" s="217"/>
      <c r="FZZ162" s="217"/>
      <c r="GAA162" s="217"/>
      <c r="GAB162" s="217"/>
      <c r="GAC162" s="217"/>
      <c r="GAD162" s="217"/>
      <c r="GAE162" s="217"/>
      <c r="GAF162" s="217"/>
      <c r="GAG162" s="217"/>
      <c r="GAH162" s="217"/>
      <c r="GAI162" s="217"/>
      <c r="GAJ162" s="217"/>
      <c r="GAK162" s="217"/>
      <c r="GAL162" s="217"/>
      <c r="GAM162" s="217"/>
      <c r="GAN162" s="217"/>
      <c r="GAO162" s="217"/>
      <c r="GAP162" s="217"/>
      <c r="GAQ162" s="217"/>
      <c r="GAR162" s="217"/>
      <c r="GAS162" s="217"/>
      <c r="GAT162" s="217"/>
      <c r="GAU162" s="217"/>
      <c r="GAV162" s="217"/>
      <c r="GAW162" s="217"/>
      <c r="GAX162" s="217"/>
      <c r="GAY162" s="217"/>
      <c r="GAZ162" s="217"/>
      <c r="GBA162" s="217"/>
      <c r="GBB162" s="217"/>
      <c r="GBC162" s="217"/>
      <c r="GBD162" s="217"/>
      <c r="GBE162" s="217"/>
      <c r="GBF162" s="217"/>
      <c r="GBG162" s="217"/>
      <c r="GBH162" s="217"/>
      <c r="GBI162" s="217"/>
      <c r="GBJ162" s="217"/>
      <c r="GBK162" s="217"/>
      <c r="GBL162" s="217"/>
      <c r="GBM162" s="217"/>
      <c r="GBN162" s="217"/>
      <c r="GBO162" s="217"/>
      <c r="GBP162" s="217"/>
      <c r="GBQ162" s="217"/>
      <c r="GBR162" s="217"/>
      <c r="GBS162" s="217"/>
      <c r="GBT162" s="217"/>
      <c r="GBU162" s="217"/>
      <c r="GBV162" s="217"/>
      <c r="GBW162" s="217"/>
      <c r="GBX162" s="217"/>
      <c r="GBY162" s="217"/>
      <c r="GBZ162" s="217"/>
      <c r="GCA162" s="217"/>
      <c r="GCB162" s="217"/>
      <c r="GCC162" s="217"/>
      <c r="GCD162" s="217"/>
      <c r="GCE162" s="217"/>
      <c r="GCF162" s="217"/>
      <c r="GCG162" s="217"/>
      <c r="GCH162" s="217"/>
      <c r="GCI162" s="217"/>
      <c r="GCJ162" s="217"/>
      <c r="GCK162" s="217"/>
      <c r="GCL162" s="217"/>
      <c r="GCM162" s="217"/>
      <c r="GCN162" s="217"/>
      <c r="GCO162" s="217"/>
      <c r="GCP162" s="217"/>
      <c r="GCQ162" s="217"/>
      <c r="GCR162" s="217"/>
      <c r="GCS162" s="217"/>
      <c r="GCT162" s="217"/>
      <c r="GCU162" s="217"/>
      <c r="GCV162" s="217"/>
      <c r="GCW162" s="217"/>
      <c r="GCX162" s="217"/>
      <c r="GCY162" s="217"/>
      <c r="GCZ162" s="217"/>
      <c r="GDA162" s="217"/>
      <c r="GDB162" s="217"/>
      <c r="GDC162" s="217"/>
      <c r="GDD162" s="217"/>
      <c r="GDE162" s="217"/>
      <c r="GDF162" s="217"/>
      <c r="GDG162" s="217"/>
      <c r="GDH162" s="217"/>
      <c r="GDI162" s="217"/>
      <c r="GDJ162" s="217"/>
      <c r="GDK162" s="217"/>
      <c r="GDL162" s="217"/>
      <c r="GDM162" s="217"/>
      <c r="GDN162" s="217"/>
      <c r="GDO162" s="217"/>
      <c r="GDP162" s="217"/>
      <c r="GDQ162" s="217"/>
      <c r="GDR162" s="217"/>
      <c r="GDS162" s="217"/>
      <c r="GDT162" s="217"/>
      <c r="GDU162" s="217"/>
      <c r="GDV162" s="217"/>
      <c r="GDW162" s="217"/>
      <c r="GDX162" s="217"/>
      <c r="GDY162" s="217"/>
      <c r="GDZ162" s="217"/>
      <c r="GEA162" s="217"/>
      <c r="GEB162" s="217"/>
      <c r="GEC162" s="217"/>
      <c r="GED162" s="217"/>
      <c r="GEE162" s="217"/>
      <c r="GEF162" s="217"/>
      <c r="GEG162" s="217"/>
      <c r="GEH162" s="217"/>
      <c r="GEI162" s="217"/>
      <c r="GEJ162" s="217"/>
      <c r="GEK162" s="217"/>
      <c r="GEL162" s="217"/>
      <c r="GEM162" s="217"/>
      <c r="GEN162" s="217"/>
      <c r="GEO162" s="217"/>
      <c r="GEP162" s="217"/>
      <c r="GEQ162" s="217"/>
      <c r="GER162" s="217"/>
      <c r="GES162" s="217"/>
      <c r="GET162" s="217"/>
      <c r="GEU162" s="217"/>
      <c r="GEV162" s="217"/>
      <c r="GEW162" s="217"/>
      <c r="GEX162" s="217"/>
      <c r="GEY162" s="217"/>
      <c r="GEZ162" s="217"/>
      <c r="GFA162" s="217"/>
      <c r="GFB162" s="217"/>
      <c r="GFC162" s="217"/>
      <c r="GFD162" s="217"/>
      <c r="GFE162" s="217"/>
      <c r="GFF162" s="217"/>
      <c r="GFG162" s="217"/>
      <c r="GFH162" s="217"/>
      <c r="GFI162" s="217"/>
      <c r="GFJ162" s="217"/>
      <c r="GFK162" s="217"/>
      <c r="GFL162" s="217"/>
      <c r="GFM162" s="217"/>
      <c r="GFN162" s="217"/>
      <c r="GFO162" s="217"/>
      <c r="GFP162" s="217"/>
      <c r="GFQ162" s="217"/>
      <c r="GFR162" s="217"/>
      <c r="GFS162" s="217"/>
      <c r="GFT162" s="217"/>
      <c r="GFU162" s="217"/>
      <c r="GFV162" s="217"/>
      <c r="GFW162" s="217"/>
      <c r="GFX162" s="217"/>
      <c r="GFY162" s="217"/>
      <c r="GFZ162" s="217"/>
      <c r="GGA162" s="217"/>
      <c r="GGB162" s="217"/>
      <c r="GGC162" s="217"/>
      <c r="GGD162" s="217"/>
      <c r="GGE162" s="217"/>
      <c r="GGF162" s="217"/>
      <c r="GGG162" s="217"/>
      <c r="GGH162" s="217"/>
      <c r="GGI162" s="217"/>
      <c r="GGJ162" s="217"/>
      <c r="GGK162" s="217"/>
      <c r="GGL162" s="217"/>
      <c r="GGM162" s="217"/>
      <c r="GGN162" s="217"/>
      <c r="GGO162" s="217"/>
      <c r="GGP162" s="217"/>
      <c r="GGQ162" s="217"/>
      <c r="GGR162" s="217"/>
      <c r="GGS162" s="217"/>
      <c r="GGT162" s="217"/>
      <c r="GGU162" s="217"/>
      <c r="GGV162" s="217"/>
      <c r="GGW162" s="217"/>
      <c r="GGX162" s="217"/>
      <c r="GGY162" s="217"/>
      <c r="GGZ162" s="217"/>
      <c r="GHA162" s="217"/>
      <c r="GHB162" s="217"/>
      <c r="GHC162" s="217"/>
      <c r="GHD162" s="217"/>
      <c r="GHE162" s="217"/>
      <c r="GHF162" s="217"/>
      <c r="GHG162" s="217"/>
      <c r="GHH162" s="217"/>
      <c r="GHI162" s="217"/>
      <c r="GHJ162" s="217"/>
      <c r="GHK162" s="217"/>
      <c r="GHL162" s="217"/>
      <c r="GHM162" s="217"/>
      <c r="GHN162" s="217"/>
      <c r="GHO162" s="217"/>
      <c r="GHP162" s="217"/>
      <c r="GHQ162" s="217"/>
      <c r="GHR162" s="217"/>
      <c r="GHS162" s="217"/>
      <c r="GHT162" s="217"/>
      <c r="GHU162" s="217"/>
      <c r="GHV162" s="217"/>
      <c r="GHW162" s="217"/>
      <c r="GHX162" s="217"/>
      <c r="GHY162" s="217"/>
      <c r="GHZ162" s="217"/>
      <c r="GIA162" s="217"/>
      <c r="GIB162" s="217"/>
      <c r="GIC162" s="217"/>
      <c r="GID162" s="217"/>
      <c r="GIE162" s="217"/>
      <c r="GIF162" s="217"/>
      <c r="GIG162" s="217"/>
      <c r="GIH162" s="217"/>
      <c r="GII162" s="217"/>
      <c r="GIJ162" s="217"/>
      <c r="GIK162" s="217"/>
      <c r="GIL162" s="217"/>
      <c r="GIM162" s="217"/>
      <c r="GIN162" s="217"/>
      <c r="GIO162" s="217"/>
      <c r="GIP162" s="217"/>
      <c r="GIQ162" s="217"/>
      <c r="GIR162" s="217"/>
      <c r="GIS162" s="217"/>
      <c r="GIT162" s="217"/>
      <c r="GIU162" s="217"/>
      <c r="GIV162" s="217"/>
      <c r="GIW162" s="217"/>
      <c r="GIX162" s="217"/>
      <c r="GIY162" s="217"/>
      <c r="GIZ162" s="217"/>
      <c r="GJA162" s="217"/>
      <c r="GJB162" s="217"/>
      <c r="GJC162" s="217"/>
      <c r="GJD162" s="217"/>
      <c r="GJE162" s="217"/>
      <c r="GJF162" s="217"/>
      <c r="GJG162" s="217"/>
      <c r="GJH162" s="217"/>
      <c r="GJI162" s="217"/>
      <c r="GJJ162" s="217"/>
      <c r="GJK162" s="217"/>
      <c r="GJL162" s="217"/>
      <c r="GJM162" s="217"/>
      <c r="GJN162" s="217"/>
      <c r="GJO162" s="217"/>
      <c r="GJP162" s="217"/>
      <c r="GJQ162" s="217"/>
      <c r="GJR162" s="217"/>
      <c r="GJS162" s="217"/>
      <c r="GJT162" s="217"/>
      <c r="GJU162" s="217"/>
      <c r="GJV162" s="217"/>
      <c r="GJW162" s="217"/>
      <c r="GJX162" s="217"/>
      <c r="GJY162" s="217"/>
      <c r="GJZ162" s="217"/>
      <c r="GKA162" s="217"/>
      <c r="GKB162" s="217"/>
      <c r="GKC162" s="217"/>
      <c r="GKD162" s="217"/>
      <c r="GKE162" s="217"/>
      <c r="GKF162" s="217"/>
      <c r="GKG162" s="217"/>
      <c r="GKH162" s="217"/>
      <c r="GKI162" s="217"/>
      <c r="GKJ162" s="217"/>
      <c r="GKK162" s="217"/>
      <c r="GKL162" s="217"/>
      <c r="GKM162" s="217"/>
      <c r="GKN162" s="217"/>
      <c r="GKO162" s="217"/>
      <c r="GKP162" s="217"/>
      <c r="GKQ162" s="217"/>
      <c r="GKR162" s="217"/>
      <c r="GKS162" s="217"/>
      <c r="GKT162" s="217"/>
      <c r="GKU162" s="217"/>
      <c r="GKV162" s="217"/>
      <c r="GKW162" s="217"/>
      <c r="GKX162" s="217"/>
      <c r="GKY162" s="217"/>
      <c r="GKZ162" s="217"/>
      <c r="GLA162" s="217"/>
      <c r="GLB162" s="217"/>
      <c r="GLC162" s="217"/>
      <c r="GLD162" s="217"/>
      <c r="GLE162" s="217"/>
      <c r="GLF162" s="217"/>
      <c r="GLG162" s="217"/>
      <c r="GLH162" s="217"/>
      <c r="GLI162" s="217"/>
      <c r="GLJ162" s="217"/>
      <c r="GLK162" s="217"/>
      <c r="GLL162" s="217"/>
      <c r="GLM162" s="217"/>
      <c r="GLN162" s="217"/>
      <c r="GLO162" s="217"/>
      <c r="GLP162" s="217"/>
      <c r="GLQ162" s="217"/>
      <c r="GLR162" s="217"/>
      <c r="GLS162" s="217"/>
      <c r="GLT162" s="217"/>
      <c r="GLU162" s="217"/>
      <c r="GLV162" s="217"/>
      <c r="GLW162" s="217"/>
      <c r="GLX162" s="217"/>
      <c r="GLY162" s="217"/>
      <c r="GLZ162" s="217"/>
      <c r="GMA162" s="217"/>
      <c r="GMB162" s="217"/>
      <c r="GMC162" s="217"/>
      <c r="GMD162" s="217"/>
      <c r="GME162" s="217"/>
      <c r="GMF162" s="217"/>
      <c r="GMG162" s="217"/>
      <c r="GMH162" s="217"/>
      <c r="GMI162" s="217"/>
      <c r="GMJ162" s="217"/>
      <c r="GMK162" s="217"/>
      <c r="GML162" s="217"/>
      <c r="GMM162" s="217"/>
      <c r="GMN162" s="217"/>
      <c r="GMO162" s="217"/>
      <c r="GMP162" s="217"/>
      <c r="GMQ162" s="217"/>
      <c r="GMR162" s="217"/>
      <c r="GMS162" s="217"/>
      <c r="GMT162" s="217"/>
      <c r="GMU162" s="217"/>
      <c r="GMV162" s="217"/>
      <c r="GMW162" s="217"/>
      <c r="GMX162" s="217"/>
      <c r="GMY162" s="217"/>
      <c r="GMZ162" s="217"/>
      <c r="GNA162" s="217"/>
      <c r="GNB162" s="217"/>
      <c r="GNC162" s="217"/>
      <c r="GND162" s="217"/>
      <c r="GNE162" s="217"/>
      <c r="GNF162" s="217"/>
      <c r="GNG162" s="217"/>
      <c r="GNH162" s="217"/>
      <c r="GNI162" s="217"/>
      <c r="GNJ162" s="217"/>
      <c r="GNK162" s="217"/>
      <c r="GNL162" s="217"/>
      <c r="GNM162" s="217"/>
      <c r="GNN162" s="217"/>
      <c r="GNO162" s="217"/>
      <c r="GNP162" s="217"/>
      <c r="GNQ162" s="217"/>
      <c r="GNR162" s="217"/>
      <c r="GNS162" s="217"/>
      <c r="GNT162" s="217"/>
      <c r="GNU162" s="217"/>
      <c r="GNV162" s="217"/>
      <c r="GNW162" s="217"/>
      <c r="GNX162" s="217"/>
      <c r="GNY162" s="217"/>
      <c r="GNZ162" s="217"/>
      <c r="GOA162" s="217"/>
      <c r="GOB162" s="217"/>
      <c r="GOC162" s="217"/>
      <c r="GOD162" s="217"/>
      <c r="GOE162" s="217"/>
      <c r="GOF162" s="217"/>
      <c r="GOG162" s="217"/>
      <c r="GOH162" s="217"/>
      <c r="GOI162" s="217"/>
      <c r="GOJ162" s="217"/>
      <c r="GOK162" s="217"/>
      <c r="GOL162" s="217"/>
      <c r="GOM162" s="217"/>
      <c r="GON162" s="217"/>
      <c r="GOO162" s="217"/>
      <c r="GOP162" s="217"/>
      <c r="GOQ162" s="217"/>
      <c r="GOR162" s="217"/>
      <c r="GOS162" s="217"/>
      <c r="GOT162" s="217"/>
      <c r="GOU162" s="217"/>
      <c r="GOV162" s="217"/>
      <c r="GOW162" s="217"/>
      <c r="GOX162" s="217"/>
      <c r="GOY162" s="217"/>
      <c r="GOZ162" s="217"/>
      <c r="GPA162" s="217"/>
      <c r="GPB162" s="217"/>
      <c r="GPC162" s="217"/>
      <c r="GPD162" s="217"/>
      <c r="GPE162" s="217"/>
      <c r="GPF162" s="217"/>
      <c r="GPG162" s="217"/>
      <c r="GPH162" s="217"/>
      <c r="GPI162" s="217"/>
      <c r="GPJ162" s="217"/>
      <c r="GPK162" s="217"/>
      <c r="GPL162" s="217"/>
      <c r="GPM162" s="217"/>
      <c r="GPN162" s="217"/>
      <c r="GPO162" s="217"/>
      <c r="GPP162" s="217"/>
      <c r="GPQ162" s="217"/>
      <c r="GPR162" s="217"/>
      <c r="GPS162" s="217"/>
      <c r="GPT162" s="217"/>
      <c r="GPU162" s="217"/>
      <c r="GPV162" s="217"/>
      <c r="GPW162" s="217"/>
      <c r="GPX162" s="217"/>
      <c r="GPY162" s="217"/>
      <c r="GPZ162" s="217"/>
      <c r="GQA162" s="217"/>
      <c r="GQB162" s="217"/>
      <c r="GQC162" s="217"/>
      <c r="GQD162" s="217"/>
      <c r="GQE162" s="217"/>
      <c r="GQF162" s="217"/>
      <c r="GQG162" s="217"/>
      <c r="GQH162" s="217"/>
      <c r="GQI162" s="217"/>
      <c r="GQJ162" s="217"/>
      <c r="GQK162" s="217"/>
      <c r="GQL162" s="217"/>
      <c r="GQM162" s="217"/>
      <c r="GQN162" s="217"/>
      <c r="GQO162" s="217"/>
      <c r="GQP162" s="217"/>
      <c r="GQQ162" s="217"/>
      <c r="GQR162" s="217"/>
      <c r="GQS162" s="217"/>
      <c r="GQT162" s="217"/>
      <c r="GQU162" s="217"/>
      <c r="GQV162" s="217"/>
      <c r="GQW162" s="217"/>
      <c r="GQX162" s="217"/>
      <c r="GQY162" s="217"/>
      <c r="GQZ162" s="217"/>
      <c r="GRA162" s="217"/>
      <c r="GRB162" s="217"/>
      <c r="GRC162" s="217"/>
      <c r="GRD162" s="217"/>
      <c r="GRE162" s="217"/>
      <c r="GRF162" s="217"/>
      <c r="GRG162" s="217"/>
      <c r="GRH162" s="217"/>
      <c r="GRI162" s="217"/>
      <c r="GRJ162" s="217"/>
      <c r="GRK162" s="217"/>
      <c r="GRL162" s="217"/>
      <c r="GRM162" s="217"/>
      <c r="GRN162" s="217"/>
      <c r="GRO162" s="217"/>
      <c r="GRP162" s="217"/>
      <c r="GRQ162" s="217"/>
      <c r="GRR162" s="217"/>
      <c r="GRS162" s="217"/>
      <c r="GRT162" s="217"/>
      <c r="GRU162" s="217"/>
      <c r="GRV162" s="217"/>
      <c r="GRW162" s="217"/>
      <c r="GRX162" s="217"/>
      <c r="GRY162" s="217"/>
      <c r="GRZ162" s="217"/>
      <c r="GSA162" s="217"/>
      <c r="GSB162" s="217"/>
      <c r="GSC162" s="217"/>
      <c r="GSD162" s="217"/>
      <c r="GSE162" s="217"/>
      <c r="GSF162" s="217"/>
      <c r="GSG162" s="217"/>
      <c r="GSH162" s="217"/>
      <c r="GSI162" s="217"/>
      <c r="GSJ162" s="217"/>
      <c r="GSK162" s="217"/>
      <c r="GSL162" s="217"/>
      <c r="GSM162" s="217"/>
      <c r="GSN162" s="217"/>
      <c r="GSO162" s="217"/>
      <c r="GSP162" s="217"/>
      <c r="GSQ162" s="217"/>
      <c r="GSR162" s="217"/>
      <c r="GSS162" s="217"/>
      <c r="GST162" s="217"/>
      <c r="GSU162" s="217"/>
      <c r="GSV162" s="217"/>
      <c r="GSW162" s="217"/>
      <c r="GSX162" s="217"/>
      <c r="GSY162" s="217"/>
      <c r="GSZ162" s="217"/>
      <c r="GTA162" s="217"/>
      <c r="GTB162" s="217"/>
      <c r="GTC162" s="217"/>
      <c r="GTD162" s="217"/>
      <c r="GTE162" s="217"/>
      <c r="GTF162" s="217"/>
      <c r="GTG162" s="217"/>
      <c r="GTH162" s="217"/>
      <c r="GTI162" s="217"/>
      <c r="GTJ162" s="217"/>
      <c r="GTK162" s="217"/>
      <c r="GTL162" s="217"/>
      <c r="GTM162" s="217"/>
      <c r="GTN162" s="217"/>
      <c r="GTO162" s="217"/>
      <c r="GTP162" s="217"/>
      <c r="GTQ162" s="217"/>
      <c r="GTR162" s="217"/>
      <c r="GTS162" s="217"/>
      <c r="GTT162" s="217"/>
      <c r="GTU162" s="217"/>
      <c r="GTV162" s="217"/>
      <c r="GTW162" s="217"/>
      <c r="GTX162" s="217"/>
      <c r="GTY162" s="217"/>
      <c r="GTZ162" s="217"/>
      <c r="GUA162" s="217"/>
      <c r="GUB162" s="217"/>
      <c r="GUC162" s="217"/>
      <c r="GUD162" s="217"/>
      <c r="GUE162" s="217"/>
      <c r="GUF162" s="217"/>
      <c r="GUG162" s="217"/>
      <c r="GUH162" s="217"/>
      <c r="GUI162" s="217"/>
      <c r="GUJ162" s="217"/>
      <c r="GUK162" s="217"/>
      <c r="GUL162" s="217"/>
      <c r="GUM162" s="217"/>
      <c r="GUN162" s="217"/>
      <c r="GUO162" s="217"/>
      <c r="GUP162" s="217"/>
      <c r="GUQ162" s="217"/>
      <c r="GUR162" s="217"/>
      <c r="GUS162" s="217"/>
      <c r="GUT162" s="217"/>
      <c r="GUU162" s="217"/>
      <c r="GUV162" s="217"/>
      <c r="GUW162" s="217"/>
      <c r="GUX162" s="217"/>
      <c r="GUY162" s="217"/>
      <c r="GUZ162" s="217"/>
      <c r="GVA162" s="217"/>
      <c r="GVB162" s="217"/>
      <c r="GVC162" s="217"/>
      <c r="GVD162" s="217"/>
      <c r="GVE162" s="217"/>
      <c r="GVF162" s="217"/>
      <c r="GVG162" s="217"/>
      <c r="GVH162" s="217"/>
      <c r="GVI162" s="217"/>
      <c r="GVJ162" s="217"/>
      <c r="GVK162" s="217"/>
      <c r="GVL162" s="217"/>
      <c r="GVM162" s="217"/>
      <c r="GVN162" s="217"/>
      <c r="GVO162" s="217"/>
      <c r="GVP162" s="217"/>
      <c r="GVQ162" s="217"/>
      <c r="GVR162" s="217"/>
      <c r="GVS162" s="217"/>
      <c r="GVT162" s="217"/>
      <c r="GVU162" s="217"/>
      <c r="GVV162" s="217"/>
      <c r="GVW162" s="217"/>
      <c r="GVX162" s="217"/>
      <c r="GVY162" s="217"/>
      <c r="GVZ162" s="217"/>
      <c r="GWA162" s="217"/>
      <c r="GWB162" s="217"/>
      <c r="GWC162" s="217"/>
      <c r="GWD162" s="217"/>
      <c r="GWE162" s="217"/>
      <c r="GWF162" s="217"/>
      <c r="GWG162" s="217"/>
      <c r="GWH162" s="217"/>
      <c r="GWI162" s="217"/>
      <c r="GWJ162" s="217"/>
      <c r="GWK162" s="217"/>
      <c r="GWL162" s="217"/>
      <c r="GWM162" s="217"/>
      <c r="GWN162" s="217"/>
      <c r="GWO162" s="217"/>
      <c r="GWP162" s="217"/>
      <c r="GWQ162" s="217"/>
      <c r="GWR162" s="217"/>
      <c r="GWS162" s="217"/>
      <c r="GWT162" s="217"/>
      <c r="GWU162" s="217"/>
      <c r="GWV162" s="217"/>
      <c r="GWW162" s="217"/>
      <c r="GWX162" s="217"/>
      <c r="GWY162" s="217"/>
      <c r="GWZ162" s="217"/>
      <c r="GXA162" s="217"/>
      <c r="GXB162" s="217"/>
      <c r="GXC162" s="217"/>
      <c r="GXD162" s="217"/>
      <c r="GXE162" s="217"/>
      <c r="GXF162" s="217"/>
      <c r="GXG162" s="217"/>
      <c r="GXH162" s="217"/>
      <c r="GXI162" s="217"/>
      <c r="GXJ162" s="217"/>
      <c r="GXK162" s="217"/>
      <c r="GXL162" s="217"/>
      <c r="GXM162" s="217"/>
      <c r="GXN162" s="217"/>
      <c r="GXO162" s="217"/>
      <c r="GXP162" s="217"/>
      <c r="GXQ162" s="217"/>
      <c r="GXR162" s="217"/>
      <c r="GXS162" s="217"/>
      <c r="GXT162" s="217"/>
      <c r="GXU162" s="217"/>
      <c r="GXV162" s="217"/>
      <c r="GXW162" s="217"/>
      <c r="GXX162" s="217"/>
      <c r="GXY162" s="217"/>
      <c r="GXZ162" s="217"/>
      <c r="GYA162" s="217"/>
      <c r="GYB162" s="217"/>
      <c r="GYC162" s="217"/>
      <c r="GYD162" s="217"/>
      <c r="GYE162" s="217"/>
      <c r="GYF162" s="217"/>
      <c r="GYG162" s="217"/>
      <c r="GYH162" s="217"/>
      <c r="GYI162" s="217"/>
      <c r="GYJ162" s="217"/>
      <c r="GYK162" s="217"/>
      <c r="GYL162" s="217"/>
      <c r="GYM162" s="217"/>
      <c r="GYN162" s="217"/>
      <c r="GYO162" s="217"/>
      <c r="GYP162" s="217"/>
      <c r="GYQ162" s="217"/>
      <c r="GYR162" s="217"/>
      <c r="GYS162" s="217"/>
      <c r="GYT162" s="217"/>
      <c r="GYU162" s="217"/>
      <c r="GYV162" s="217"/>
      <c r="GYW162" s="217"/>
      <c r="GYX162" s="217"/>
      <c r="GYY162" s="217"/>
      <c r="GYZ162" s="217"/>
      <c r="GZA162" s="217"/>
      <c r="GZB162" s="217"/>
      <c r="GZC162" s="217"/>
      <c r="GZD162" s="217"/>
      <c r="GZE162" s="217"/>
      <c r="GZF162" s="217"/>
      <c r="GZG162" s="217"/>
      <c r="GZH162" s="217"/>
      <c r="GZI162" s="217"/>
      <c r="GZJ162" s="217"/>
      <c r="GZK162" s="217"/>
      <c r="GZL162" s="217"/>
      <c r="GZM162" s="217"/>
      <c r="GZN162" s="217"/>
      <c r="GZO162" s="217"/>
      <c r="GZP162" s="217"/>
      <c r="GZQ162" s="217"/>
      <c r="GZR162" s="217"/>
      <c r="GZS162" s="217"/>
      <c r="GZT162" s="217"/>
      <c r="GZU162" s="217"/>
      <c r="GZV162" s="217"/>
      <c r="GZW162" s="217"/>
      <c r="GZX162" s="217"/>
      <c r="GZY162" s="217"/>
      <c r="GZZ162" s="217"/>
      <c r="HAA162" s="217"/>
      <c r="HAB162" s="217"/>
      <c r="HAC162" s="217"/>
      <c r="HAD162" s="217"/>
      <c r="HAE162" s="217"/>
      <c r="HAF162" s="217"/>
      <c r="HAG162" s="217"/>
      <c r="HAH162" s="217"/>
      <c r="HAI162" s="217"/>
      <c r="HAJ162" s="217"/>
      <c r="HAK162" s="217"/>
      <c r="HAL162" s="217"/>
      <c r="HAM162" s="217"/>
      <c r="HAN162" s="217"/>
      <c r="HAO162" s="217"/>
      <c r="HAP162" s="217"/>
      <c r="HAQ162" s="217"/>
      <c r="HAR162" s="217"/>
      <c r="HAS162" s="217"/>
      <c r="HAT162" s="217"/>
      <c r="HAU162" s="217"/>
      <c r="HAV162" s="217"/>
      <c r="HAW162" s="217"/>
      <c r="HAX162" s="217"/>
      <c r="HAY162" s="217"/>
      <c r="HAZ162" s="217"/>
      <c r="HBA162" s="217"/>
      <c r="HBB162" s="217"/>
      <c r="HBC162" s="217"/>
      <c r="HBD162" s="217"/>
      <c r="HBE162" s="217"/>
      <c r="HBF162" s="217"/>
      <c r="HBG162" s="217"/>
      <c r="HBH162" s="217"/>
      <c r="HBI162" s="217"/>
      <c r="HBJ162" s="217"/>
      <c r="HBK162" s="217"/>
      <c r="HBL162" s="217"/>
      <c r="HBM162" s="217"/>
      <c r="HBN162" s="217"/>
      <c r="HBO162" s="217"/>
      <c r="HBP162" s="217"/>
      <c r="HBQ162" s="217"/>
      <c r="HBR162" s="217"/>
      <c r="HBS162" s="217"/>
      <c r="HBT162" s="217"/>
      <c r="HBU162" s="217"/>
      <c r="HBV162" s="217"/>
      <c r="HBW162" s="217"/>
      <c r="HBX162" s="217"/>
      <c r="HBY162" s="217"/>
      <c r="HBZ162" s="217"/>
      <c r="HCA162" s="217"/>
      <c r="HCB162" s="217"/>
      <c r="HCC162" s="217"/>
      <c r="HCD162" s="217"/>
      <c r="HCE162" s="217"/>
      <c r="HCF162" s="217"/>
      <c r="HCG162" s="217"/>
      <c r="HCH162" s="217"/>
      <c r="HCI162" s="217"/>
      <c r="HCJ162" s="217"/>
      <c r="HCK162" s="217"/>
      <c r="HCL162" s="217"/>
      <c r="HCM162" s="217"/>
      <c r="HCN162" s="217"/>
      <c r="HCO162" s="217"/>
      <c r="HCP162" s="217"/>
      <c r="HCQ162" s="217"/>
      <c r="HCR162" s="217"/>
      <c r="HCS162" s="217"/>
      <c r="HCT162" s="217"/>
      <c r="HCU162" s="217"/>
      <c r="HCV162" s="217"/>
      <c r="HCW162" s="217"/>
      <c r="HCX162" s="217"/>
      <c r="HCY162" s="217"/>
      <c r="HCZ162" s="217"/>
      <c r="HDA162" s="217"/>
      <c r="HDB162" s="217"/>
      <c r="HDC162" s="217"/>
      <c r="HDD162" s="217"/>
      <c r="HDE162" s="217"/>
      <c r="HDF162" s="217"/>
      <c r="HDG162" s="217"/>
      <c r="HDH162" s="217"/>
      <c r="HDI162" s="217"/>
      <c r="HDJ162" s="217"/>
      <c r="HDK162" s="217"/>
      <c r="HDL162" s="217"/>
      <c r="HDM162" s="217"/>
      <c r="HDN162" s="217"/>
      <c r="HDO162" s="217"/>
      <c r="HDP162" s="217"/>
      <c r="HDQ162" s="217"/>
      <c r="HDR162" s="217"/>
      <c r="HDS162" s="217"/>
      <c r="HDT162" s="217"/>
      <c r="HDU162" s="217"/>
      <c r="HDV162" s="217"/>
      <c r="HDW162" s="217"/>
      <c r="HDX162" s="217"/>
      <c r="HDY162" s="217"/>
      <c r="HDZ162" s="217"/>
      <c r="HEA162" s="217"/>
      <c r="HEB162" s="217"/>
      <c r="HEC162" s="217"/>
      <c r="HED162" s="217"/>
      <c r="HEE162" s="217"/>
      <c r="HEF162" s="217"/>
      <c r="HEG162" s="217"/>
      <c r="HEH162" s="217"/>
      <c r="HEI162" s="217"/>
      <c r="HEJ162" s="217"/>
      <c r="HEK162" s="217"/>
      <c r="HEL162" s="217"/>
      <c r="HEM162" s="217"/>
      <c r="HEN162" s="217"/>
      <c r="HEO162" s="217"/>
      <c r="HEP162" s="217"/>
      <c r="HEQ162" s="217"/>
      <c r="HER162" s="217"/>
      <c r="HES162" s="217"/>
      <c r="HET162" s="217"/>
      <c r="HEU162" s="217"/>
      <c r="HEV162" s="217"/>
      <c r="HEW162" s="217"/>
      <c r="HEX162" s="217"/>
      <c r="HEY162" s="217"/>
      <c r="HEZ162" s="217"/>
      <c r="HFA162" s="217"/>
      <c r="HFB162" s="217"/>
      <c r="HFC162" s="217"/>
      <c r="HFD162" s="217"/>
      <c r="HFE162" s="217"/>
      <c r="HFF162" s="217"/>
      <c r="HFG162" s="217"/>
      <c r="HFH162" s="217"/>
      <c r="HFI162" s="217"/>
      <c r="HFJ162" s="217"/>
      <c r="HFK162" s="217"/>
      <c r="HFL162" s="217"/>
      <c r="HFM162" s="217"/>
      <c r="HFN162" s="217"/>
      <c r="HFO162" s="217"/>
      <c r="HFP162" s="217"/>
      <c r="HFQ162" s="217"/>
      <c r="HFR162" s="217"/>
      <c r="HFS162" s="217"/>
      <c r="HFT162" s="217"/>
      <c r="HFU162" s="217"/>
      <c r="HFV162" s="217"/>
      <c r="HFW162" s="217"/>
      <c r="HFX162" s="217"/>
      <c r="HFY162" s="217"/>
      <c r="HFZ162" s="217"/>
      <c r="HGA162" s="217"/>
      <c r="HGB162" s="217"/>
      <c r="HGC162" s="217"/>
      <c r="HGD162" s="217"/>
      <c r="HGE162" s="217"/>
      <c r="HGF162" s="217"/>
      <c r="HGG162" s="217"/>
      <c r="HGH162" s="217"/>
      <c r="HGI162" s="217"/>
      <c r="HGJ162" s="217"/>
      <c r="HGK162" s="217"/>
      <c r="HGL162" s="217"/>
      <c r="HGM162" s="217"/>
      <c r="HGN162" s="217"/>
      <c r="HGO162" s="217"/>
      <c r="HGP162" s="217"/>
      <c r="HGQ162" s="217"/>
      <c r="HGR162" s="217"/>
      <c r="HGS162" s="217"/>
      <c r="HGT162" s="217"/>
      <c r="HGU162" s="217"/>
      <c r="HGV162" s="217"/>
      <c r="HGW162" s="217"/>
      <c r="HGX162" s="217"/>
      <c r="HGY162" s="217"/>
      <c r="HGZ162" s="217"/>
      <c r="HHA162" s="217"/>
      <c r="HHB162" s="217"/>
      <c r="HHC162" s="217"/>
      <c r="HHD162" s="217"/>
      <c r="HHE162" s="217"/>
      <c r="HHF162" s="217"/>
      <c r="HHG162" s="217"/>
      <c r="HHH162" s="217"/>
      <c r="HHI162" s="217"/>
      <c r="HHJ162" s="217"/>
      <c r="HHK162" s="217"/>
      <c r="HHL162" s="217"/>
      <c r="HHM162" s="217"/>
      <c r="HHN162" s="217"/>
      <c r="HHO162" s="217"/>
      <c r="HHP162" s="217"/>
      <c r="HHQ162" s="217"/>
      <c r="HHR162" s="217"/>
      <c r="HHS162" s="217"/>
      <c r="HHT162" s="217"/>
      <c r="HHU162" s="217"/>
      <c r="HHV162" s="217"/>
      <c r="HHW162" s="217"/>
      <c r="HHX162" s="217"/>
      <c r="HHY162" s="217"/>
      <c r="HHZ162" s="217"/>
      <c r="HIA162" s="217"/>
      <c r="HIB162" s="217"/>
      <c r="HIC162" s="217"/>
      <c r="HID162" s="217"/>
      <c r="HIE162" s="217"/>
      <c r="HIF162" s="217"/>
      <c r="HIG162" s="217"/>
      <c r="HIH162" s="217"/>
      <c r="HII162" s="217"/>
      <c r="HIJ162" s="217"/>
      <c r="HIK162" s="217"/>
      <c r="HIL162" s="217"/>
      <c r="HIM162" s="217"/>
      <c r="HIN162" s="217"/>
      <c r="HIO162" s="217"/>
      <c r="HIP162" s="217"/>
      <c r="HIQ162" s="217"/>
      <c r="HIR162" s="217"/>
      <c r="HIS162" s="217"/>
      <c r="HIT162" s="217"/>
      <c r="HIU162" s="217"/>
      <c r="HIV162" s="217"/>
      <c r="HIW162" s="217"/>
      <c r="HIX162" s="217"/>
      <c r="HIY162" s="217"/>
      <c r="HIZ162" s="217"/>
      <c r="HJA162" s="217"/>
      <c r="HJB162" s="217"/>
      <c r="HJC162" s="217"/>
      <c r="HJD162" s="217"/>
      <c r="HJE162" s="217"/>
      <c r="HJF162" s="217"/>
      <c r="HJG162" s="217"/>
      <c r="HJH162" s="217"/>
      <c r="HJI162" s="217"/>
      <c r="HJJ162" s="217"/>
      <c r="HJK162" s="217"/>
      <c r="HJL162" s="217"/>
      <c r="HJM162" s="217"/>
      <c r="HJN162" s="217"/>
      <c r="HJO162" s="217"/>
      <c r="HJP162" s="217"/>
      <c r="HJQ162" s="217"/>
      <c r="HJR162" s="217"/>
      <c r="HJS162" s="217"/>
      <c r="HJT162" s="217"/>
      <c r="HJU162" s="217"/>
      <c r="HJV162" s="217"/>
      <c r="HJW162" s="217"/>
      <c r="HJX162" s="217"/>
      <c r="HJY162" s="217"/>
      <c r="HJZ162" s="217"/>
      <c r="HKA162" s="217"/>
      <c r="HKB162" s="217"/>
      <c r="HKC162" s="217"/>
      <c r="HKD162" s="217"/>
      <c r="HKE162" s="217"/>
      <c r="HKF162" s="217"/>
      <c r="HKG162" s="217"/>
      <c r="HKH162" s="217"/>
      <c r="HKI162" s="217"/>
      <c r="HKJ162" s="217"/>
      <c r="HKK162" s="217"/>
      <c r="HKL162" s="217"/>
      <c r="HKM162" s="217"/>
      <c r="HKN162" s="217"/>
      <c r="HKO162" s="217"/>
      <c r="HKP162" s="217"/>
      <c r="HKQ162" s="217"/>
      <c r="HKR162" s="217"/>
      <c r="HKS162" s="217"/>
      <c r="HKT162" s="217"/>
      <c r="HKU162" s="217"/>
      <c r="HKV162" s="217"/>
      <c r="HKW162" s="217"/>
      <c r="HKX162" s="217"/>
      <c r="HKY162" s="217"/>
      <c r="HKZ162" s="217"/>
      <c r="HLA162" s="217"/>
      <c r="HLB162" s="217"/>
      <c r="HLC162" s="217"/>
      <c r="HLD162" s="217"/>
      <c r="HLE162" s="217"/>
      <c r="HLF162" s="217"/>
      <c r="HLG162" s="217"/>
      <c r="HLH162" s="217"/>
      <c r="HLI162" s="217"/>
      <c r="HLJ162" s="217"/>
      <c r="HLK162" s="217"/>
      <c r="HLL162" s="217"/>
      <c r="HLM162" s="217"/>
      <c r="HLN162" s="217"/>
      <c r="HLO162" s="217"/>
      <c r="HLP162" s="217"/>
      <c r="HLQ162" s="217"/>
      <c r="HLR162" s="217"/>
      <c r="HLS162" s="217"/>
      <c r="HLT162" s="217"/>
      <c r="HLU162" s="217"/>
      <c r="HLV162" s="217"/>
      <c r="HLW162" s="217"/>
      <c r="HLX162" s="217"/>
      <c r="HLY162" s="217"/>
      <c r="HLZ162" s="217"/>
      <c r="HMA162" s="217"/>
      <c r="HMB162" s="217"/>
      <c r="HMC162" s="217"/>
      <c r="HMD162" s="217"/>
      <c r="HME162" s="217"/>
      <c r="HMF162" s="217"/>
      <c r="HMG162" s="217"/>
      <c r="HMH162" s="217"/>
      <c r="HMI162" s="217"/>
      <c r="HMJ162" s="217"/>
      <c r="HMK162" s="217"/>
      <c r="HML162" s="217"/>
      <c r="HMM162" s="217"/>
      <c r="HMN162" s="217"/>
      <c r="HMO162" s="217"/>
      <c r="HMP162" s="217"/>
      <c r="HMQ162" s="217"/>
      <c r="HMR162" s="217"/>
      <c r="HMS162" s="217"/>
      <c r="HMT162" s="217"/>
      <c r="HMU162" s="217"/>
      <c r="HMV162" s="217"/>
      <c r="HMW162" s="217"/>
      <c r="HMX162" s="217"/>
      <c r="HMY162" s="217"/>
      <c r="HMZ162" s="217"/>
      <c r="HNA162" s="217"/>
      <c r="HNB162" s="217"/>
      <c r="HNC162" s="217"/>
      <c r="HND162" s="217"/>
      <c r="HNE162" s="217"/>
      <c r="HNF162" s="217"/>
      <c r="HNG162" s="217"/>
      <c r="HNH162" s="217"/>
      <c r="HNI162" s="217"/>
      <c r="HNJ162" s="217"/>
      <c r="HNK162" s="217"/>
      <c r="HNL162" s="217"/>
      <c r="HNM162" s="217"/>
      <c r="HNN162" s="217"/>
      <c r="HNO162" s="217"/>
      <c r="HNP162" s="217"/>
      <c r="HNQ162" s="217"/>
      <c r="HNR162" s="217"/>
      <c r="HNS162" s="217"/>
      <c r="HNT162" s="217"/>
      <c r="HNU162" s="217"/>
      <c r="HNV162" s="217"/>
      <c r="HNW162" s="217"/>
      <c r="HNX162" s="217"/>
      <c r="HNY162" s="217"/>
      <c r="HNZ162" s="217"/>
      <c r="HOA162" s="217"/>
      <c r="HOB162" s="217"/>
      <c r="HOC162" s="217"/>
      <c r="HOD162" s="217"/>
      <c r="HOE162" s="217"/>
      <c r="HOF162" s="217"/>
      <c r="HOG162" s="217"/>
      <c r="HOH162" s="217"/>
      <c r="HOI162" s="217"/>
      <c r="HOJ162" s="217"/>
      <c r="HOK162" s="217"/>
      <c r="HOL162" s="217"/>
      <c r="HOM162" s="217"/>
      <c r="HON162" s="217"/>
      <c r="HOO162" s="217"/>
      <c r="HOP162" s="217"/>
      <c r="HOQ162" s="217"/>
      <c r="HOR162" s="217"/>
      <c r="HOS162" s="217"/>
      <c r="HOT162" s="217"/>
      <c r="HOU162" s="217"/>
      <c r="HOV162" s="217"/>
      <c r="HOW162" s="217"/>
      <c r="HOX162" s="217"/>
      <c r="HOY162" s="217"/>
      <c r="HOZ162" s="217"/>
      <c r="HPA162" s="217"/>
      <c r="HPB162" s="217"/>
      <c r="HPC162" s="217"/>
      <c r="HPD162" s="217"/>
      <c r="HPE162" s="217"/>
      <c r="HPF162" s="217"/>
      <c r="HPG162" s="217"/>
      <c r="HPH162" s="217"/>
      <c r="HPI162" s="217"/>
      <c r="HPJ162" s="217"/>
      <c r="HPK162" s="217"/>
      <c r="HPL162" s="217"/>
      <c r="HPM162" s="217"/>
      <c r="HPN162" s="217"/>
      <c r="HPO162" s="217"/>
      <c r="HPP162" s="217"/>
      <c r="HPQ162" s="217"/>
      <c r="HPR162" s="217"/>
      <c r="HPS162" s="217"/>
      <c r="HPT162" s="217"/>
      <c r="HPU162" s="217"/>
      <c r="HPV162" s="217"/>
      <c r="HPW162" s="217"/>
      <c r="HPX162" s="217"/>
      <c r="HPY162" s="217"/>
      <c r="HPZ162" s="217"/>
      <c r="HQA162" s="217"/>
      <c r="HQB162" s="217"/>
      <c r="HQC162" s="217"/>
      <c r="HQD162" s="217"/>
      <c r="HQE162" s="217"/>
      <c r="HQF162" s="217"/>
      <c r="HQG162" s="217"/>
      <c r="HQH162" s="217"/>
      <c r="HQI162" s="217"/>
      <c r="HQJ162" s="217"/>
      <c r="HQK162" s="217"/>
      <c r="HQL162" s="217"/>
      <c r="HQM162" s="217"/>
      <c r="HQN162" s="217"/>
      <c r="HQO162" s="217"/>
      <c r="HQP162" s="217"/>
      <c r="HQQ162" s="217"/>
      <c r="HQR162" s="217"/>
      <c r="HQS162" s="217"/>
      <c r="HQT162" s="217"/>
      <c r="HQU162" s="217"/>
      <c r="HQV162" s="217"/>
      <c r="HQW162" s="217"/>
      <c r="HQX162" s="217"/>
      <c r="HQY162" s="217"/>
      <c r="HQZ162" s="217"/>
      <c r="HRA162" s="217"/>
      <c r="HRB162" s="217"/>
      <c r="HRC162" s="217"/>
      <c r="HRD162" s="217"/>
      <c r="HRE162" s="217"/>
      <c r="HRF162" s="217"/>
      <c r="HRG162" s="217"/>
      <c r="HRH162" s="217"/>
      <c r="HRI162" s="217"/>
      <c r="HRJ162" s="217"/>
      <c r="HRK162" s="217"/>
      <c r="HRL162" s="217"/>
      <c r="HRM162" s="217"/>
      <c r="HRN162" s="217"/>
      <c r="HRO162" s="217"/>
      <c r="HRP162" s="217"/>
      <c r="HRQ162" s="217"/>
      <c r="HRR162" s="217"/>
      <c r="HRS162" s="217"/>
      <c r="HRT162" s="217"/>
      <c r="HRU162" s="217"/>
      <c r="HRV162" s="217"/>
      <c r="HRW162" s="217"/>
      <c r="HRX162" s="217"/>
      <c r="HRY162" s="217"/>
      <c r="HRZ162" s="217"/>
      <c r="HSA162" s="217"/>
      <c r="HSB162" s="217"/>
      <c r="HSC162" s="217"/>
      <c r="HSD162" s="217"/>
      <c r="HSE162" s="217"/>
      <c r="HSF162" s="217"/>
      <c r="HSG162" s="217"/>
      <c r="HSH162" s="217"/>
      <c r="HSI162" s="217"/>
      <c r="HSJ162" s="217"/>
      <c r="HSK162" s="217"/>
      <c r="HSL162" s="217"/>
      <c r="HSM162" s="217"/>
      <c r="HSN162" s="217"/>
      <c r="HSO162" s="217"/>
      <c r="HSP162" s="217"/>
      <c r="HSQ162" s="217"/>
      <c r="HSR162" s="217"/>
      <c r="HSS162" s="217"/>
      <c r="HST162" s="217"/>
      <c r="HSU162" s="217"/>
      <c r="HSV162" s="217"/>
      <c r="HSW162" s="217"/>
      <c r="HSX162" s="217"/>
      <c r="HSY162" s="217"/>
      <c r="HSZ162" s="217"/>
      <c r="HTA162" s="217"/>
      <c r="HTB162" s="217"/>
      <c r="HTC162" s="217"/>
      <c r="HTD162" s="217"/>
      <c r="HTE162" s="217"/>
      <c r="HTF162" s="217"/>
      <c r="HTG162" s="217"/>
      <c r="HTH162" s="217"/>
      <c r="HTI162" s="217"/>
      <c r="HTJ162" s="217"/>
      <c r="HTK162" s="217"/>
      <c r="HTL162" s="217"/>
      <c r="HTM162" s="217"/>
      <c r="HTN162" s="217"/>
      <c r="HTO162" s="217"/>
      <c r="HTP162" s="217"/>
      <c r="HTQ162" s="217"/>
      <c r="HTR162" s="217"/>
      <c r="HTS162" s="217"/>
      <c r="HTT162" s="217"/>
      <c r="HTU162" s="217"/>
      <c r="HTV162" s="217"/>
      <c r="HTW162" s="217"/>
      <c r="HTX162" s="217"/>
      <c r="HTY162" s="217"/>
      <c r="HTZ162" s="217"/>
      <c r="HUA162" s="217"/>
      <c r="HUB162" s="217"/>
      <c r="HUC162" s="217"/>
      <c r="HUD162" s="217"/>
      <c r="HUE162" s="217"/>
      <c r="HUF162" s="217"/>
      <c r="HUG162" s="217"/>
      <c r="HUH162" s="217"/>
      <c r="HUI162" s="217"/>
      <c r="HUJ162" s="217"/>
      <c r="HUK162" s="217"/>
      <c r="HUL162" s="217"/>
      <c r="HUM162" s="217"/>
      <c r="HUN162" s="217"/>
      <c r="HUO162" s="217"/>
      <c r="HUP162" s="217"/>
      <c r="HUQ162" s="217"/>
      <c r="HUR162" s="217"/>
      <c r="HUS162" s="217"/>
      <c r="HUT162" s="217"/>
      <c r="HUU162" s="217"/>
      <c r="HUV162" s="217"/>
      <c r="HUW162" s="217"/>
      <c r="HUX162" s="217"/>
      <c r="HUY162" s="217"/>
      <c r="HUZ162" s="217"/>
      <c r="HVA162" s="217"/>
      <c r="HVB162" s="217"/>
      <c r="HVC162" s="217"/>
      <c r="HVD162" s="217"/>
      <c r="HVE162" s="217"/>
      <c r="HVF162" s="217"/>
      <c r="HVG162" s="217"/>
      <c r="HVH162" s="217"/>
      <c r="HVI162" s="217"/>
      <c r="HVJ162" s="217"/>
      <c r="HVK162" s="217"/>
      <c r="HVL162" s="217"/>
      <c r="HVM162" s="217"/>
      <c r="HVN162" s="217"/>
      <c r="HVO162" s="217"/>
      <c r="HVP162" s="217"/>
      <c r="HVQ162" s="217"/>
      <c r="HVR162" s="217"/>
      <c r="HVS162" s="217"/>
      <c r="HVT162" s="217"/>
      <c r="HVU162" s="217"/>
      <c r="HVV162" s="217"/>
      <c r="HVW162" s="217"/>
      <c r="HVX162" s="217"/>
      <c r="HVY162" s="217"/>
      <c r="HVZ162" s="217"/>
      <c r="HWA162" s="217"/>
      <c r="HWB162" s="217"/>
      <c r="HWC162" s="217"/>
      <c r="HWD162" s="217"/>
      <c r="HWE162" s="217"/>
      <c r="HWF162" s="217"/>
      <c r="HWG162" s="217"/>
      <c r="HWH162" s="217"/>
      <c r="HWI162" s="217"/>
      <c r="HWJ162" s="217"/>
      <c r="HWK162" s="217"/>
      <c r="HWL162" s="217"/>
      <c r="HWM162" s="217"/>
      <c r="HWN162" s="217"/>
      <c r="HWO162" s="217"/>
      <c r="HWP162" s="217"/>
      <c r="HWQ162" s="217"/>
      <c r="HWR162" s="217"/>
      <c r="HWS162" s="217"/>
      <c r="HWT162" s="217"/>
      <c r="HWU162" s="217"/>
      <c r="HWV162" s="217"/>
      <c r="HWW162" s="217"/>
      <c r="HWX162" s="217"/>
      <c r="HWY162" s="217"/>
      <c r="HWZ162" s="217"/>
      <c r="HXA162" s="217"/>
      <c r="HXB162" s="217"/>
      <c r="HXC162" s="217"/>
      <c r="HXD162" s="217"/>
      <c r="HXE162" s="217"/>
      <c r="HXF162" s="217"/>
      <c r="HXG162" s="217"/>
      <c r="HXH162" s="217"/>
      <c r="HXI162" s="217"/>
      <c r="HXJ162" s="217"/>
      <c r="HXK162" s="217"/>
      <c r="HXL162" s="217"/>
      <c r="HXM162" s="217"/>
      <c r="HXN162" s="217"/>
      <c r="HXO162" s="217"/>
      <c r="HXP162" s="217"/>
      <c r="HXQ162" s="217"/>
      <c r="HXR162" s="217"/>
      <c r="HXS162" s="217"/>
      <c r="HXT162" s="217"/>
      <c r="HXU162" s="217"/>
      <c r="HXV162" s="217"/>
      <c r="HXW162" s="217"/>
      <c r="HXX162" s="217"/>
      <c r="HXY162" s="217"/>
      <c r="HXZ162" s="217"/>
      <c r="HYA162" s="217"/>
      <c r="HYB162" s="217"/>
      <c r="HYC162" s="217"/>
      <c r="HYD162" s="217"/>
      <c r="HYE162" s="217"/>
      <c r="HYF162" s="217"/>
      <c r="HYG162" s="217"/>
      <c r="HYH162" s="217"/>
      <c r="HYI162" s="217"/>
      <c r="HYJ162" s="217"/>
      <c r="HYK162" s="217"/>
      <c r="HYL162" s="217"/>
      <c r="HYM162" s="217"/>
      <c r="HYN162" s="217"/>
      <c r="HYO162" s="217"/>
      <c r="HYP162" s="217"/>
      <c r="HYQ162" s="217"/>
      <c r="HYR162" s="217"/>
      <c r="HYS162" s="217"/>
      <c r="HYT162" s="217"/>
      <c r="HYU162" s="217"/>
      <c r="HYV162" s="217"/>
      <c r="HYW162" s="217"/>
      <c r="HYX162" s="217"/>
      <c r="HYY162" s="217"/>
      <c r="HYZ162" s="217"/>
      <c r="HZA162" s="217"/>
      <c r="HZB162" s="217"/>
      <c r="HZC162" s="217"/>
      <c r="HZD162" s="217"/>
      <c r="HZE162" s="217"/>
      <c r="HZF162" s="217"/>
      <c r="HZG162" s="217"/>
      <c r="HZH162" s="217"/>
      <c r="HZI162" s="217"/>
      <c r="HZJ162" s="217"/>
      <c r="HZK162" s="217"/>
      <c r="HZL162" s="217"/>
      <c r="HZM162" s="217"/>
      <c r="HZN162" s="217"/>
      <c r="HZO162" s="217"/>
      <c r="HZP162" s="217"/>
      <c r="HZQ162" s="217"/>
      <c r="HZR162" s="217"/>
      <c r="HZS162" s="217"/>
      <c r="HZT162" s="217"/>
      <c r="HZU162" s="217"/>
      <c r="HZV162" s="217"/>
      <c r="HZW162" s="217"/>
      <c r="HZX162" s="217"/>
      <c r="HZY162" s="217"/>
      <c r="HZZ162" s="217"/>
      <c r="IAA162" s="217"/>
      <c r="IAB162" s="217"/>
      <c r="IAC162" s="217"/>
      <c r="IAD162" s="217"/>
      <c r="IAE162" s="217"/>
      <c r="IAF162" s="217"/>
      <c r="IAG162" s="217"/>
      <c r="IAH162" s="217"/>
      <c r="IAI162" s="217"/>
      <c r="IAJ162" s="217"/>
      <c r="IAK162" s="217"/>
      <c r="IAL162" s="217"/>
      <c r="IAM162" s="217"/>
      <c r="IAN162" s="217"/>
      <c r="IAO162" s="217"/>
      <c r="IAP162" s="217"/>
      <c r="IAQ162" s="217"/>
      <c r="IAR162" s="217"/>
      <c r="IAS162" s="217"/>
      <c r="IAT162" s="217"/>
      <c r="IAU162" s="217"/>
      <c r="IAV162" s="217"/>
      <c r="IAW162" s="217"/>
      <c r="IAX162" s="217"/>
      <c r="IAY162" s="217"/>
      <c r="IAZ162" s="217"/>
      <c r="IBA162" s="217"/>
      <c r="IBB162" s="217"/>
      <c r="IBC162" s="217"/>
      <c r="IBD162" s="217"/>
      <c r="IBE162" s="217"/>
      <c r="IBF162" s="217"/>
      <c r="IBG162" s="217"/>
      <c r="IBH162" s="217"/>
      <c r="IBI162" s="217"/>
      <c r="IBJ162" s="217"/>
      <c r="IBK162" s="217"/>
      <c r="IBL162" s="217"/>
      <c r="IBM162" s="217"/>
      <c r="IBN162" s="217"/>
      <c r="IBO162" s="217"/>
      <c r="IBP162" s="217"/>
      <c r="IBQ162" s="217"/>
      <c r="IBR162" s="217"/>
      <c r="IBS162" s="217"/>
      <c r="IBT162" s="217"/>
      <c r="IBU162" s="217"/>
      <c r="IBV162" s="217"/>
      <c r="IBW162" s="217"/>
      <c r="IBX162" s="217"/>
      <c r="IBY162" s="217"/>
      <c r="IBZ162" s="217"/>
      <c r="ICA162" s="217"/>
      <c r="ICB162" s="217"/>
      <c r="ICC162" s="217"/>
      <c r="ICD162" s="217"/>
      <c r="ICE162" s="217"/>
      <c r="ICF162" s="217"/>
      <c r="ICG162" s="217"/>
      <c r="ICH162" s="217"/>
      <c r="ICI162" s="217"/>
      <c r="ICJ162" s="217"/>
      <c r="ICK162" s="217"/>
      <c r="ICL162" s="217"/>
      <c r="ICM162" s="217"/>
      <c r="ICN162" s="217"/>
      <c r="ICO162" s="217"/>
      <c r="ICP162" s="217"/>
      <c r="ICQ162" s="217"/>
      <c r="ICR162" s="217"/>
      <c r="ICS162" s="217"/>
      <c r="ICT162" s="217"/>
      <c r="ICU162" s="217"/>
      <c r="ICV162" s="217"/>
      <c r="ICW162" s="217"/>
      <c r="ICX162" s="217"/>
      <c r="ICY162" s="217"/>
      <c r="ICZ162" s="217"/>
      <c r="IDA162" s="217"/>
      <c r="IDB162" s="217"/>
      <c r="IDC162" s="217"/>
      <c r="IDD162" s="217"/>
      <c r="IDE162" s="217"/>
      <c r="IDF162" s="217"/>
      <c r="IDG162" s="217"/>
      <c r="IDH162" s="217"/>
      <c r="IDI162" s="217"/>
      <c r="IDJ162" s="217"/>
      <c r="IDK162" s="217"/>
      <c r="IDL162" s="217"/>
      <c r="IDM162" s="217"/>
      <c r="IDN162" s="217"/>
      <c r="IDO162" s="217"/>
      <c r="IDP162" s="217"/>
      <c r="IDQ162" s="217"/>
      <c r="IDR162" s="217"/>
      <c r="IDS162" s="217"/>
      <c r="IDT162" s="217"/>
      <c r="IDU162" s="217"/>
      <c r="IDV162" s="217"/>
      <c r="IDW162" s="217"/>
      <c r="IDX162" s="217"/>
      <c r="IDY162" s="217"/>
      <c r="IDZ162" s="217"/>
      <c r="IEA162" s="217"/>
      <c r="IEB162" s="217"/>
      <c r="IEC162" s="217"/>
      <c r="IED162" s="217"/>
      <c r="IEE162" s="217"/>
      <c r="IEF162" s="217"/>
      <c r="IEG162" s="217"/>
      <c r="IEH162" s="217"/>
      <c r="IEI162" s="217"/>
      <c r="IEJ162" s="217"/>
      <c r="IEK162" s="217"/>
      <c r="IEL162" s="217"/>
      <c r="IEM162" s="217"/>
      <c r="IEN162" s="217"/>
      <c r="IEO162" s="217"/>
      <c r="IEP162" s="217"/>
      <c r="IEQ162" s="217"/>
      <c r="IER162" s="217"/>
      <c r="IES162" s="217"/>
      <c r="IET162" s="217"/>
      <c r="IEU162" s="217"/>
      <c r="IEV162" s="217"/>
      <c r="IEW162" s="217"/>
      <c r="IEX162" s="217"/>
      <c r="IEY162" s="217"/>
      <c r="IEZ162" s="217"/>
      <c r="IFA162" s="217"/>
      <c r="IFB162" s="217"/>
      <c r="IFC162" s="217"/>
      <c r="IFD162" s="217"/>
      <c r="IFE162" s="217"/>
      <c r="IFF162" s="217"/>
      <c r="IFG162" s="217"/>
      <c r="IFH162" s="217"/>
      <c r="IFI162" s="217"/>
      <c r="IFJ162" s="217"/>
      <c r="IFK162" s="217"/>
      <c r="IFL162" s="217"/>
      <c r="IFM162" s="217"/>
      <c r="IFN162" s="217"/>
      <c r="IFO162" s="217"/>
      <c r="IFP162" s="217"/>
      <c r="IFQ162" s="217"/>
      <c r="IFR162" s="217"/>
      <c r="IFS162" s="217"/>
      <c r="IFT162" s="217"/>
      <c r="IFU162" s="217"/>
      <c r="IFV162" s="217"/>
      <c r="IFW162" s="217"/>
      <c r="IFX162" s="217"/>
      <c r="IFY162" s="217"/>
      <c r="IFZ162" s="217"/>
      <c r="IGA162" s="217"/>
      <c r="IGB162" s="217"/>
      <c r="IGC162" s="217"/>
      <c r="IGD162" s="217"/>
      <c r="IGE162" s="217"/>
      <c r="IGF162" s="217"/>
      <c r="IGG162" s="217"/>
      <c r="IGH162" s="217"/>
      <c r="IGI162" s="217"/>
      <c r="IGJ162" s="217"/>
      <c r="IGK162" s="217"/>
      <c r="IGL162" s="217"/>
      <c r="IGM162" s="217"/>
      <c r="IGN162" s="217"/>
      <c r="IGO162" s="217"/>
      <c r="IGP162" s="217"/>
      <c r="IGQ162" s="217"/>
      <c r="IGR162" s="217"/>
      <c r="IGS162" s="217"/>
      <c r="IGT162" s="217"/>
      <c r="IGU162" s="217"/>
      <c r="IGV162" s="217"/>
      <c r="IGW162" s="217"/>
      <c r="IGX162" s="217"/>
      <c r="IGY162" s="217"/>
      <c r="IGZ162" s="217"/>
      <c r="IHA162" s="217"/>
      <c r="IHB162" s="217"/>
      <c r="IHC162" s="217"/>
      <c r="IHD162" s="217"/>
      <c r="IHE162" s="217"/>
      <c r="IHF162" s="217"/>
      <c r="IHG162" s="217"/>
      <c r="IHH162" s="217"/>
      <c r="IHI162" s="217"/>
      <c r="IHJ162" s="217"/>
      <c r="IHK162" s="217"/>
      <c r="IHL162" s="217"/>
      <c r="IHM162" s="217"/>
      <c r="IHN162" s="217"/>
      <c r="IHO162" s="217"/>
      <c r="IHP162" s="217"/>
      <c r="IHQ162" s="217"/>
      <c r="IHR162" s="217"/>
      <c r="IHS162" s="217"/>
      <c r="IHT162" s="217"/>
      <c r="IHU162" s="217"/>
      <c r="IHV162" s="217"/>
      <c r="IHW162" s="217"/>
      <c r="IHX162" s="217"/>
      <c r="IHY162" s="217"/>
      <c r="IHZ162" s="217"/>
      <c r="IIA162" s="217"/>
      <c r="IIB162" s="217"/>
      <c r="IIC162" s="217"/>
      <c r="IID162" s="217"/>
      <c r="IIE162" s="217"/>
      <c r="IIF162" s="217"/>
      <c r="IIG162" s="217"/>
      <c r="IIH162" s="217"/>
      <c r="III162" s="217"/>
      <c r="IIJ162" s="217"/>
      <c r="IIK162" s="217"/>
      <c r="IIL162" s="217"/>
      <c r="IIM162" s="217"/>
      <c r="IIN162" s="217"/>
      <c r="IIO162" s="217"/>
      <c r="IIP162" s="217"/>
      <c r="IIQ162" s="217"/>
      <c r="IIR162" s="217"/>
      <c r="IIS162" s="217"/>
      <c r="IIT162" s="217"/>
      <c r="IIU162" s="217"/>
      <c r="IIV162" s="217"/>
      <c r="IIW162" s="217"/>
      <c r="IIX162" s="217"/>
      <c r="IIY162" s="217"/>
      <c r="IIZ162" s="217"/>
      <c r="IJA162" s="217"/>
      <c r="IJB162" s="217"/>
      <c r="IJC162" s="217"/>
      <c r="IJD162" s="217"/>
      <c r="IJE162" s="217"/>
      <c r="IJF162" s="217"/>
      <c r="IJG162" s="217"/>
      <c r="IJH162" s="217"/>
      <c r="IJI162" s="217"/>
      <c r="IJJ162" s="217"/>
      <c r="IJK162" s="217"/>
      <c r="IJL162" s="217"/>
      <c r="IJM162" s="217"/>
      <c r="IJN162" s="217"/>
      <c r="IJO162" s="217"/>
      <c r="IJP162" s="217"/>
      <c r="IJQ162" s="217"/>
      <c r="IJR162" s="217"/>
      <c r="IJS162" s="217"/>
      <c r="IJT162" s="217"/>
      <c r="IJU162" s="217"/>
      <c r="IJV162" s="217"/>
      <c r="IJW162" s="217"/>
      <c r="IJX162" s="217"/>
      <c r="IJY162" s="217"/>
      <c r="IJZ162" s="217"/>
      <c r="IKA162" s="217"/>
      <c r="IKB162" s="217"/>
      <c r="IKC162" s="217"/>
      <c r="IKD162" s="217"/>
      <c r="IKE162" s="217"/>
      <c r="IKF162" s="217"/>
      <c r="IKG162" s="217"/>
      <c r="IKH162" s="217"/>
      <c r="IKI162" s="217"/>
      <c r="IKJ162" s="217"/>
      <c r="IKK162" s="217"/>
      <c r="IKL162" s="217"/>
      <c r="IKM162" s="217"/>
      <c r="IKN162" s="217"/>
      <c r="IKO162" s="217"/>
      <c r="IKP162" s="217"/>
      <c r="IKQ162" s="217"/>
      <c r="IKR162" s="217"/>
      <c r="IKS162" s="217"/>
      <c r="IKT162" s="217"/>
      <c r="IKU162" s="217"/>
      <c r="IKV162" s="217"/>
      <c r="IKW162" s="217"/>
      <c r="IKX162" s="217"/>
      <c r="IKY162" s="217"/>
      <c r="IKZ162" s="217"/>
      <c r="ILA162" s="217"/>
      <c r="ILB162" s="217"/>
      <c r="ILC162" s="217"/>
      <c r="ILD162" s="217"/>
      <c r="ILE162" s="217"/>
      <c r="ILF162" s="217"/>
      <c r="ILG162" s="217"/>
      <c r="ILH162" s="217"/>
      <c r="ILI162" s="217"/>
      <c r="ILJ162" s="217"/>
      <c r="ILK162" s="217"/>
      <c r="ILL162" s="217"/>
      <c r="ILM162" s="217"/>
      <c r="ILN162" s="217"/>
      <c r="ILO162" s="217"/>
      <c r="ILP162" s="217"/>
      <c r="ILQ162" s="217"/>
      <c r="ILR162" s="217"/>
      <c r="ILS162" s="217"/>
      <c r="ILT162" s="217"/>
      <c r="ILU162" s="217"/>
      <c r="ILV162" s="217"/>
      <c r="ILW162" s="217"/>
      <c r="ILX162" s="217"/>
      <c r="ILY162" s="217"/>
      <c r="ILZ162" s="217"/>
      <c r="IMA162" s="217"/>
      <c r="IMB162" s="217"/>
      <c r="IMC162" s="217"/>
      <c r="IMD162" s="217"/>
      <c r="IME162" s="217"/>
      <c r="IMF162" s="217"/>
      <c r="IMG162" s="217"/>
      <c r="IMH162" s="217"/>
      <c r="IMI162" s="217"/>
      <c r="IMJ162" s="217"/>
      <c r="IMK162" s="217"/>
      <c r="IML162" s="217"/>
      <c r="IMM162" s="217"/>
      <c r="IMN162" s="217"/>
      <c r="IMO162" s="217"/>
      <c r="IMP162" s="217"/>
      <c r="IMQ162" s="217"/>
      <c r="IMR162" s="217"/>
      <c r="IMS162" s="217"/>
      <c r="IMT162" s="217"/>
      <c r="IMU162" s="217"/>
      <c r="IMV162" s="217"/>
      <c r="IMW162" s="217"/>
      <c r="IMX162" s="217"/>
      <c r="IMY162" s="217"/>
      <c r="IMZ162" s="217"/>
      <c r="INA162" s="217"/>
      <c r="INB162" s="217"/>
      <c r="INC162" s="217"/>
      <c r="IND162" s="217"/>
      <c r="INE162" s="217"/>
      <c r="INF162" s="217"/>
      <c r="ING162" s="217"/>
      <c r="INH162" s="217"/>
      <c r="INI162" s="217"/>
      <c r="INJ162" s="217"/>
      <c r="INK162" s="217"/>
      <c r="INL162" s="217"/>
      <c r="INM162" s="217"/>
      <c r="INN162" s="217"/>
      <c r="INO162" s="217"/>
      <c r="INP162" s="217"/>
      <c r="INQ162" s="217"/>
      <c r="INR162" s="217"/>
      <c r="INS162" s="217"/>
      <c r="INT162" s="217"/>
      <c r="INU162" s="217"/>
      <c r="INV162" s="217"/>
      <c r="INW162" s="217"/>
      <c r="INX162" s="217"/>
      <c r="INY162" s="217"/>
      <c r="INZ162" s="217"/>
      <c r="IOA162" s="217"/>
      <c r="IOB162" s="217"/>
      <c r="IOC162" s="217"/>
      <c r="IOD162" s="217"/>
      <c r="IOE162" s="217"/>
      <c r="IOF162" s="217"/>
      <c r="IOG162" s="217"/>
      <c r="IOH162" s="217"/>
      <c r="IOI162" s="217"/>
      <c r="IOJ162" s="217"/>
      <c r="IOK162" s="217"/>
      <c r="IOL162" s="217"/>
      <c r="IOM162" s="217"/>
      <c r="ION162" s="217"/>
      <c r="IOO162" s="217"/>
      <c r="IOP162" s="217"/>
      <c r="IOQ162" s="217"/>
      <c r="IOR162" s="217"/>
      <c r="IOS162" s="217"/>
      <c r="IOT162" s="217"/>
      <c r="IOU162" s="217"/>
      <c r="IOV162" s="217"/>
      <c r="IOW162" s="217"/>
      <c r="IOX162" s="217"/>
      <c r="IOY162" s="217"/>
      <c r="IOZ162" s="217"/>
      <c r="IPA162" s="217"/>
      <c r="IPB162" s="217"/>
      <c r="IPC162" s="217"/>
      <c r="IPD162" s="217"/>
      <c r="IPE162" s="217"/>
      <c r="IPF162" s="217"/>
      <c r="IPG162" s="217"/>
      <c r="IPH162" s="217"/>
      <c r="IPI162" s="217"/>
      <c r="IPJ162" s="217"/>
      <c r="IPK162" s="217"/>
      <c r="IPL162" s="217"/>
      <c r="IPM162" s="217"/>
      <c r="IPN162" s="217"/>
      <c r="IPO162" s="217"/>
      <c r="IPP162" s="217"/>
      <c r="IPQ162" s="217"/>
      <c r="IPR162" s="217"/>
      <c r="IPS162" s="217"/>
      <c r="IPT162" s="217"/>
      <c r="IPU162" s="217"/>
      <c r="IPV162" s="217"/>
      <c r="IPW162" s="217"/>
      <c r="IPX162" s="217"/>
      <c r="IPY162" s="217"/>
      <c r="IPZ162" s="217"/>
      <c r="IQA162" s="217"/>
      <c r="IQB162" s="217"/>
      <c r="IQC162" s="217"/>
      <c r="IQD162" s="217"/>
      <c r="IQE162" s="217"/>
      <c r="IQF162" s="217"/>
      <c r="IQG162" s="217"/>
      <c r="IQH162" s="217"/>
      <c r="IQI162" s="217"/>
      <c r="IQJ162" s="217"/>
      <c r="IQK162" s="217"/>
      <c r="IQL162" s="217"/>
      <c r="IQM162" s="217"/>
      <c r="IQN162" s="217"/>
      <c r="IQO162" s="217"/>
      <c r="IQP162" s="217"/>
      <c r="IQQ162" s="217"/>
      <c r="IQR162" s="217"/>
      <c r="IQS162" s="217"/>
      <c r="IQT162" s="217"/>
      <c r="IQU162" s="217"/>
      <c r="IQV162" s="217"/>
      <c r="IQW162" s="217"/>
      <c r="IQX162" s="217"/>
      <c r="IQY162" s="217"/>
      <c r="IQZ162" s="217"/>
      <c r="IRA162" s="217"/>
      <c r="IRB162" s="217"/>
      <c r="IRC162" s="217"/>
      <c r="IRD162" s="217"/>
      <c r="IRE162" s="217"/>
      <c r="IRF162" s="217"/>
      <c r="IRG162" s="217"/>
      <c r="IRH162" s="217"/>
      <c r="IRI162" s="217"/>
      <c r="IRJ162" s="217"/>
      <c r="IRK162" s="217"/>
      <c r="IRL162" s="217"/>
      <c r="IRM162" s="217"/>
      <c r="IRN162" s="217"/>
      <c r="IRO162" s="217"/>
      <c r="IRP162" s="217"/>
      <c r="IRQ162" s="217"/>
      <c r="IRR162" s="217"/>
      <c r="IRS162" s="217"/>
      <c r="IRT162" s="217"/>
      <c r="IRU162" s="217"/>
      <c r="IRV162" s="217"/>
      <c r="IRW162" s="217"/>
      <c r="IRX162" s="217"/>
      <c r="IRY162" s="217"/>
      <c r="IRZ162" s="217"/>
      <c r="ISA162" s="217"/>
      <c r="ISB162" s="217"/>
      <c r="ISC162" s="217"/>
      <c r="ISD162" s="217"/>
      <c r="ISE162" s="217"/>
      <c r="ISF162" s="217"/>
      <c r="ISG162" s="217"/>
      <c r="ISH162" s="217"/>
      <c r="ISI162" s="217"/>
      <c r="ISJ162" s="217"/>
      <c r="ISK162" s="217"/>
      <c r="ISL162" s="217"/>
      <c r="ISM162" s="217"/>
      <c r="ISN162" s="217"/>
      <c r="ISO162" s="217"/>
      <c r="ISP162" s="217"/>
      <c r="ISQ162" s="217"/>
      <c r="ISR162" s="217"/>
      <c r="ISS162" s="217"/>
      <c r="IST162" s="217"/>
      <c r="ISU162" s="217"/>
      <c r="ISV162" s="217"/>
      <c r="ISW162" s="217"/>
      <c r="ISX162" s="217"/>
      <c r="ISY162" s="217"/>
      <c r="ISZ162" s="217"/>
      <c r="ITA162" s="217"/>
      <c r="ITB162" s="217"/>
      <c r="ITC162" s="217"/>
      <c r="ITD162" s="217"/>
      <c r="ITE162" s="217"/>
      <c r="ITF162" s="217"/>
      <c r="ITG162" s="217"/>
      <c r="ITH162" s="217"/>
      <c r="ITI162" s="217"/>
      <c r="ITJ162" s="217"/>
      <c r="ITK162" s="217"/>
      <c r="ITL162" s="217"/>
      <c r="ITM162" s="217"/>
      <c r="ITN162" s="217"/>
      <c r="ITO162" s="217"/>
      <c r="ITP162" s="217"/>
      <c r="ITQ162" s="217"/>
      <c r="ITR162" s="217"/>
      <c r="ITS162" s="217"/>
      <c r="ITT162" s="217"/>
      <c r="ITU162" s="217"/>
      <c r="ITV162" s="217"/>
      <c r="ITW162" s="217"/>
      <c r="ITX162" s="217"/>
      <c r="ITY162" s="217"/>
      <c r="ITZ162" s="217"/>
      <c r="IUA162" s="217"/>
      <c r="IUB162" s="217"/>
      <c r="IUC162" s="217"/>
      <c r="IUD162" s="217"/>
      <c r="IUE162" s="217"/>
      <c r="IUF162" s="217"/>
      <c r="IUG162" s="217"/>
      <c r="IUH162" s="217"/>
      <c r="IUI162" s="217"/>
      <c r="IUJ162" s="217"/>
      <c r="IUK162" s="217"/>
      <c r="IUL162" s="217"/>
      <c r="IUM162" s="217"/>
      <c r="IUN162" s="217"/>
      <c r="IUO162" s="217"/>
      <c r="IUP162" s="217"/>
      <c r="IUQ162" s="217"/>
      <c r="IUR162" s="217"/>
      <c r="IUS162" s="217"/>
      <c r="IUT162" s="217"/>
      <c r="IUU162" s="217"/>
      <c r="IUV162" s="217"/>
      <c r="IUW162" s="217"/>
      <c r="IUX162" s="217"/>
      <c r="IUY162" s="217"/>
      <c r="IUZ162" s="217"/>
      <c r="IVA162" s="217"/>
      <c r="IVB162" s="217"/>
      <c r="IVC162" s="217"/>
      <c r="IVD162" s="217"/>
      <c r="IVE162" s="217"/>
      <c r="IVF162" s="217"/>
      <c r="IVG162" s="217"/>
      <c r="IVH162" s="217"/>
      <c r="IVI162" s="217"/>
      <c r="IVJ162" s="217"/>
      <c r="IVK162" s="217"/>
      <c r="IVL162" s="217"/>
      <c r="IVM162" s="217"/>
      <c r="IVN162" s="217"/>
      <c r="IVO162" s="217"/>
      <c r="IVP162" s="217"/>
      <c r="IVQ162" s="217"/>
      <c r="IVR162" s="217"/>
      <c r="IVS162" s="217"/>
      <c r="IVT162" s="217"/>
      <c r="IVU162" s="217"/>
      <c r="IVV162" s="217"/>
      <c r="IVW162" s="217"/>
      <c r="IVX162" s="217"/>
      <c r="IVY162" s="217"/>
      <c r="IVZ162" s="217"/>
      <c r="IWA162" s="217"/>
      <c r="IWB162" s="217"/>
      <c r="IWC162" s="217"/>
      <c r="IWD162" s="217"/>
      <c r="IWE162" s="217"/>
      <c r="IWF162" s="217"/>
      <c r="IWG162" s="217"/>
      <c r="IWH162" s="217"/>
      <c r="IWI162" s="217"/>
      <c r="IWJ162" s="217"/>
      <c r="IWK162" s="217"/>
      <c r="IWL162" s="217"/>
      <c r="IWM162" s="217"/>
      <c r="IWN162" s="217"/>
      <c r="IWO162" s="217"/>
      <c r="IWP162" s="217"/>
      <c r="IWQ162" s="217"/>
      <c r="IWR162" s="217"/>
      <c r="IWS162" s="217"/>
      <c r="IWT162" s="217"/>
      <c r="IWU162" s="217"/>
      <c r="IWV162" s="217"/>
      <c r="IWW162" s="217"/>
      <c r="IWX162" s="217"/>
      <c r="IWY162" s="217"/>
      <c r="IWZ162" s="217"/>
      <c r="IXA162" s="217"/>
      <c r="IXB162" s="217"/>
      <c r="IXC162" s="217"/>
      <c r="IXD162" s="217"/>
      <c r="IXE162" s="217"/>
      <c r="IXF162" s="217"/>
      <c r="IXG162" s="217"/>
      <c r="IXH162" s="217"/>
      <c r="IXI162" s="217"/>
      <c r="IXJ162" s="217"/>
      <c r="IXK162" s="217"/>
      <c r="IXL162" s="217"/>
      <c r="IXM162" s="217"/>
      <c r="IXN162" s="217"/>
      <c r="IXO162" s="217"/>
      <c r="IXP162" s="217"/>
      <c r="IXQ162" s="217"/>
      <c r="IXR162" s="217"/>
      <c r="IXS162" s="217"/>
      <c r="IXT162" s="217"/>
      <c r="IXU162" s="217"/>
      <c r="IXV162" s="217"/>
      <c r="IXW162" s="217"/>
      <c r="IXX162" s="217"/>
      <c r="IXY162" s="217"/>
      <c r="IXZ162" s="217"/>
      <c r="IYA162" s="217"/>
      <c r="IYB162" s="217"/>
      <c r="IYC162" s="217"/>
      <c r="IYD162" s="217"/>
      <c r="IYE162" s="217"/>
      <c r="IYF162" s="217"/>
      <c r="IYG162" s="217"/>
      <c r="IYH162" s="217"/>
      <c r="IYI162" s="217"/>
      <c r="IYJ162" s="217"/>
      <c r="IYK162" s="217"/>
      <c r="IYL162" s="217"/>
      <c r="IYM162" s="217"/>
      <c r="IYN162" s="217"/>
      <c r="IYO162" s="217"/>
      <c r="IYP162" s="217"/>
      <c r="IYQ162" s="217"/>
      <c r="IYR162" s="217"/>
      <c r="IYS162" s="217"/>
      <c r="IYT162" s="217"/>
      <c r="IYU162" s="217"/>
      <c r="IYV162" s="217"/>
      <c r="IYW162" s="217"/>
      <c r="IYX162" s="217"/>
      <c r="IYY162" s="217"/>
      <c r="IYZ162" s="217"/>
      <c r="IZA162" s="217"/>
      <c r="IZB162" s="217"/>
      <c r="IZC162" s="217"/>
      <c r="IZD162" s="217"/>
      <c r="IZE162" s="217"/>
      <c r="IZF162" s="217"/>
      <c r="IZG162" s="217"/>
      <c r="IZH162" s="217"/>
      <c r="IZI162" s="217"/>
      <c r="IZJ162" s="217"/>
      <c r="IZK162" s="217"/>
      <c r="IZL162" s="217"/>
      <c r="IZM162" s="217"/>
      <c r="IZN162" s="217"/>
      <c r="IZO162" s="217"/>
      <c r="IZP162" s="217"/>
      <c r="IZQ162" s="217"/>
      <c r="IZR162" s="217"/>
      <c r="IZS162" s="217"/>
      <c r="IZT162" s="217"/>
      <c r="IZU162" s="217"/>
      <c r="IZV162" s="217"/>
      <c r="IZW162" s="217"/>
      <c r="IZX162" s="217"/>
      <c r="IZY162" s="217"/>
      <c r="IZZ162" s="217"/>
      <c r="JAA162" s="217"/>
      <c r="JAB162" s="217"/>
      <c r="JAC162" s="217"/>
      <c r="JAD162" s="217"/>
      <c r="JAE162" s="217"/>
      <c r="JAF162" s="217"/>
      <c r="JAG162" s="217"/>
      <c r="JAH162" s="217"/>
      <c r="JAI162" s="217"/>
      <c r="JAJ162" s="217"/>
      <c r="JAK162" s="217"/>
      <c r="JAL162" s="217"/>
      <c r="JAM162" s="217"/>
      <c r="JAN162" s="217"/>
      <c r="JAO162" s="217"/>
      <c r="JAP162" s="217"/>
      <c r="JAQ162" s="217"/>
      <c r="JAR162" s="217"/>
      <c r="JAS162" s="217"/>
      <c r="JAT162" s="217"/>
      <c r="JAU162" s="217"/>
      <c r="JAV162" s="217"/>
      <c r="JAW162" s="217"/>
      <c r="JAX162" s="217"/>
      <c r="JAY162" s="217"/>
      <c r="JAZ162" s="217"/>
      <c r="JBA162" s="217"/>
      <c r="JBB162" s="217"/>
      <c r="JBC162" s="217"/>
      <c r="JBD162" s="217"/>
      <c r="JBE162" s="217"/>
      <c r="JBF162" s="217"/>
      <c r="JBG162" s="217"/>
      <c r="JBH162" s="217"/>
      <c r="JBI162" s="217"/>
      <c r="JBJ162" s="217"/>
      <c r="JBK162" s="217"/>
      <c r="JBL162" s="217"/>
      <c r="JBM162" s="217"/>
      <c r="JBN162" s="217"/>
      <c r="JBO162" s="217"/>
      <c r="JBP162" s="217"/>
      <c r="JBQ162" s="217"/>
      <c r="JBR162" s="217"/>
      <c r="JBS162" s="217"/>
      <c r="JBT162" s="217"/>
      <c r="JBU162" s="217"/>
      <c r="JBV162" s="217"/>
      <c r="JBW162" s="217"/>
      <c r="JBX162" s="217"/>
      <c r="JBY162" s="217"/>
      <c r="JBZ162" s="217"/>
      <c r="JCA162" s="217"/>
      <c r="JCB162" s="217"/>
      <c r="JCC162" s="217"/>
      <c r="JCD162" s="217"/>
      <c r="JCE162" s="217"/>
      <c r="JCF162" s="217"/>
      <c r="JCG162" s="217"/>
      <c r="JCH162" s="217"/>
      <c r="JCI162" s="217"/>
      <c r="JCJ162" s="217"/>
      <c r="JCK162" s="217"/>
      <c r="JCL162" s="217"/>
      <c r="JCM162" s="217"/>
      <c r="JCN162" s="217"/>
      <c r="JCO162" s="217"/>
      <c r="JCP162" s="217"/>
      <c r="JCQ162" s="217"/>
      <c r="JCR162" s="217"/>
      <c r="JCS162" s="217"/>
      <c r="JCT162" s="217"/>
      <c r="JCU162" s="217"/>
      <c r="JCV162" s="217"/>
      <c r="JCW162" s="217"/>
      <c r="JCX162" s="217"/>
      <c r="JCY162" s="217"/>
      <c r="JCZ162" s="217"/>
      <c r="JDA162" s="217"/>
      <c r="JDB162" s="217"/>
      <c r="JDC162" s="217"/>
      <c r="JDD162" s="217"/>
      <c r="JDE162" s="217"/>
      <c r="JDF162" s="217"/>
      <c r="JDG162" s="217"/>
      <c r="JDH162" s="217"/>
      <c r="JDI162" s="217"/>
      <c r="JDJ162" s="217"/>
      <c r="JDK162" s="217"/>
      <c r="JDL162" s="217"/>
      <c r="JDM162" s="217"/>
      <c r="JDN162" s="217"/>
      <c r="JDO162" s="217"/>
      <c r="JDP162" s="217"/>
      <c r="JDQ162" s="217"/>
      <c r="JDR162" s="217"/>
      <c r="JDS162" s="217"/>
      <c r="JDT162" s="217"/>
      <c r="JDU162" s="217"/>
      <c r="JDV162" s="217"/>
      <c r="JDW162" s="217"/>
      <c r="JDX162" s="217"/>
      <c r="JDY162" s="217"/>
      <c r="JDZ162" s="217"/>
      <c r="JEA162" s="217"/>
      <c r="JEB162" s="217"/>
      <c r="JEC162" s="217"/>
      <c r="JED162" s="217"/>
      <c r="JEE162" s="217"/>
      <c r="JEF162" s="217"/>
      <c r="JEG162" s="217"/>
      <c r="JEH162" s="217"/>
      <c r="JEI162" s="217"/>
      <c r="JEJ162" s="217"/>
      <c r="JEK162" s="217"/>
      <c r="JEL162" s="217"/>
      <c r="JEM162" s="217"/>
      <c r="JEN162" s="217"/>
      <c r="JEO162" s="217"/>
      <c r="JEP162" s="217"/>
      <c r="JEQ162" s="217"/>
      <c r="JER162" s="217"/>
      <c r="JES162" s="217"/>
      <c r="JET162" s="217"/>
      <c r="JEU162" s="217"/>
      <c r="JEV162" s="217"/>
      <c r="JEW162" s="217"/>
      <c r="JEX162" s="217"/>
      <c r="JEY162" s="217"/>
      <c r="JEZ162" s="217"/>
      <c r="JFA162" s="217"/>
      <c r="JFB162" s="217"/>
      <c r="JFC162" s="217"/>
      <c r="JFD162" s="217"/>
      <c r="JFE162" s="217"/>
      <c r="JFF162" s="217"/>
      <c r="JFG162" s="217"/>
      <c r="JFH162" s="217"/>
      <c r="JFI162" s="217"/>
      <c r="JFJ162" s="217"/>
      <c r="JFK162" s="217"/>
      <c r="JFL162" s="217"/>
      <c r="JFM162" s="217"/>
      <c r="JFN162" s="217"/>
      <c r="JFO162" s="217"/>
      <c r="JFP162" s="217"/>
      <c r="JFQ162" s="217"/>
      <c r="JFR162" s="217"/>
      <c r="JFS162" s="217"/>
      <c r="JFT162" s="217"/>
      <c r="JFU162" s="217"/>
      <c r="JFV162" s="217"/>
      <c r="JFW162" s="217"/>
      <c r="JFX162" s="217"/>
      <c r="JFY162" s="217"/>
      <c r="JFZ162" s="217"/>
      <c r="JGA162" s="217"/>
      <c r="JGB162" s="217"/>
      <c r="JGC162" s="217"/>
      <c r="JGD162" s="217"/>
      <c r="JGE162" s="217"/>
      <c r="JGF162" s="217"/>
      <c r="JGG162" s="217"/>
      <c r="JGH162" s="217"/>
      <c r="JGI162" s="217"/>
      <c r="JGJ162" s="217"/>
      <c r="JGK162" s="217"/>
      <c r="JGL162" s="217"/>
      <c r="JGM162" s="217"/>
      <c r="JGN162" s="217"/>
      <c r="JGO162" s="217"/>
      <c r="JGP162" s="217"/>
      <c r="JGQ162" s="217"/>
      <c r="JGR162" s="217"/>
      <c r="JGS162" s="217"/>
      <c r="JGT162" s="217"/>
      <c r="JGU162" s="217"/>
      <c r="JGV162" s="217"/>
      <c r="JGW162" s="217"/>
      <c r="JGX162" s="217"/>
      <c r="JGY162" s="217"/>
      <c r="JGZ162" s="217"/>
      <c r="JHA162" s="217"/>
      <c r="JHB162" s="217"/>
      <c r="JHC162" s="217"/>
      <c r="JHD162" s="217"/>
      <c r="JHE162" s="217"/>
      <c r="JHF162" s="217"/>
      <c r="JHG162" s="217"/>
      <c r="JHH162" s="217"/>
      <c r="JHI162" s="217"/>
      <c r="JHJ162" s="217"/>
      <c r="JHK162" s="217"/>
      <c r="JHL162" s="217"/>
      <c r="JHM162" s="217"/>
      <c r="JHN162" s="217"/>
      <c r="JHO162" s="217"/>
      <c r="JHP162" s="217"/>
      <c r="JHQ162" s="217"/>
      <c r="JHR162" s="217"/>
      <c r="JHS162" s="217"/>
      <c r="JHT162" s="217"/>
      <c r="JHU162" s="217"/>
      <c r="JHV162" s="217"/>
      <c r="JHW162" s="217"/>
      <c r="JHX162" s="217"/>
      <c r="JHY162" s="217"/>
      <c r="JHZ162" s="217"/>
      <c r="JIA162" s="217"/>
      <c r="JIB162" s="217"/>
      <c r="JIC162" s="217"/>
      <c r="JID162" s="217"/>
      <c r="JIE162" s="217"/>
      <c r="JIF162" s="217"/>
      <c r="JIG162" s="217"/>
      <c r="JIH162" s="217"/>
      <c r="JII162" s="217"/>
      <c r="JIJ162" s="217"/>
      <c r="JIK162" s="217"/>
      <c r="JIL162" s="217"/>
      <c r="JIM162" s="217"/>
      <c r="JIN162" s="217"/>
      <c r="JIO162" s="217"/>
      <c r="JIP162" s="217"/>
      <c r="JIQ162" s="217"/>
      <c r="JIR162" s="217"/>
      <c r="JIS162" s="217"/>
      <c r="JIT162" s="217"/>
      <c r="JIU162" s="217"/>
      <c r="JIV162" s="217"/>
      <c r="JIW162" s="217"/>
      <c r="JIX162" s="217"/>
      <c r="JIY162" s="217"/>
      <c r="JIZ162" s="217"/>
      <c r="JJA162" s="217"/>
      <c r="JJB162" s="217"/>
      <c r="JJC162" s="217"/>
      <c r="JJD162" s="217"/>
      <c r="JJE162" s="217"/>
      <c r="JJF162" s="217"/>
      <c r="JJG162" s="217"/>
      <c r="JJH162" s="217"/>
      <c r="JJI162" s="217"/>
      <c r="JJJ162" s="217"/>
      <c r="JJK162" s="217"/>
      <c r="JJL162" s="217"/>
      <c r="JJM162" s="217"/>
      <c r="JJN162" s="217"/>
      <c r="JJO162" s="217"/>
      <c r="JJP162" s="217"/>
      <c r="JJQ162" s="217"/>
      <c r="JJR162" s="217"/>
      <c r="JJS162" s="217"/>
      <c r="JJT162" s="217"/>
      <c r="JJU162" s="217"/>
      <c r="JJV162" s="217"/>
      <c r="JJW162" s="217"/>
      <c r="JJX162" s="217"/>
      <c r="JJY162" s="217"/>
      <c r="JJZ162" s="217"/>
      <c r="JKA162" s="217"/>
      <c r="JKB162" s="217"/>
      <c r="JKC162" s="217"/>
      <c r="JKD162" s="217"/>
      <c r="JKE162" s="217"/>
      <c r="JKF162" s="217"/>
      <c r="JKG162" s="217"/>
      <c r="JKH162" s="217"/>
      <c r="JKI162" s="217"/>
      <c r="JKJ162" s="217"/>
      <c r="JKK162" s="217"/>
      <c r="JKL162" s="217"/>
      <c r="JKM162" s="217"/>
      <c r="JKN162" s="217"/>
      <c r="JKO162" s="217"/>
      <c r="JKP162" s="217"/>
      <c r="JKQ162" s="217"/>
      <c r="JKR162" s="217"/>
      <c r="JKS162" s="217"/>
      <c r="JKT162" s="217"/>
      <c r="JKU162" s="217"/>
      <c r="JKV162" s="217"/>
      <c r="JKW162" s="217"/>
      <c r="JKX162" s="217"/>
      <c r="JKY162" s="217"/>
      <c r="JKZ162" s="217"/>
      <c r="JLA162" s="217"/>
      <c r="JLB162" s="217"/>
      <c r="JLC162" s="217"/>
      <c r="JLD162" s="217"/>
      <c r="JLE162" s="217"/>
      <c r="JLF162" s="217"/>
      <c r="JLG162" s="217"/>
      <c r="JLH162" s="217"/>
      <c r="JLI162" s="217"/>
      <c r="JLJ162" s="217"/>
      <c r="JLK162" s="217"/>
      <c r="JLL162" s="217"/>
      <c r="JLM162" s="217"/>
      <c r="JLN162" s="217"/>
      <c r="JLO162" s="217"/>
      <c r="JLP162" s="217"/>
      <c r="JLQ162" s="217"/>
      <c r="JLR162" s="217"/>
      <c r="JLS162" s="217"/>
      <c r="JLT162" s="217"/>
      <c r="JLU162" s="217"/>
      <c r="JLV162" s="217"/>
      <c r="JLW162" s="217"/>
      <c r="JLX162" s="217"/>
      <c r="JLY162" s="217"/>
      <c r="JLZ162" s="217"/>
      <c r="JMA162" s="217"/>
      <c r="JMB162" s="217"/>
      <c r="JMC162" s="217"/>
      <c r="JMD162" s="217"/>
      <c r="JME162" s="217"/>
      <c r="JMF162" s="217"/>
      <c r="JMG162" s="217"/>
      <c r="JMH162" s="217"/>
      <c r="JMI162" s="217"/>
      <c r="JMJ162" s="217"/>
      <c r="JMK162" s="217"/>
      <c r="JML162" s="217"/>
      <c r="JMM162" s="217"/>
      <c r="JMN162" s="217"/>
      <c r="JMO162" s="217"/>
      <c r="JMP162" s="217"/>
      <c r="JMQ162" s="217"/>
      <c r="JMR162" s="217"/>
      <c r="JMS162" s="217"/>
      <c r="JMT162" s="217"/>
      <c r="JMU162" s="217"/>
      <c r="JMV162" s="217"/>
      <c r="JMW162" s="217"/>
      <c r="JMX162" s="217"/>
      <c r="JMY162" s="217"/>
      <c r="JMZ162" s="217"/>
      <c r="JNA162" s="217"/>
      <c r="JNB162" s="217"/>
      <c r="JNC162" s="217"/>
      <c r="JND162" s="217"/>
      <c r="JNE162" s="217"/>
      <c r="JNF162" s="217"/>
      <c r="JNG162" s="217"/>
      <c r="JNH162" s="217"/>
      <c r="JNI162" s="217"/>
      <c r="JNJ162" s="217"/>
      <c r="JNK162" s="217"/>
      <c r="JNL162" s="217"/>
      <c r="JNM162" s="217"/>
      <c r="JNN162" s="217"/>
      <c r="JNO162" s="217"/>
      <c r="JNP162" s="217"/>
      <c r="JNQ162" s="217"/>
      <c r="JNR162" s="217"/>
      <c r="JNS162" s="217"/>
      <c r="JNT162" s="217"/>
      <c r="JNU162" s="217"/>
      <c r="JNV162" s="217"/>
      <c r="JNW162" s="217"/>
      <c r="JNX162" s="217"/>
      <c r="JNY162" s="217"/>
      <c r="JNZ162" s="217"/>
      <c r="JOA162" s="217"/>
      <c r="JOB162" s="217"/>
      <c r="JOC162" s="217"/>
      <c r="JOD162" s="217"/>
      <c r="JOE162" s="217"/>
      <c r="JOF162" s="217"/>
      <c r="JOG162" s="217"/>
      <c r="JOH162" s="217"/>
      <c r="JOI162" s="217"/>
      <c r="JOJ162" s="217"/>
      <c r="JOK162" s="217"/>
      <c r="JOL162" s="217"/>
      <c r="JOM162" s="217"/>
      <c r="JON162" s="217"/>
      <c r="JOO162" s="217"/>
      <c r="JOP162" s="217"/>
      <c r="JOQ162" s="217"/>
      <c r="JOR162" s="217"/>
      <c r="JOS162" s="217"/>
      <c r="JOT162" s="217"/>
      <c r="JOU162" s="217"/>
      <c r="JOV162" s="217"/>
      <c r="JOW162" s="217"/>
      <c r="JOX162" s="217"/>
      <c r="JOY162" s="217"/>
      <c r="JOZ162" s="217"/>
      <c r="JPA162" s="217"/>
      <c r="JPB162" s="217"/>
      <c r="JPC162" s="217"/>
      <c r="JPD162" s="217"/>
      <c r="JPE162" s="217"/>
      <c r="JPF162" s="217"/>
      <c r="JPG162" s="217"/>
      <c r="JPH162" s="217"/>
      <c r="JPI162" s="217"/>
      <c r="JPJ162" s="217"/>
      <c r="JPK162" s="217"/>
      <c r="JPL162" s="217"/>
      <c r="JPM162" s="217"/>
      <c r="JPN162" s="217"/>
      <c r="JPO162" s="217"/>
      <c r="JPP162" s="217"/>
      <c r="JPQ162" s="217"/>
      <c r="JPR162" s="217"/>
      <c r="JPS162" s="217"/>
      <c r="JPT162" s="217"/>
      <c r="JPU162" s="217"/>
      <c r="JPV162" s="217"/>
      <c r="JPW162" s="217"/>
      <c r="JPX162" s="217"/>
      <c r="JPY162" s="217"/>
      <c r="JPZ162" s="217"/>
      <c r="JQA162" s="217"/>
      <c r="JQB162" s="217"/>
      <c r="JQC162" s="217"/>
      <c r="JQD162" s="217"/>
      <c r="JQE162" s="217"/>
      <c r="JQF162" s="217"/>
      <c r="JQG162" s="217"/>
      <c r="JQH162" s="217"/>
      <c r="JQI162" s="217"/>
      <c r="JQJ162" s="217"/>
      <c r="JQK162" s="217"/>
      <c r="JQL162" s="217"/>
      <c r="JQM162" s="217"/>
      <c r="JQN162" s="217"/>
      <c r="JQO162" s="217"/>
      <c r="JQP162" s="217"/>
      <c r="JQQ162" s="217"/>
      <c r="JQR162" s="217"/>
      <c r="JQS162" s="217"/>
      <c r="JQT162" s="217"/>
      <c r="JQU162" s="217"/>
      <c r="JQV162" s="217"/>
      <c r="JQW162" s="217"/>
      <c r="JQX162" s="217"/>
      <c r="JQY162" s="217"/>
      <c r="JQZ162" s="217"/>
      <c r="JRA162" s="217"/>
      <c r="JRB162" s="217"/>
      <c r="JRC162" s="217"/>
      <c r="JRD162" s="217"/>
      <c r="JRE162" s="217"/>
      <c r="JRF162" s="217"/>
      <c r="JRG162" s="217"/>
      <c r="JRH162" s="217"/>
      <c r="JRI162" s="217"/>
      <c r="JRJ162" s="217"/>
      <c r="JRK162" s="217"/>
      <c r="JRL162" s="217"/>
      <c r="JRM162" s="217"/>
      <c r="JRN162" s="217"/>
      <c r="JRO162" s="217"/>
      <c r="JRP162" s="217"/>
      <c r="JRQ162" s="217"/>
      <c r="JRR162" s="217"/>
      <c r="JRS162" s="217"/>
      <c r="JRT162" s="217"/>
      <c r="JRU162" s="217"/>
      <c r="JRV162" s="217"/>
      <c r="JRW162" s="217"/>
      <c r="JRX162" s="217"/>
      <c r="JRY162" s="217"/>
      <c r="JRZ162" s="217"/>
      <c r="JSA162" s="217"/>
      <c r="JSB162" s="217"/>
      <c r="JSC162" s="217"/>
      <c r="JSD162" s="217"/>
      <c r="JSE162" s="217"/>
      <c r="JSF162" s="217"/>
      <c r="JSG162" s="217"/>
      <c r="JSH162" s="217"/>
      <c r="JSI162" s="217"/>
      <c r="JSJ162" s="217"/>
      <c r="JSK162" s="217"/>
      <c r="JSL162" s="217"/>
      <c r="JSM162" s="217"/>
      <c r="JSN162" s="217"/>
      <c r="JSO162" s="217"/>
      <c r="JSP162" s="217"/>
      <c r="JSQ162" s="217"/>
      <c r="JSR162" s="217"/>
      <c r="JSS162" s="217"/>
      <c r="JST162" s="217"/>
      <c r="JSU162" s="217"/>
      <c r="JSV162" s="217"/>
      <c r="JSW162" s="217"/>
      <c r="JSX162" s="217"/>
      <c r="JSY162" s="217"/>
      <c r="JSZ162" s="217"/>
      <c r="JTA162" s="217"/>
      <c r="JTB162" s="217"/>
      <c r="JTC162" s="217"/>
      <c r="JTD162" s="217"/>
      <c r="JTE162" s="217"/>
      <c r="JTF162" s="217"/>
      <c r="JTG162" s="217"/>
      <c r="JTH162" s="217"/>
      <c r="JTI162" s="217"/>
      <c r="JTJ162" s="217"/>
      <c r="JTK162" s="217"/>
      <c r="JTL162" s="217"/>
      <c r="JTM162" s="217"/>
      <c r="JTN162" s="217"/>
      <c r="JTO162" s="217"/>
      <c r="JTP162" s="217"/>
      <c r="JTQ162" s="217"/>
      <c r="JTR162" s="217"/>
      <c r="JTS162" s="217"/>
      <c r="JTT162" s="217"/>
      <c r="JTU162" s="217"/>
      <c r="JTV162" s="217"/>
      <c r="JTW162" s="217"/>
      <c r="JTX162" s="217"/>
      <c r="JTY162" s="217"/>
      <c r="JTZ162" s="217"/>
      <c r="JUA162" s="217"/>
      <c r="JUB162" s="217"/>
      <c r="JUC162" s="217"/>
      <c r="JUD162" s="217"/>
      <c r="JUE162" s="217"/>
      <c r="JUF162" s="217"/>
      <c r="JUG162" s="217"/>
      <c r="JUH162" s="217"/>
      <c r="JUI162" s="217"/>
      <c r="JUJ162" s="217"/>
      <c r="JUK162" s="217"/>
      <c r="JUL162" s="217"/>
      <c r="JUM162" s="217"/>
      <c r="JUN162" s="217"/>
      <c r="JUO162" s="217"/>
      <c r="JUP162" s="217"/>
      <c r="JUQ162" s="217"/>
      <c r="JUR162" s="217"/>
      <c r="JUS162" s="217"/>
      <c r="JUT162" s="217"/>
      <c r="JUU162" s="217"/>
      <c r="JUV162" s="217"/>
      <c r="JUW162" s="217"/>
      <c r="JUX162" s="217"/>
      <c r="JUY162" s="217"/>
      <c r="JUZ162" s="217"/>
      <c r="JVA162" s="217"/>
      <c r="JVB162" s="217"/>
      <c r="JVC162" s="217"/>
      <c r="JVD162" s="217"/>
      <c r="JVE162" s="217"/>
      <c r="JVF162" s="217"/>
      <c r="JVG162" s="217"/>
      <c r="JVH162" s="217"/>
      <c r="JVI162" s="217"/>
      <c r="JVJ162" s="217"/>
      <c r="JVK162" s="217"/>
      <c r="JVL162" s="217"/>
      <c r="JVM162" s="217"/>
      <c r="JVN162" s="217"/>
      <c r="JVO162" s="217"/>
      <c r="JVP162" s="217"/>
      <c r="JVQ162" s="217"/>
      <c r="JVR162" s="217"/>
      <c r="JVS162" s="217"/>
      <c r="JVT162" s="217"/>
      <c r="JVU162" s="217"/>
      <c r="JVV162" s="217"/>
      <c r="JVW162" s="217"/>
      <c r="JVX162" s="217"/>
      <c r="JVY162" s="217"/>
      <c r="JVZ162" s="217"/>
      <c r="JWA162" s="217"/>
      <c r="JWB162" s="217"/>
      <c r="JWC162" s="217"/>
      <c r="JWD162" s="217"/>
      <c r="JWE162" s="217"/>
      <c r="JWF162" s="217"/>
      <c r="JWG162" s="217"/>
      <c r="JWH162" s="217"/>
      <c r="JWI162" s="217"/>
      <c r="JWJ162" s="217"/>
      <c r="JWK162" s="217"/>
      <c r="JWL162" s="217"/>
      <c r="JWM162" s="217"/>
      <c r="JWN162" s="217"/>
      <c r="JWO162" s="217"/>
      <c r="JWP162" s="217"/>
      <c r="JWQ162" s="217"/>
      <c r="JWR162" s="217"/>
      <c r="JWS162" s="217"/>
      <c r="JWT162" s="217"/>
      <c r="JWU162" s="217"/>
      <c r="JWV162" s="217"/>
      <c r="JWW162" s="217"/>
      <c r="JWX162" s="217"/>
      <c r="JWY162" s="217"/>
      <c r="JWZ162" s="217"/>
      <c r="JXA162" s="217"/>
      <c r="JXB162" s="217"/>
      <c r="JXC162" s="217"/>
      <c r="JXD162" s="217"/>
      <c r="JXE162" s="217"/>
      <c r="JXF162" s="217"/>
      <c r="JXG162" s="217"/>
      <c r="JXH162" s="217"/>
      <c r="JXI162" s="217"/>
      <c r="JXJ162" s="217"/>
      <c r="JXK162" s="217"/>
      <c r="JXL162" s="217"/>
      <c r="JXM162" s="217"/>
      <c r="JXN162" s="217"/>
      <c r="JXO162" s="217"/>
      <c r="JXP162" s="217"/>
      <c r="JXQ162" s="217"/>
      <c r="JXR162" s="217"/>
      <c r="JXS162" s="217"/>
      <c r="JXT162" s="217"/>
      <c r="JXU162" s="217"/>
      <c r="JXV162" s="217"/>
      <c r="JXW162" s="217"/>
      <c r="JXX162" s="217"/>
      <c r="JXY162" s="217"/>
      <c r="JXZ162" s="217"/>
      <c r="JYA162" s="217"/>
      <c r="JYB162" s="217"/>
      <c r="JYC162" s="217"/>
      <c r="JYD162" s="217"/>
      <c r="JYE162" s="217"/>
      <c r="JYF162" s="217"/>
      <c r="JYG162" s="217"/>
      <c r="JYH162" s="217"/>
      <c r="JYI162" s="217"/>
      <c r="JYJ162" s="217"/>
      <c r="JYK162" s="217"/>
      <c r="JYL162" s="217"/>
      <c r="JYM162" s="217"/>
      <c r="JYN162" s="217"/>
      <c r="JYO162" s="217"/>
      <c r="JYP162" s="217"/>
      <c r="JYQ162" s="217"/>
      <c r="JYR162" s="217"/>
      <c r="JYS162" s="217"/>
      <c r="JYT162" s="217"/>
      <c r="JYU162" s="217"/>
      <c r="JYV162" s="217"/>
      <c r="JYW162" s="217"/>
      <c r="JYX162" s="217"/>
      <c r="JYY162" s="217"/>
      <c r="JYZ162" s="217"/>
      <c r="JZA162" s="217"/>
      <c r="JZB162" s="217"/>
      <c r="JZC162" s="217"/>
      <c r="JZD162" s="217"/>
      <c r="JZE162" s="217"/>
      <c r="JZF162" s="217"/>
      <c r="JZG162" s="217"/>
      <c r="JZH162" s="217"/>
      <c r="JZI162" s="217"/>
      <c r="JZJ162" s="217"/>
      <c r="JZK162" s="217"/>
      <c r="JZL162" s="217"/>
      <c r="JZM162" s="217"/>
      <c r="JZN162" s="217"/>
      <c r="JZO162" s="217"/>
      <c r="JZP162" s="217"/>
      <c r="JZQ162" s="217"/>
      <c r="JZR162" s="217"/>
      <c r="JZS162" s="217"/>
      <c r="JZT162" s="217"/>
      <c r="JZU162" s="217"/>
      <c r="JZV162" s="217"/>
      <c r="JZW162" s="217"/>
      <c r="JZX162" s="217"/>
      <c r="JZY162" s="217"/>
      <c r="JZZ162" s="217"/>
      <c r="KAA162" s="217"/>
      <c r="KAB162" s="217"/>
      <c r="KAC162" s="217"/>
      <c r="KAD162" s="217"/>
      <c r="KAE162" s="217"/>
      <c r="KAF162" s="217"/>
      <c r="KAG162" s="217"/>
      <c r="KAH162" s="217"/>
      <c r="KAI162" s="217"/>
      <c r="KAJ162" s="217"/>
      <c r="KAK162" s="217"/>
      <c r="KAL162" s="217"/>
      <c r="KAM162" s="217"/>
      <c r="KAN162" s="217"/>
      <c r="KAO162" s="217"/>
      <c r="KAP162" s="217"/>
      <c r="KAQ162" s="217"/>
      <c r="KAR162" s="217"/>
      <c r="KAS162" s="217"/>
      <c r="KAT162" s="217"/>
      <c r="KAU162" s="217"/>
      <c r="KAV162" s="217"/>
      <c r="KAW162" s="217"/>
      <c r="KAX162" s="217"/>
      <c r="KAY162" s="217"/>
      <c r="KAZ162" s="217"/>
      <c r="KBA162" s="217"/>
      <c r="KBB162" s="217"/>
      <c r="KBC162" s="217"/>
      <c r="KBD162" s="217"/>
      <c r="KBE162" s="217"/>
      <c r="KBF162" s="217"/>
      <c r="KBG162" s="217"/>
      <c r="KBH162" s="217"/>
      <c r="KBI162" s="217"/>
      <c r="KBJ162" s="217"/>
      <c r="KBK162" s="217"/>
      <c r="KBL162" s="217"/>
      <c r="KBM162" s="217"/>
      <c r="KBN162" s="217"/>
      <c r="KBO162" s="217"/>
      <c r="KBP162" s="217"/>
      <c r="KBQ162" s="217"/>
      <c r="KBR162" s="217"/>
      <c r="KBS162" s="217"/>
      <c r="KBT162" s="217"/>
      <c r="KBU162" s="217"/>
      <c r="KBV162" s="217"/>
      <c r="KBW162" s="217"/>
      <c r="KBX162" s="217"/>
      <c r="KBY162" s="217"/>
      <c r="KBZ162" s="217"/>
      <c r="KCA162" s="217"/>
      <c r="KCB162" s="217"/>
      <c r="KCC162" s="217"/>
      <c r="KCD162" s="217"/>
      <c r="KCE162" s="217"/>
      <c r="KCF162" s="217"/>
      <c r="KCG162" s="217"/>
      <c r="KCH162" s="217"/>
      <c r="KCI162" s="217"/>
      <c r="KCJ162" s="217"/>
      <c r="KCK162" s="217"/>
      <c r="KCL162" s="217"/>
      <c r="KCM162" s="217"/>
      <c r="KCN162" s="217"/>
      <c r="KCO162" s="217"/>
      <c r="KCP162" s="217"/>
      <c r="KCQ162" s="217"/>
      <c r="KCR162" s="217"/>
      <c r="KCS162" s="217"/>
      <c r="KCT162" s="217"/>
      <c r="KCU162" s="217"/>
      <c r="KCV162" s="217"/>
      <c r="KCW162" s="217"/>
      <c r="KCX162" s="217"/>
      <c r="KCY162" s="217"/>
      <c r="KCZ162" s="217"/>
      <c r="KDA162" s="217"/>
      <c r="KDB162" s="217"/>
      <c r="KDC162" s="217"/>
      <c r="KDD162" s="217"/>
      <c r="KDE162" s="217"/>
      <c r="KDF162" s="217"/>
      <c r="KDG162" s="217"/>
      <c r="KDH162" s="217"/>
      <c r="KDI162" s="217"/>
      <c r="KDJ162" s="217"/>
      <c r="KDK162" s="217"/>
      <c r="KDL162" s="217"/>
      <c r="KDM162" s="217"/>
      <c r="KDN162" s="217"/>
      <c r="KDO162" s="217"/>
      <c r="KDP162" s="217"/>
      <c r="KDQ162" s="217"/>
      <c r="KDR162" s="217"/>
      <c r="KDS162" s="217"/>
      <c r="KDT162" s="217"/>
      <c r="KDU162" s="217"/>
      <c r="KDV162" s="217"/>
      <c r="KDW162" s="217"/>
      <c r="KDX162" s="217"/>
      <c r="KDY162" s="217"/>
      <c r="KDZ162" s="217"/>
      <c r="KEA162" s="217"/>
      <c r="KEB162" s="217"/>
      <c r="KEC162" s="217"/>
      <c r="KED162" s="217"/>
      <c r="KEE162" s="217"/>
      <c r="KEF162" s="217"/>
      <c r="KEG162" s="217"/>
      <c r="KEH162" s="217"/>
      <c r="KEI162" s="217"/>
      <c r="KEJ162" s="217"/>
      <c r="KEK162" s="217"/>
      <c r="KEL162" s="217"/>
      <c r="KEM162" s="217"/>
      <c r="KEN162" s="217"/>
      <c r="KEO162" s="217"/>
      <c r="KEP162" s="217"/>
      <c r="KEQ162" s="217"/>
      <c r="KER162" s="217"/>
      <c r="KES162" s="217"/>
      <c r="KET162" s="217"/>
      <c r="KEU162" s="217"/>
      <c r="KEV162" s="217"/>
      <c r="KEW162" s="217"/>
      <c r="KEX162" s="217"/>
      <c r="KEY162" s="217"/>
      <c r="KEZ162" s="217"/>
      <c r="KFA162" s="217"/>
      <c r="KFB162" s="217"/>
      <c r="KFC162" s="217"/>
      <c r="KFD162" s="217"/>
      <c r="KFE162" s="217"/>
      <c r="KFF162" s="217"/>
      <c r="KFG162" s="217"/>
      <c r="KFH162" s="217"/>
      <c r="KFI162" s="217"/>
      <c r="KFJ162" s="217"/>
      <c r="KFK162" s="217"/>
      <c r="KFL162" s="217"/>
      <c r="KFM162" s="217"/>
      <c r="KFN162" s="217"/>
      <c r="KFO162" s="217"/>
      <c r="KFP162" s="217"/>
      <c r="KFQ162" s="217"/>
      <c r="KFR162" s="217"/>
      <c r="KFS162" s="217"/>
      <c r="KFT162" s="217"/>
      <c r="KFU162" s="217"/>
      <c r="KFV162" s="217"/>
      <c r="KFW162" s="217"/>
      <c r="KFX162" s="217"/>
      <c r="KFY162" s="217"/>
      <c r="KFZ162" s="217"/>
      <c r="KGA162" s="217"/>
      <c r="KGB162" s="217"/>
      <c r="KGC162" s="217"/>
      <c r="KGD162" s="217"/>
      <c r="KGE162" s="217"/>
      <c r="KGF162" s="217"/>
      <c r="KGG162" s="217"/>
      <c r="KGH162" s="217"/>
      <c r="KGI162" s="217"/>
      <c r="KGJ162" s="217"/>
      <c r="KGK162" s="217"/>
      <c r="KGL162" s="217"/>
      <c r="KGM162" s="217"/>
      <c r="KGN162" s="217"/>
      <c r="KGO162" s="217"/>
      <c r="KGP162" s="217"/>
      <c r="KGQ162" s="217"/>
      <c r="KGR162" s="217"/>
      <c r="KGS162" s="217"/>
      <c r="KGT162" s="217"/>
      <c r="KGU162" s="217"/>
      <c r="KGV162" s="217"/>
      <c r="KGW162" s="217"/>
      <c r="KGX162" s="217"/>
      <c r="KGY162" s="217"/>
      <c r="KGZ162" s="217"/>
      <c r="KHA162" s="217"/>
      <c r="KHB162" s="217"/>
      <c r="KHC162" s="217"/>
      <c r="KHD162" s="217"/>
      <c r="KHE162" s="217"/>
      <c r="KHF162" s="217"/>
      <c r="KHG162" s="217"/>
      <c r="KHH162" s="217"/>
      <c r="KHI162" s="217"/>
      <c r="KHJ162" s="217"/>
      <c r="KHK162" s="217"/>
      <c r="KHL162" s="217"/>
      <c r="KHM162" s="217"/>
      <c r="KHN162" s="217"/>
      <c r="KHO162" s="217"/>
      <c r="KHP162" s="217"/>
      <c r="KHQ162" s="217"/>
      <c r="KHR162" s="217"/>
      <c r="KHS162" s="217"/>
      <c r="KHT162" s="217"/>
      <c r="KHU162" s="217"/>
      <c r="KHV162" s="217"/>
      <c r="KHW162" s="217"/>
      <c r="KHX162" s="217"/>
      <c r="KHY162" s="217"/>
      <c r="KHZ162" s="217"/>
      <c r="KIA162" s="217"/>
      <c r="KIB162" s="217"/>
      <c r="KIC162" s="217"/>
      <c r="KID162" s="217"/>
      <c r="KIE162" s="217"/>
      <c r="KIF162" s="217"/>
      <c r="KIG162" s="217"/>
      <c r="KIH162" s="217"/>
      <c r="KII162" s="217"/>
      <c r="KIJ162" s="217"/>
      <c r="KIK162" s="217"/>
      <c r="KIL162" s="217"/>
      <c r="KIM162" s="217"/>
      <c r="KIN162" s="217"/>
      <c r="KIO162" s="217"/>
      <c r="KIP162" s="217"/>
      <c r="KIQ162" s="217"/>
      <c r="KIR162" s="217"/>
      <c r="KIS162" s="217"/>
      <c r="KIT162" s="217"/>
      <c r="KIU162" s="217"/>
      <c r="KIV162" s="217"/>
      <c r="KIW162" s="217"/>
      <c r="KIX162" s="217"/>
      <c r="KIY162" s="217"/>
      <c r="KIZ162" s="217"/>
      <c r="KJA162" s="217"/>
      <c r="KJB162" s="217"/>
      <c r="KJC162" s="217"/>
      <c r="KJD162" s="217"/>
      <c r="KJE162" s="217"/>
      <c r="KJF162" s="217"/>
      <c r="KJG162" s="217"/>
      <c r="KJH162" s="217"/>
      <c r="KJI162" s="217"/>
      <c r="KJJ162" s="217"/>
      <c r="KJK162" s="217"/>
      <c r="KJL162" s="217"/>
      <c r="KJM162" s="217"/>
      <c r="KJN162" s="217"/>
      <c r="KJO162" s="217"/>
      <c r="KJP162" s="217"/>
      <c r="KJQ162" s="217"/>
      <c r="KJR162" s="217"/>
      <c r="KJS162" s="217"/>
      <c r="KJT162" s="217"/>
      <c r="KJU162" s="217"/>
      <c r="KJV162" s="217"/>
      <c r="KJW162" s="217"/>
      <c r="KJX162" s="217"/>
      <c r="KJY162" s="217"/>
      <c r="KJZ162" s="217"/>
      <c r="KKA162" s="217"/>
      <c r="KKB162" s="217"/>
      <c r="KKC162" s="217"/>
      <c r="KKD162" s="217"/>
      <c r="KKE162" s="217"/>
      <c r="KKF162" s="217"/>
      <c r="KKG162" s="217"/>
      <c r="KKH162" s="217"/>
      <c r="KKI162" s="217"/>
      <c r="KKJ162" s="217"/>
      <c r="KKK162" s="217"/>
      <c r="KKL162" s="217"/>
      <c r="KKM162" s="217"/>
      <c r="KKN162" s="217"/>
      <c r="KKO162" s="217"/>
      <c r="KKP162" s="217"/>
      <c r="KKQ162" s="217"/>
      <c r="KKR162" s="217"/>
      <c r="KKS162" s="217"/>
      <c r="KKT162" s="217"/>
      <c r="KKU162" s="217"/>
      <c r="KKV162" s="217"/>
      <c r="KKW162" s="217"/>
      <c r="KKX162" s="217"/>
      <c r="KKY162" s="217"/>
      <c r="KKZ162" s="217"/>
      <c r="KLA162" s="217"/>
      <c r="KLB162" s="217"/>
      <c r="KLC162" s="217"/>
      <c r="KLD162" s="217"/>
      <c r="KLE162" s="217"/>
      <c r="KLF162" s="217"/>
      <c r="KLG162" s="217"/>
      <c r="KLH162" s="217"/>
      <c r="KLI162" s="217"/>
      <c r="KLJ162" s="217"/>
      <c r="KLK162" s="217"/>
      <c r="KLL162" s="217"/>
      <c r="KLM162" s="217"/>
      <c r="KLN162" s="217"/>
      <c r="KLO162" s="217"/>
      <c r="KLP162" s="217"/>
      <c r="KLQ162" s="217"/>
      <c r="KLR162" s="217"/>
      <c r="KLS162" s="217"/>
      <c r="KLT162" s="217"/>
      <c r="KLU162" s="217"/>
      <c r="KLV162" s="217"/>
      <c r="KLW162" s="217"/>
      <c r="KLX162" s="217"/>
      <c r="KLY162" s="217"/>
      <c r="KLZ162" s="217"/>
      <c r="KMA162" s="217"/>
      <c r="KMB162" s="217"/>
      <c r="KMC162" s="217"/>
      <c r="KMD162" s="217"/>
      <c r="KME162" s="217"/>
      <c r="KMF162" s="217"/>
      <c r="KMG162" s="217"/>
      <c r="KMH162" s="217"/>
      <c r="KMI162" s="217"/>
      <c r="KMJ162" s="217"/>
      <c r="KMK162" s="217"/>
      <c r="KML162" s="217"/>
      <c r="KMM162" s="217"/>
      <c r="KMN162" s="217"/>
      <c r="KMO162" s="217"/>
      <c r="KMP162" s="217"/>
      <c r="KMQ162" s="217"/>
      <c r="KMR162" s="217"/>
      <c r="KMS162" s="217"/>
      <c r="KMT162" s="217"/>
      <c r="KMU162" s="217"/>
      <c r="KMV162" s="217"/>
      <c r="KMW162" s="217"/>
      <c r="KMX162" s="217"/>
      <c r="KMY162" s="217"/>
      <c r="KMZ162" s="217"/>
      <c r="KNA162" s="217"/>
      <c r="KNB162" s="217"/>
      <c r="KNC162" s="217"/>
      <c r="KND162" s="217"/>
      <c r="KNE162" s="217"/>
      <c r="KNF162" s="217"/>
      <c r="KNG162" s="217"/>
      <c r="KNH162" s="217"/>
      <c r="KNI162" s="217"/>
      <c r="KNJ162" s="217"/>
      <c r="KNK162" s="217"/>
      <c r="KNL162" s="217"/>
      <c r="KNM162" s="217"/>
      <c r="KNN162" s="217"/>
      <c r="KNO162" s="217"/>
      <c r="KNP162" s="217"/>
      <c r="KNQ162" s="217"/>
      <c r="KNR162" s="217"/>
      <c r="KNS162" s="217"/>
      <c r="KNT162" s="217"/>
      <c r="KNU162" s="217"/>
      <c r="KNV162" s="217"/>
      <c r="KNW162" s="217"/>
      <c r="KNX162" s="217"/>
      <c r="KNY162" s="217"/>
      <c r="KNZ162" s="217"/>
      <c r="KOA162" s="217"/>
      <c r="KOB162" s="217"/>
      <c r="KOC162" s="217"/>
      <c r="KOD162" s="217"/>
      <c r="KOE162" s="217"/>
      <c r="KOF162" s="217"/>
      <c r="KOG162" s="217"/>
      <c r="KOH162" s="217"/>
      <c r="KOI162" s="217"/>
      <c r="KOJ162" s="217"/>
      <c r="KOK162" s="217"/>
      <c r="KOL162" s="217"/>
      <c r="KOM162" s="217"/>
      <c r="KON162" s="217"/>
      <c r="KOO162" s="217"/>
      <c r="KOP162" s="217"/>
      <c r="KOQ162" s="217"/>
      <c r="KOR162" s="217"/>
      <c r="KOS162" s="217"/>
      <c r="KOT162" s="217"/>
      <c r="KOU162" s="217"/>
      <c r="KOV162" s="217"/>
      <c r="KOW162" s="217"/>
      <c r="KOX162" s="217"/>
      <c r="KOY162" s="217"/>
      <c r="KOZ162" s="217"/>
      <c r="KPA162" s="217"/>
      <c r="KPB162" s="217"/>
      <c r="KPC162" s="217"/>
      <c r="KPD162" s="217"/>
      <c r="KPE162" s="217"/>
      <c r="KPF162" s="217"/>
      <c r="KPG162" s="217"/>
      <c r="KPH162" s="217"/>
      <c r="KPI162" s="217"/>
      <c r="KPJ162" s="217"/>
      <c r="KPK162" s="217"/>
      <c r="KPL162" s="217"/>
      <c r="KPM162" s="217"/>
      <c r="KPN162" s="217"/>
      <c r="KPO162" s="217"/>
      <c r="KPP162" s="217"/>
      <c r="KPQ162" s="217"/>
      <c r="KPR162" s="217"/>
      <c r="KPS162" s="217"/>
      <c r="KPT162" s="217"/>
      <c r="KPU162" s="217"/>
      <c r="KPV162" s="217"/>
      <c r="KPW162" s="217"/>
      <c r="KPX162" s="217"/>
      <c r="KPY162" s="217"/>
      <c r="KPZ162" s="217"/>
      <c r="KQA162" s="217"/>
      <c r="KQB162" s="217"/>
      <c r="KQC162" s="217"/>
      <c r="KQD162" s="217"/>
      <c r="KQE162" s="217"/>
      <c r="KQF162" s="217"/>
      <c r="KQG162" s="217"/>
      <c r="KQH162" s="217"/>
      <c r="KQI162" s="217"/>
      <c r="KQJ162" s="217"/>
      <c r="KQK162" s="217"/>
      <c r="KQL162" s="217"/>
      <c r="KQM162" s="217"/>
      <c r="KQN162" s="217"/>
      <c r="KQO162" s="217"/>
      <c r="KQP162" s="217"/>
      <c r="KQQ162" s="217"/>
      <c r="KQR162" s="217"/>
      <c r="KQS162" s="217"/>
      <c r="KQT162" s="217"/>
      <c r="KQU162" s="217"/>
      <c r="KQV162" s="217"/>
      <c r="KQW162" s="217"/>
      <c r="KQX162" s="217"/>
      <c r="KQY162" s="217"/>
      <c r="KQZ162" s="217"/>
      <c r="KRA162" s="217"/>
      <c r="KRB162" s="217"/>
      <c r="KRC162" s="217"/>
      <c r="KRD162" s="217"/>
      <c r="KRE162" s="217"/>
      <c r="KRF162" s="217"/>
      <c r="KRG162" s="217"/>
      <c r="KRH162" s="217"/>
      <c r="KRI162" s="217"/>
      <c r="KRJ162" s="217"/>
      <c r="KRK162" s="217"/>
      <c r="KRL162" s="217"/>
      <c r="KRM162" s="217"/>
      <c r="KRN162" s="217"/>
      <c r="KRO162" s="217"/>
      <c r="KRP162" s="217"/>
      <c r="KRQ162" s="217"/>
      <c r="KRR162" s="217"/>
      <c r="KRS162" s="217"/>
      <c r="KRT162" s="217"/>
      <c r="KRU162" s="217"/>
      <c r="KRV162" s="217"/>
      <c r="KRW162" s="217"/>
      <c r="KRX162" s="217"/>
      <c r="KRY162" s="217"/>
      <c r="KRZ162" s="217"/>
      <c r="KSA162" s="217"/>
      <c r="KSB162" s="217"/>
      <c r="KSC162" s="217"/>
      <c r="KSD162" s="217"/>
      <c r="KSE162" s="217"/>
      <c r="KSF162" s="217"/>
      <c r="KSG162" s="217"/>
      <c r="KSH162" s="217"/>
      <c r="KSI162" s="217"/>
      <c r="KSJ162" s="217"/>
      <c r="KSK162" s="217"/>
      <c r="KSL162" s="217"/>
      <c r="KSM162" s="217"/>
      <c r="KSN162" s="217"/>
      <c r="KSO162" s="217"/>
      <c r="KSP162" s="217"/>
      <c r="KSQ162" s="217"/>
      <c r="KSR162" s="217"/>
      <c r="KSS162" s="217"/>
      <c r="KST162" s="217"/>
      <c r="KSU162" s="217"/>
      <c r="KSV162" s="217"/>
      <c r="KSW162" s="217"/>
      <c r="KSX162" s="217"/>
      <c r="KSY162" s="217"/>
      <c r="KSZ162" s="217"/>
      <c r="KTA162" s="217"/>
      <c r="KTB162" s="217"/>
      <c r="KTC162" s="217"/>
      <c r="KTD162" s="217"/>
      <c r="KTE162" s="217"/>
      <c r="KTF162" s="217"/>
      <c r="KTG162" s="217"/>
      <c r="KTH162" s="217"/>
      <c r="KTI162" s="217"/>
      <c r="KTJ162" s="217"/>
      <c r="KTK162" s="217"/>
      <c r="KTL162" s="217"/>
      <c r="KTM162" s="217"/>
      <c r="KTN162" s="217"/>
      <c r="KTO162" s="217"/>
      <c r="KTP162" s="217"/>
      <c r="KTQ162" s="217"/>
      <c r="KTR162" s="217"/>
      <c r="KTS162" s="217"/>
      <c r="KTT162" s="217"/>
      <c r="KTU162" s="217"/>
      <c r="KTV162" s="217"/>
      <c r="KTW162" s="217"/>
      <c r="KTX162" s="217"/>
      <c r="KTY162" s="217"/>
      <c r="KTZ162" s="217"/>
      <c r="KUA162" s="217"/>
      <c r="KUB162" s="217"/>
      <c r="KUC162" s="217"/>
      <c r="KUD162" s="217"/>
      <c r="KUE162" s="217"/>
      <c r="KUF162" s="217"/>
      <c r="KUG162" s="217"/>
      <c r="KUH162" s="217"/>
      <c r="KUI162" s="217"/>
      <c r="KUJ162" s="217"/>
      <c r="KUK162" s="217"/>
      <c r="KUL162" s="217"/>
      <c r="KUM162" s="217"/>
      <c r="KUN162" s="217"/>
      <c r="KUO162" s="217"/>
      <c r="KUP162" s="217"/>
      <c r="KUQ162" s="217"/>
      <c r="KUR162" s="217"/>
      <c r="KUS162" s="217"/>
      <c r="KUT162" s="217"/>
      <c r="KUU162" s="217"/>
      <c r="KUV162" s="217"/>
      <c r="KUW162" s="217"/>
      <c r="KUX162" s="217"/>
      <c r="KUY162" s="217"/>
      <c r="KUZ162" s="217"/>
      <c r="KVA162" s="217"/>
      <c r="KVB162" s="217"/>
      <c r="KVC162" s="217"/>
      <c r="KVD162" s="217"/>
      <c r="KVE162" s="217"/>
      <c r="KVF162" s="217"/>
      <c r="KVG162" s="217"/>
      <c r="KVH162" s="217"/>
      <c r="KVI162" s="217"/>
      <c r="KVJ162" s="217"/>
      <c r="KVK162" s="217"/>
      <c r="KVL162" s="217"/>
      <c r="KVM162" s="217"/>
      <c r="KVN162" s="217"/>
      <c r="KVO162" s="217"/>
      <c r="KVP162" s="217"/>
      <c r="KVQ162" s="217"/>
      <c r="KVR162" s="217"/>
      <c r="KVS162" s="217"/>
      <c r="KVT162" s="217"/>
      <c r="KVU162" s="217"/>
      <c r="KVV162" s="217"/>
      <c r="KVW162" s="217"/>
      <c r="KVX162" s="217"/>
      <c r="KVY162" s="217"/>
      <c r="KVZ162" s="217"/>
      <c r="KWA162" s="217"/>
      <c r="KWB162" s="217"/>
      <c r="KWC162" s="217"/>
      <c r="KWD162" s="217"/>
      <c r="KWE162" s="217"/>
      <c r="KWF162" s="217"/>
      <c r="KWG162" s="217"/>
      <c r="KWH162" s="217"/>
      <c r="KWI162" s="217"/>
      <c r="KWJ162" s="217"/>
      <c r="KWK162" s="217"/>
      <c r="KWL162" s="217"/>
      <c r="KWM162" s="217"/>
      <c r="KWN162" s="217"/>
      <c r="KWO162" s="217"/>
      <c r="KWP162" s="217"/>
      <c r="KWQ162" s="217"/>
      <c r="KWR162" s="217"/>
      <c r="KWS162" s="217"/>
      <c r="KWT162" s="217"/>
      <c r="KWU162" s="217"/>
      <c r="KWV162" s="217"/>
      <c r="KWW162" s="217"/>
      <c r="KWX162" s="217"/>
      <c r="KWY162" s="217"/>
      <c r="KWZ162" s="217"/>
      <c r="KXA162" s="217"/>
      <c r="KXB162" s="217"/>
      <c r="KXC162" s="217"/>
      <c r="KXD162" s="217"/>
      <c r="KXE162" s="217"/>
      <c r="KXF162" s="217"/>
      <c r="KXG162" s="217"/>
      <c r="KXH162" s="217"/>
      <c r="KXI162" s="217"/>
      <c r="KXJ162" s="217"/>
      <c r="KXK162" s="217"/>
      <c r="KXL162" s="217"/>
      <c r="KXM162" s="217"/>
      <c r="KXN162" s="217"/>
      <c r="KXO162" s="217"/>
      <c r="KXP162" s="217"/>
      <c r="KXQ162" s="217"/>
      <c r="KXR162" s="217"/>
      <c r="KXS162" s="217"/>
      <c r="KXT162" s="217"/>
      <c r="KXU162" s="217"/>
      <c r="KXV162" s="217"/>
      <c r="KXW162" s="217"/>
      <c r="KXX162" s="217"/>
      <c r="KXY162" s="217"/>
      <c r="KXZ162" s="217"/>
      <c r="KYA162" s="217"/>
      <c r="KYB162" s="217"/>
      <c r="KYC162" s="217"/>
      <c r="KYD162" s="217"/>
      <c r="KYE162" s="217"/>
      <c r="KYF162" s="217"/>
      <c r="KYG162" s="217"/>
      <c r="KYH162" s="217"/>
      <c r="KYI162" s="217"/>
      <c r="KYJ162" s="217"/>
      <c r="KYK162" s="217"/>
      <c r="KYL162" s="217"/>
      <c r="KYM162" s="217"/>
      <c r="KYN162" s="217"/>
      <c r="KYO162" s="217"/>
      <c r="KYP162" s="217"/>
      <c r="KYQ162" s="217"/>
      <c r="KYR162" s="217"/>
      <c r="KYS162" s="217"/>
      <c r="KYT162" s="217"/>
      <c r="KYU162" s="217"/>
      <c r="KYV162" s="217"/>
      <c r="KYW162" s="217"/>
      <c r="KYX162" s="217"/>
      <c r="KYY162" s="217"/>
      <c r="KYZ162" s="217"/>
      <c r="KZA162" s="217"/>
      <c r="KZB162" s="217"/>
      <c r="KZC162" s="217"/>
      <c r="KZD162" s="217"/>
      <c r="KZE162" s="217"/>
      <c r="KZF162" s="217"/>
      <c r="KZG162" s="217"/>
      <c r="KZH162" s="217"/>
      <c r="KZI162" s="217"/>
      <c r="KZJ162" s="217"/>
      <c r="KZK162" s="217"/>
      <c r="KZL162" s="217"/>
      <c r="KZM162" s="217"/>
      <c r="KZN162" s="217"/>
      <c r="KZO162" s="217"/>
      <c r="KZP162" s="217"/>
      <c r="KZQ162" s="217"/>
      <c r="KZR162" s="217"/>
      <c r="KZS162" s="217"/>
      <c r="KZT162" s="217"/>
      <c r="KZU162" s="217"/>
      <c r="KZV162" s="217"/>
      <c r="KZW162" s="217"/>
      <c r="KZX162" s="217"/>
      <c r="KZY162" s="217"/>
      <c r="KZZ162" s="217"/>
      <c r="LAA162" s="217"/>
      <c r="LAB162" s="217"/>
      <c r="LAC162" s="217"/>
      <c r="LAD162" s="217"/>
      <c r="LAE162" s="217"/>
      <c r="LAF162" s="217"/>
      <c r="LAG162" s="217"/>
      <c r="LAH162" s="217"/>
      <c r="LAI162" s="217"/>
      <c r="LAJ162" s="217"/>
      <c r="LAK162" s="217"/>
      <c r="LAL162" s="217"/>
      <c r="LAM162" s="217"/>
      <c r="LAN162" s="217"/>
      <c r="LAO162" s="217"/>
      <c r="LAP162" s="217"/>
      <c r="LAQ162" s="217"/>
      <c r="LAR162" s="217"/>
      <c r="LAS162" s="217"/>
      <c r="LAT162" s="217"/>
      <c r="LAU162" s="217"/>
      <c r="LAV162" s="217"/>
      <c r="LAW162" s="217"/>
      <c r="LAX162" s="217"/>
      <c r="LAY162" s="217"/>
      <c r="LAZ162" s="217"/>
      <c r="LBA162" s="217"/>
      <c r="LBB162" s="217"/>
      <c r="LBC162" s="217"/>
      <c r="LBD162" s="217"/>
      <c r="LBE162" s="217"/>
      <c r="LBF162" s="217"/>
      <c r="LBG162" s="217"/>
      <c r="LBH162" s="217"/>
      <c r="LBI162" s="217"/>
      <c r="LBJ162" s="217"/>
      <c r="LBK162" s="217"/>
      <c r="LBL162" s="217"/>
      <c r="LBM162" s="217"/>
      <c r="LBN162" s="217"/>
      <c r="LBO162" s="217"/>
      <c r="LBP162" s="217"/>
      <c r="LBQ162" s="217"/>
      <c r="LBR162" s="217"/>
      <c r="LBS162" s="217"/>
      <c r="LBT162" s="217"/>
      <c r="LBU162" s="217"/>
      <c r="LBV162" s="217"/>
      <c r="LBW162" s="217"/>
      <c r="LBX162" s="217"/>
      <c r="LBY162" s="217"/>
      <c r="LBZ162" s="217"/>
      <c r="LCA162" s="217"/>
      <c r="LCB162" s="217"/>
      <c r="LCC162" s="217"/>
      <c r="LCD162" s="217"/>
      <c r="LCE162" s="217"/>
      <c r="LCF162" s="217"/>
      <c r="LCG162" s="217"/>
      <c r="LCH162" s="217"/>
      <c r="LCI162" s="217"/>
      <c r="LCJ162" s="217"/>
      <c r="LCK162" s="217"/>
      <c r="LCL162" s="217"/>
      <c r="LCM162" s="217"/>
      <c r="LCN162" s="217"/>
      <c r="LCO162" s="217"/>
      <c r="LCP162" s="217"/>
      <c r="LCQ162" s="217"/>
      <c r="LCR162" s="217"/>
      <c r="LCS162" s="217"/>
      <c r="LCT162" s="217"/>
      <c r="LCU162" s="217"/>
      <c r="LCV162" s="217"/>
      <c r="LCW162" s="217"/>
      <c r="LCX162" s="217"/>
      <c r="LCY162" s="217"/>
      <c r="LCZ162" s="217"/>
      <c r="LDA162" s="217"/>
      <c r="LDB162" s="217"/>
      <c r="LDC162" s="217"/>
      <c r="LDD162" s="217"/>
      <c r="LDE162" s="217"/>
      <c r="LDF162" s="217"/>
      <c r="LDG162" s="217"/>
      <c r="LDH162" s="217"/>
      <c r="LDI162" s="217"/>
      <c r="LDJ162" s="217"/>
      <c r="LDK162" s="217"/>
      <c r="LDL162" s="217"/>
      <c r="LDM162" s="217"/>
      <c r="LDN162" s="217"/>
      <c r="LDO162" s="217"/>
      <c r="LDP162" s="217"/>
      <c r="LDQ162" s="217"/>
      <c r="LDR162" s="217"/>
      <c r="LDS162" s="217"/>
      <c r="LDT162" s="217"/>
      <c r="LDU162" s="217"/>
      <c r="LDV162" s="217"/>
      <c r="LDW162" s="217"/>
      <c r="LDX162" s="217"/>
      <c r="LDY162" s="217"/>
      <c r="LDZ162" s="217"/>
      <c r="LEA162" s="217"/>
      <c r="LEB162" s="217"/>
      <c r="LEC162" s="217"/>
      <c r="LED162" s="217"/>
      <c r="LEE162" s="217"/>
      <c r="LEF162" s="217"/>
      <c r="LEG162" s="217"/>
      <c r="LEH162" s="217"/>
      <c r="LEI162" s="217"/>
      <c r="LEJ162" s="217"/>
      <c r="LEK162" s="217"/>
      <c r="LEL162" s="217"/>
      <c r="LEM162" s="217"/>
      <c r="LEN162" s="217"/>
      <c r="LEO162" s="217"/>
      <c r="LEP162" s="217"/>
      <c r="LEQ162" s="217"/>
      <c r="LER162" s="217"/>
      <c r="LES162" s="217"/>
      <c r="LET162" s="217"/>
      <c r="LEU162" s="217"/>
      <c r="LEV162" s="217"/>
      <c r="LEW162" s="217"/>
      <c r="LEX162" s="217"/>
      <c r="LEY162" s="217"/>
      <c r="LEZ162" s="217"/>
      <c r="LFA162" s="217"/>
      <c r="LFB162" s="217"/>
      <c r="LFC162" s="217"/>
      <c r="LFD162" s="217"/>
      <c r="LFE162" s="217"/>
      <c r="LFF162" s="217"/>
      <c r="LFG162" s="217"/>
      <c r="LFH162" s="217"/>
      <c r="LFI162" s="217"/>
      <c r="LFJ162" s="217"/>
      <c r="LFK162" s="217"/>
      <c r="LFL162" s="217"/>
      <c r="LFM162" s="217"/>
      <c r="LFN162" s="217"/>
      <c r="LFO162" s="217"/>
      <c r="LFP162" s="217"/>
      <c r="LFQ162" s="217"/>
      <c r="LFR162" s="217"/>
      <c r="LFS162" s="217"/>
      <c r="LFT162" s="217"/>
      <c r="LFU162" s="217"/>
      <c r="LFV162" s="217"/>
      <c r="LFW162" s="217"/>
      <c r="LFX162" s="217"/>
      <c r="LFY162" s="217"/>
      <c r="LFZ162" s="217"/>
      <c r="LGA162" s="217"/>
      <c r="LGB162" s="217"/>
      <c r="LGC162" s="217"/>
      <c r="LGD162" s="217"/>
      <c r="LGE162" s="217"/>
      <c r="LGF162" s="217"/>
      <c r="LGG162" s="217"/>
      <c r="LGH162" s="217"/>
      <c r="LGI162" s="217"/>
      <c r="LGJ162" s="217"/>
      <c r="LGK162" s="217"/>
      <c r="LGL162" s="217"/>
      <c r="LGM162" s="217"/>
      <c r="LGN162" s="217"/>
      <c r="LGO162" s="217"/>
      <c r="LGP162" s="217"/>
      <c r="LGQ162" s="217"/>
      <c r="LGR162" s="217"/>
      <c r="LGS162" s="217"/>
      <c r="LGT162" s="217"/>
      <c r="LGU162" s="217"/>
      <c r="LGV162" s="217"/>
      <c r="LGW162" s="217"/>
      <c r="LGX162" s="217"/>
      <c r="LGY162" s="217"/>
      <c r="LGZ162" s="217"/>
      <c r="LHA162" s="217"/>
      <c r="LHB162" s="217"/>
      <c r="LHC162" s="217"/>
      <c r="LHD162" s="217"/>
      <c r="LHE162" s="217"/>
      <c r="LHF162" s="217"/>
      <c r="LHG162" s="217"/>
      <c r="LHH162" s="217"/>
      <c r="LHI162" s="217"/>
      <c r="LHJ162" s="217"/>
      <c r="LHK162" s="217"/>
      <c r="LHL162" s="217"/>
      <c r="LHM162" s="217"/>
      <c r="LHN162" s="217"/>
      <c r="LHO162" s="217"/>
      <c r="LHP162" s="217"/>
      <c r="LHQ162" s="217"/>
      <c r="LHR162" s="217"/>
      <c r="LHS162" s="217"/>
      <c r="LHT162" s="217"/>
      <c r="LHU162" s="217"/>
      <c r="LHV162" s="217"/>
      <c r="LHW162" s="217"/>
      <c r="LHX162" s="217"/>
      <c r="LHY162" s="217"/>
      <c r="LHZ162" s="217"/>
      <c r="LIA162" s="217"/>
      <c r="LIB162" s="217"/>
      <c r="LIC162" s="217"/>
      <c r="LID162" s="217"/>
      <c r="LIE162" s="217"/>
      <c r="LIF162" s="217"/>
      <c r="LIG162" s="217"/>
      <c r="LIH162" s="217"/>
      <c r="LII162" s="217"/>
      <c r="LIJ162" s="217"/>
      <c r="LIK162" s="217"/>
      <c r="LIL162" s="217"/>
      <c r="LIM162" s="217"/>
      <c r="LIN162" s="217"/>
      <c r="LIO162" s="217"/>
      <c r="LIP162" s="217"/>
      <c r="LIQ162" s="217"/>
      <c r="LIR162" s="217"/>
      <c r="LIS162" s="217"/>
      <c r="LIT162" s="217"/>
      <c r="LIU162" s="217"/>
      <c r="LIV162" s="217"/>
      <c r="LIW162" s="217"/>
      <c r="LIX162" s="217"/>
      <c r="LIY162" s="217"/>
      <c r="LIZ162" s="217"/>
      <c r="LJA162" s="217"/>
      <c r="LJB162" s="217"/>
      <c r="LJC162" s="217"/>
      <c r="LJD162" s="217"/>
      <c r="LJE162" s="217"/>
      <c r="LJF162" s="217"/>
      <c r="LJG162" s="217"/>
      <c r="LJH162" s="217"/>
      <c r="LJI162" s="217"/>
      <c r="LJJ162" s="217"/>
      <c r="LJK162" s="217"/>
      <c r="LJL162" s="217"/>
      <c r="LJM162" s="217"/>
      <c r="LJN162" s="217"/>
      <c r="LJO162" s="217"/>
      <c r="LJP162" s="217"/>
      <c r="LJQ162" s="217"/>
      <c r="LJR162" s="217"/>
      <c r="LJS162" s="217"/>
      <c r="LJT162" s="217"/>
      <c r="LJU162" s="217"/>
      <c r="LJV162" s="217"/>
      <c r="LJW162" s="217"/>
      <c r="LJX162" s="217"/>
      <c r="LJY162" s="217"/>
      <c r="LJZ162" s="217"/>
      <c r="LKA162" s="217"/>
      <c r="LKB162" s="217"/>
      <c r="LKC162" s="217"/>
      <c r="LKD162" s="217"/>
      <c r="LKE162" s="217"/>
      <c r="LKF162" s="217"/>
      <c r="LKG162" s="217"/>
      <c r="LKH162" s="217"/>
      <c r="LKI162" s="217"/>
      <c r="LKJ162" s="217"/>
      <c r="LKK162" s="217"/>
      <c r="LKL162" s="217"/>
      <c r="LKM162" s="217"/>
      <c r="LKN162" s="217"/>
      <c r="LKO162" s="217"/>
      <c r="LKP162" s="217"/>
      <c r="LKQ162" s="217"/>
      <c r="LKR162" s="217"/>
      <c r="LKS162" s="217"/>
      <c r="LKT162" s="217"/>
      <c r="LKU162" s="217"/>
      <c r="LKV162" s="217"/>
      <c r="LKW162" s="217"/>
      <c r="LKX162" s="217"/>
      <c r="LKY162" s="217"/>
      <c r="LKZ162" s="217"/>
      <c r="LLA162" s="217"/>
      <c r="LLB162" s="217"/>
      <c r="LLC162" s="217"/>
      <c r="LLD162" s="217"/>
      <c r="LLE162" s="217"/>
      <c r="LLF162" s="217"/>
      <c r="LLG162" s="217"/>
      <c r="LLH162" s="217"/>
      <c r="LLI162" s="217"/>
      <c r="LLJ162" s="217"/>
      <c r="LLK162" s="217"/>
      <c r="LLL162" s="217"/>
      <c r="LLM162" s="217"/>
      <c r="LLN162" s="217"/>
      <c r="LLO162" s="217"/>
      <c r="LLP162" s="217"/>
      <c r="LLQ162" s="217"/>
      <c r="LLR162" s="217"/>
      <c r="LLS162" s="217"/>
      <c r="LLT162" s="217"/>
      <c r="LLU162" s="217"/>
      <c r="LLV162" s="217"/>
      <c r="LLW162" s="217"/>
      <c r="LLX162" s="217"/>
      <c r="LLY162" s="217"/>
      <c r="LLZ162" s="217"/>
      <c r="LMA162" s="217"/>
      <c r="LMB162" s="217"/>
      <c r="LMC162" s="217"/>
      <c r="LMD162" s="217"/>
      <c r="LME162" s="217"/>
      <c r="LMF162" s="217"/>
      <c r="LMG162" s="217"/>
      <c r="LMH162" s="217"/>
      <c r="LMI162" s="217"/>
      <c r="LMJ162" s="217"/>
      <c r="LMK162" s="217"/>
      <c r="LML162" s="217"/>
      <c r="LMM162" s="217"/>
      <c r="LMN162" s="217"/>
      <c r="LMO162" s="217"/>
      <c r="LMP162" s="217"/>
      <c r="LMQ162" s="217"/>
      <c r="LMR162" s="217"/>
      <c r="LMS162" s="217"/>
      <c r="LMT162" s="217"/>
      <c r="LMU162" s="217"/>
      <c r="LMV162" s="217"/>
      <c r="LMW162" s="217"/>
      <c r="LMX162" s="217"/>
      <c r="LMY162" s="217"/>
      <c r="LMZ162" s="217"/>
      <c r="LNA162" s="217"/>
      <c r="LNB162" s="217"/>
      <c r="LNC162" s="217"/>
      <c r="LND162" s="217"/>
      <c r="LNE162" s="217"/>
      <c r="LNF162" s="217"/>
      <c r="LNG162" s="217"/>
      <c r="LNH162" s="217"/>
      <c r="LNI162" s="217"/>
      <c r="LNJ162" s="217"/>
      <c r="LNK162" s="217"/>
      <c r="LNL162" s="217"/>
      <c r="LNM162" s="217"/>
      <c r="LNN162" s="217"/>
      <c r="LNO162" s="217"/>
      <c r="LNP162" s="217"/>
      <c r="LNQ162" s="217"/>
      <c r="LNR162" s="217"/>
      <c r="LNS162" s="217"/>
      <c r="LNT162" s="217"/>
      <c r="LNU162" s="217"/>
      <c r="LNV162" s="217"/>
      <c r="LNW162" s="217"/>
      <c r="LNX162" s="217"/>
      <c r="LNY162" s="217"/>
      <c r="LNZ162" s="217"/>
      <c r="LOA162" s="217"/>
      <c r="LOB162" s="217"/>
      <c r="LOC162" s="217"/>
      <c r="LOD162" s="217"/>
      <c r="LOE162" s="217"/>
      <c r="LOF162" s="217"/>
      <c r="LOG162" s="217"/>
      <c r="LOH162" s="217"/>
      <c r="LOI162" s="217"/>
      <c r="LOJ162" s="217"/>
      <c r="LOK162" s="217"/>
      <c r="LOL162" s="217"/>
      <c r="LOM162" s="217"/>
      <c r="LON162" s="217"/>
      <c r="LOO162" s="217"/>
      <c r="LOP162" s="217"/>
      <c r="LOQ162" s="217"/>
      <c r="LOR162" s="217"/>
      <c r="LOS162" s="217"/>
      <c r="LOT162" s="217"/>
      <c r="LOU162" s="217"/>
      <c r="LOV162" s="217"/>
      <c r="LOW162" s="217"/>
      <c r="LOX162" s="217"/>
      <c r="LOY162" s="217"/>
      <c r="LOZ162" s="217"/>
      <c r="LPA162" s="217"/>
      <c r="LPB162" s="217"/>
      <c r="LPC162" s="217"/>
      <c r="LPD162" s="217"/>
      <c r="LPE162" s="217"/>
      <c r="LPF162" s="217"/>
      <c r="LPG162" s="217"/>
      <c r="LPH162" s="217"/>
      <c r="LPI162" s="217"/>
      <c r="LPJ162" s="217"/>
      <c r="LPK162" s="217"/>
      <c r="LPL162" s="217"/>
      <c r="LPM162" s="217"/>
      <c r="LPN162" s="217"/>
      <c r="LPO162" s="217"/>
      <c r="LPP162" s="217"/>
      <c r="LPQ162" s="217"/>
      <c r="LPR162" s="217"/>
      <c r="LPS162" s="217"/>
      <c r="LPT162" s="217"/>
      <c r="LPU162" s="217"/>
      <c r="LPV162" s="217"/>
      <c r="LPW162" s="217"/>
      <c r="LPX162" s="217"/>
      <c r="LPY162" s="217"/>
      <c r="LPZ162" s="217"/>
      <c r="LQA162" s="217"/>
      <c r="LQB162" s="217"/>
      <c r="LQC162" s="217"/>
      <c r="LQD162" s="217"/>
      <c r="LQE162" s="217"/>
      <c r="LQF162" s="217"/>
      <c r="LQG162" s="217"/>
      <c r="LQH162" s="217"/>
      <c r="LQI162" s="217"/>
      <c r="LQJ162" s="217"/>
      <c r="LQK162" s="217"/>
      <c r="LQL162" s="217"/>
      <c r="LQM162" s="217"/>
      <c r="LQN162" s="217"/>
      <c r="LQO162" s="217"/>
      <c r="LQP162" s="217"/>
      <c r="LQQ162" s="217"/>
      <c r="LQR162" s="217"/>
      <c r="LQS162" s="217"/>
      <c r="LQT162" s="217"/>
      <c r="LQU162" s="217"/>
      <c r="LQV162" s="217"/>
      <c r="LQW162" s="217"/>
      <c r="LQX162" s="217"/>
      <c r="LQY162" s="217"/>
      <c r="LQZ162" s="217"/>
      <c r="LRA162" s="217"/>
      <c r="LRB162" s="217"/>
      <c r="LRC162" s="217"/>
      <c r="LRD162" s="217"/>
      <c r="LRE162" s="217"/>
      <c r="LRF162" s="217"/>
      <c r="LRG162" s="217"/>
      <c r="LRH162" s="217"/>
      <c r="LRI162" s="217"/>
      <c r="LRJ162" s="217"/>
      <c r="LRK162" s="217"/>
      <c r="LRL162" s="217"/>
      <c r="LRM162" s="217"/>
      <c r="LRN162" s="217"/>
      <c r="LRO162" s="217"/>
      <c r="LRP162" s="217"/>
      <c r="LRQ162" s="217"/>
      <c r="LRR162" s="217"/>
      <c r="LRS162" s="217"/>
      <c r="LRT162" s="217"/>
      <c r="LRU162" s="217"/>
      <c r="LRV162" s="217"/>
      <c r="LRW162" s="217"/>
      <c r="LRX162" s="217"/>
      <c r="LRY162" s="217"/>
      <c r="LRZ162" s="217"/>
      <c r="LSA162" s="217"/>
      <c r="LSB162" s="217"/>
      <c r="LSC162" s="217"/>
      <c r="LSD162" s="217"/>
      <c r="LSE162" s="217"/>
      <c r="LSF162" s="217"/>
      <c r="LSG162" s="217"/>
      <c r="LSH162" s="217"/>
      <c r="LSI162" s="217"/>
      <c r="LSJ162" s="217"/>
      <c r="LSK162" s="217"/>
      <c r="LSL162" s="217"/>
      <c r="LSM162" s="217"/>
      <c r="LSN162" s="217"/>
      <c r="LSO162" s="217"/>
      <c r="LSP162" s="217"/>
      <c r="LSQ162" s="217"/>
      <c r="LSR162" s="217"/>
      <c r="LSS162" s="217"/>
      <c r="LST162" s="217"/>
      <c r="LSU162" s="217"/>
      <c r="LSV162" s="217"/>
      <c r="LSW162" s="217"/>
      <c r="LSX162" s="217"/>
      <c r="LSY162" s="217"/>
      <c r="LSZ162" s="217"/>
      <c r="LTA162" s="217"/>
      <c r="LTB162" s="217"/>
      <c r="LTC162" s="217"/>
      <c r="LTD162" s="217"/>
      <c r="LTE162" s="217"/>
      <c r="LTF162" s="217"/>
      <c r="LTG162" s="217"/>
      <c r="LTH162" s="217"/>
      <c r="LTI162" s="217"/>
      <c r="LTJ162" s="217"/>
      <c r="LTK162" s="217"/>
      <c r="LTL162" s="217"/>
      <c r="LTM162" s="217"/>
      <c r="LTN162" s="217"/>
      <c r="LTO162" s="217"/>
      <c r="LTP162" s="217"/>
      <c r="LTQ162" s="217"/>
      <c r="LTR162" s="217"/>
      <c r="LTS162" s="217"/>
      <c r="LTT162" s="217"/>
      <c r="LTU162" s="217"/>
      <c r="LTV162" s="217"/>
      <c r="LTW162" s="217"/>
      <c r="LTX162" s="217"/>
      <c r="LTY162" s="217"/>
      <c r="LTZ162" s="217"/>
      <c r="LUA162" s="217"/>
      <c r="LUB162" s="217"/>
      <c r="LUC162" s="217"/>
      <c r="LUD162" s="217"/>
      <c r="LUE162" s="217"/>
      <c r="LUF162" s="217"/>
      <c r="LUG162" s="217"/>
      <c r="LUH162" s="217"/>
      <c r="LUI162" s="217"/>
      <c r="LUJ162" s="217"/>
      <c r="LUK162" s="217"/>
      <c r="LUL162" s="217"/>
      <c r="LUM162" s="217"/>
      <c r="LUN162" s="217"/>
      <c r="LUO162" s="217"/>
      <c r="LUP162" s="217"/>
      <c r="LUQ162" s="217"/>
      <c r="LUR162" s="217"/>
      <c r="LUS162" s="217"/>
      <c r="LUT162" s="217"/>
      <c r="LUU162" s="217"/>
      <c r="LUV162" s="217"/>
      <c r="LUW162" s="217"/>
      <c r="LUX162" s="217"/>
      <c r="LUY162" s="217"/>
      <c r="LUZ162" s="217"/>
      <c r="LVA162" s="217"/>
      <c r="LVB162" s="217"/>
      <c r="LVC162" s="217"/>
      <c r="LVD162" s="217"/>
      <c r="LVE162" s="217"/>
      <c r="LVF162" s="217"/>
      <c r="LVG162" s="217"/>
      <c r="LVH162" s="217"/>
      <c r="LVI162" s="217"/>
      <c r="LVJ162" s="217"/>
      <c r="LVK162" s="217"/>
      <c r="LVL162" s="217"/>
      <c r="LVM162" s="217"/>
      <c r="LVN162" s="217"/>
      <c r="LVO162" s="217"/>
      <c r="LVP162" s="217"/>
      <c r="LVQ162" s="217"/>
      <c r="LVR162" s="217"/>
      <c r="LVS162" s="217"/>
      <c r="LVT162" s="217"/>
      <c r="LVU162" s="217"/>
      <c r="LVV162" s="217"/>
      <c r="LVW162" s="217"/>
      <c r="LVX162" s="217"/>
      <c r="LVY162" s="217"/>
      <c r="LVZ162" s="217"/>
      <c r="LWA162" s="217"/>
      <c r="LWB162" s="217"/>
      <c r="LWC162" s="217"/>
      <c r="LWD162" s="217"/>
      <c r="LWE162" s="217"/>
      <c r="LWF162" s="217"/>
      <c r="LWG162" s="217"/>
      <c r="LWH162" s="217"/>
      <c r="LWI162" s="217"/>
      <c r="LWJ162" s="217"/>
      <c r="LWK162" s="217"/>
      <c r="LWL162" s="217"/>
      <c r="LWM162" s="217"/>
      <c r="LWN162" s="217"/>
      <c r="LWO162" s="217"/>
      <c r="LWP162" s="217"/>
      <c r="LWQ162" s="217"/>
      <c r="LWR162" s="217"/>
      <c r="LWS162" s="217"/>
      <c r="LWT162" s="217"/>
      <c r="LWU162" s="217"/>
      <c r="LWV162" s="217"/>
      <c r="LWW162" s="217"/>
      <c r="LWX162" s="217"/>
      <c r="LWY162" s="217"/>
      <c r="LWZ162" s="217"/>
      <c r="LXA162" s="217"/>
      <c r="LXB162" s="217"/>
      <c r="LXC162" s="217"/>
      <c r="LXD162" s="217"/>
      <c r="LXE162" s="217"/>
      <c r="LXF162" s="217"/>
      <c r="LXG162" s="217"/>
      <c r="LXH162" s="217"/>
      <c r="LXI162" s="217"/>
      <c r="LXJ162" s="217"/>
      <c r="LXK162" s="217"/>
      <c r="LXL162" s="217"/>
      <c r="LXM162" s="217"/>
      <c r="LXN162" s="217"/>
      <c r="LXO162" s="217"/>
      <c r="LXP162" s="217"/>
      <c r="LXQ162" s="217"/>
      <c r="LXR162" s="217"/>
      <c r="LXS162" s="217"/>
      <c r="LXT162" s="217"/>
      <c r="LXU162" s="217"/>
      <c r="LXV162" s="217"/>
      <c r="LXW162" s="217"/>
      <c r="LXX162" s="217"/>
      <c r="LXY162" s="217"/>
      <c r="LXZ162" s="217"/>
      <c r="LYA162" s="217"/>
      <c r="LYB162" s="217"/>
      <c r="LYC162" s="217"/>
      <c r="LYD162" s="217"/>
      <c r="LYE162" s="217"/>
      <c r="LYF162" s="217"/>
      <c r="LYG162" s="217"/>
      <c r="LYH162" s="217"/>
      <c r="LYI162" s="217"/>
      <c r="LYJ162" s="217"/>
      <c r="LYK162" s="217"/>
      <c r="LYL162" s="217"/>
      <c r="LYM162" s="217"/>
      <c r="LYN162" s="217"/>
      <c r="LYO162" s="217"/>
      <c r="LYP162" s="217"/>
      <c r="LYQ162" s="217"/>
      <c r="LYR162" s="217"/>
      <c r="LYS162" s="217"/>
      <c r="LYT162" s="217"/>
      <c r="LYU162" s="217"/>
      <c r="LYV162" s="217"/>
      <c r="LYW162" s="217"/>
      <c r="LYX162" s="217"/>
      <c r="LYY162" s="217"/>
      <c r="LYZ162" s="217"/>
      <c r="LZA162" s="217"/>
      <c r="LZB162" s="217"/>
      <c r="LZC162" s="217"/>
      <c r="LZD162" s="217"/>
      <c r="LZE162" s="217"/>
      <c r="LZF162" s="217"/>
      <c r="LZG162" s="217"/>
      <c r="LZH162" s="217"/>
      <c r="LZI162" s="217"/>
      <c r="LZJ162" s="217"/>
      <c r="LZK162" s="217"/>
      <c r="LZL162" s="217"/>
      <c r="LZM162" s="217"/>
      <c r="LZN162" s="217"/>
      <c r="LZO162" s="217"/>
      <c r="LZP162" s="217"/>
      <c r="LZQ162" s="217"/>
      <c r="LZR162" s="217"/>
      <c r="LZS162" s="217"/>
      <c r="LZT162" s="217"/>
      <c r="LZU162" s="217"/>
      <c r="LZV162" s="217"/>
      <c r="LZW162" s="217"/>
      <c r="LZX162" s="217"/>
      <c r="LZY162" s="217"/>
      <c r="LZZ162" s="217"/>
      <c r="MAA162" s="217"/>
      <c r="MAB162" s="217"/>
      <c r="MAC162" s="217"/>
      <c r="MAD162" s="217"/>
      <c r="MAE162" s="217"/>
      <c r="MAF162" s="217"/>
      <c r="MAG162" s="217"/>
      <c r="MAH162" s="217"/>
      <c r="MAI162" s="217"/>
      <c r="MAJ162" s="217"/>
      <c r="MAK162" s="217"/>
      <c r="MAL162" s="217"/>
      <c r="MAM162" s="217"/>
      <c r="MAN162" s="217"/>
      <c r="MAO162" s="217"/>
      <c r="MAP162" s="217"/>
      <c r="MAQ162" s="217"/>
      <c r="MAR162" s="217"/>
      <c r="MAS162" s="217"/>
      <c r="MAT162" s="217"/>
      <c r="MAU162" s="217"/>
      <c r="MAV162" s="217"/>
      <c r="MAW162" s="217"/>
      <c r="MAX162" s="217"/>
      <c r="MAY162" s="217"/>
      <c r="MAZ162" s="217"/>
      <c r="MBA162" s="217"/>
      <c r="MBB162" s="217"/>
      <c r="MBC162" s="217"/>
      <c r="MBD162" s="217"/>
      <c r="MBE162" s="217"/>
      <c r="MBF162" s="217"/>
      <c r="MBG162" s="217"/>
      <c r="MBH162" s="217"/>
      <c r="MBI162" s="217"/>
      <c r="MBJ162" s="217"/>
      <c r="MBK162" s="217"/>
      <c r="MBL162" s="217"/>
      <c r="MBM162" s="217"/>
      <c r="MBN162" s="217"/>
      <c r="MBO162" s="217"/>
      <c r="MBP162" s="217"/>
      <c r="MBQ162" s="217"/>
      <c r="MBR162" s="217"/>
      <c r="MBS162" s="217"/>
      <c r="MBT162" s="217"/>
      <c r="MBU162" s="217"/>
      <c r="MBV162" s="217"/>
      <c r="MBW162" s="217"/>
      <c r="MBX162" s="217"/>
      <c r="MBY162" s="217"/>
      <c r="MBZ162" s="217"/>
      <c r="MCA162" s="217"/>
      <c r="MCB162" s="217"/>
      <c r="MCC162" s="217"/>
      <c r="MCD162" s="217"/>
      <c r="MCE162" s="217"/>
      <c r="MCF162" s="217"/>
      <c r="MCG162" s="217"/>
      <c r="MCH162" s="217"/>
      <c r="MCI162" s="217"/>
      <c r="MCJ162" s="217"/>
      <c r="MCK162" s="217"/>
      <c r="MCL162" s="217"/>
      <c r="MCM162" s="217"/>
      <c r="MCN162" s="217"/>
      <c r="MCO162" s="217"/>
      <c r="MCP162" s="217"/>
      <c r="MCQ162" s="217"/>
      <c r="MCR162" s="217"/>
      <c r="MCS162" s="217"/>
      <c r="MCT162" s="217"/>
      <c r="MCU162" s="217"/>
      <c r="MCV162" s="217"/>
      <c r="MCW162" s="217"/>
      <c r="MCX162" s="217"/>
      <c r="MCY162" s="217"/>
      <c r="MCZ162" s="217"/>
      <c r="MDA162" s="217"/>
      <c r="MDB162" s="217"/>
      <c r="MDC162" s="217"/>
      <c r="MDD162" s="217"/>
      <c r="MDE162" s="217"/>
      <c r="MDF162" s="217"/>
      <c r="MDG162" s="217"/>
      <c r="MDH162" s="217"/>
      <c r="MDI162" s="217"/>
      <c r="MDJ162" s="217"/>
      <c r="MDK162" s="217"/>
      <c r="MDL162" s="217"/>
      <c r="MDM162" s="217"/>
      <c r="MDN162" s="217"/>
      <c r="MDO162" s="217"/>
      <c r="MDP162" s="217"/>
      <c r="MDQ162" s="217"/>
      <c r="MDR162" s="217"/>
      <c r="MDS162" s="217"/>
      <c r="MDT162" s="217"/>
      <c r="MDU162" s="217"/>
      <c r="MDV162" s="217"/>
      <c r="MDW162" s="217"/>
      <c r="MDX162" s="217"/>
      <c r="MDY162" s="217"/>
      <c r="MDZ162" s="217"/>
      <c r="MEA162" s="217"/>
      <c r="MEB162" s="217"/>
      <c r="MEC162" s="217"/>
      <c r="MED162" s="217"/>
      <c r="MEE162" s="217"/>
      <c r="MEF162" s="217"/>
      <c r="MEG162" s="217"/>
      <c r="MEH162" s="217"/>
      <c r="MEI162" s="217"/>
      <c r="MEJ162" s="217"/>
      <c r="MEK162" s="217"/>
      <c r="MEL162" s="217"/>
      <c r="MEM162" s="217"/>
      <c r="MEN162" s="217"/>
      <c r="MEO162" s="217"/>
      <c r="MEP162" s="217"/>
      <c r="MEQ162" s="217"/>
      <c r="MER162" s="217"/>
      <c r="MES162" s="217"/>
      <c r="MET162" s="217"/>
      <c r="MEU162" s="217"/>
      <c r="MEV162" s="217"/>
      <c r="MEW162" s="217"/>
      <c r="MEX162" s="217"/>
      <c r="MEY162" s="217"/>
      <c r="MEZ162" s="217"/>
      <c r="MFA162" s="217"/>
      <c r="MFB162" s="217"/>
      <c r="MFC162" s="217"/>
      <c r="MFD162" s="217"/>
      <c r="MFE162" s="217"/>
      <c r="MFF162" s="217"/>
      <c r="MFG162" s="217"/>
      <c r="MFH162" s="217"/>
      <c r="MFI162" s="217"/>
      <c r="MFJ162" s="217"/>
      <c r="MFK162" s="217"/>
      <c r="MFL162" s="217"/>
      <c r="MFM162" s="217"/>
      <c r="MFN162" s="217"/>
      <c r="MFO162" s="217"/>
      <c r="MFP162" s="217"/>
      <c r="MFQ162" s="217"/>
      <c r="MFR162" s="217"/>
      <c r="MFS162" s="217"/>
      <c r="MFT162" s="217"/>
      <c r="MFU162" s="217"/>
      <c r="MFV162" s="217"/>
      <c r="MFW162" s="217"/>
      <c r="MFX162" s="217"/>
      <c r="MFY162" s="217"/>
      <c r="MFZ162" s="217"/>
      <c r="MGA162" s="217"/>
      <c r="MGB162" s="217"/>
      <c r="MGC162" s="217"/>
      <c r="MGD162" s="217"/>
      <c r="MGE162" s="217"/>
      <c r="MGF162" s="217"/>
      <c r="MGG162" s="217"/>
      <c r="MGH162" s="217"/>
      <c r="MGI162" s="217"/>
      <c r="MGJ162" s="217"/>
      <c r="MGK162" s="217"/>
      <c r="MGL162" s="217"/>
      <c r="MGM162" s="217"/>
      <c r="MGN162" s="217"/>
      <c r="MGO162" s="217"/>
      <c r="MGP162" s="217"/>
      <c r="MGQ162" s="217"/>
      <c r="MGR162" s="217"/>
      <c r="MGS162" s="217"/>
      <c r="MGT162" s="217"/>
      <c r="MGU162" s="217"/>
      <c r="MGV162" s="217"/>
      <c r="MGW162" s="217"/>
      <c r="MGX162" s="217"/>
      <c r="MGY162" s="217"/>
      <c r="MGZ162" s="217"/>
      <c r="MHA162" s="217"/>
      <c r="MHB162" s="217"/>
      <c r="MHC162" s="217"/>
      <c r="MHD162" s="217"/>
      <c r="MHE162" s="217"/>
      <c r="MHF162" s="217"/>
      <c r="MHG162" s="217"/>
      <c r="MHH162" s="217"/>
      <c r="MHI162" s="217"/>
      <c r="MHJ162" s="217"/>
      <c r="MHK162" s="217"/>
      <c r="MHL162" s="217"/>
      <c r="MHM162" s="217"/>
      <c r="MHN162" s="217"/>
      <c r="MHO162" s="217"/>
      <c r="MHP162" s="217"/>
      <c r="MHQ162" s="217"/>
      <c r="MHR162" s="217"/>
      <c r="MHS162" s="217"/>
      <c r="MHT162" s="217"/>
      <c r="MHU162" s="217"/>
      <c r="MHV162" s="217"/>
      <c r="MHW162" s="217"/>
      <c r="MHX162" s="217"/>
      <c r="MHY162" s="217"/>
      <c r="MHZ162" s="217"/>
      <c r="MIA162" s="217"/>
      <c r="MIB162" s="217"/>
      <c r="MIC162" s="217"/>
      <c r="MID162" s="217"/>
      <c r="MIE162" s="217"/>
      <c r="MIF162" s="217"/>
      <c r="MIG162" s="217"/>
      <c r="MIH162" s="217"/>
      <c r="MII162" s="217"/>
      <c r="MIJ162" s="217"/>
      <c r="MIK162" s="217"/>
      <c r="MIL162" s="217"/>
      <c r="MIM162" s="217"/>
      <c r="MIN162" s="217"/>
      <c r="MIO162" s="217"/>
      <c r="MIP162" s="217"/>
      <c r="MIQ162" s="217"/>
      <c r="MIR162" s="217"/>
      <c r="MIS162" s="217"/>
      <c r="MIT162" s="217"/>
      <c r="MIU162" s="217"/>
      <c r="MIV162" s="217"/>
      <c r="MIW162" s="217"/>
      <c r="MIX162" s="217"/>
      <c r="MIY162" s="217"/>
      <c r="MIZ162" s="217"/>
      <c r="MJA162" s="217"/>
      <c r="MJB162" s="217"/>
      <c r="MJC162" s="217"/>
      <c r="MJD162" s="217"/>
      <c r="MJE162" s="217"/>
      <c r="MJF162" s="217"/>
      <c r="MJG162" s="217"/>
      <c r="MJH162" s="217"/>
      <c r="MJI162" s="217"/>
      <c r="MJJ162" s="217"/>
      <c r="MJK162" s="217"/>
      <c r="MJL162" s="217"/>
      <c r="MJM162" s="217"/>
      <c r="MJN162" s="217"/>
      <c r="MJO162" s="217"/>
      <c r="MJP162" s="217"/>
      <c r="MJQ162" s="217"/>
      <c r="MJR162" s="217"/>
      <c r="MJS162" s="217"/>
      <c r="MJT162" s="217"/>
      <c r="MJU162" s="217"/>
      <c r="MJV162" s="217"/>
      <c r="MJW162" s="217"/>
      <c r="MJX162" s="217"/>
      <c r="MJY162" s="217"/>
      <c r="MJZ162" s="217"/>
      <c r="MKA162" s="217"/>
      <c r="MKB162" s="217"/>
      <c r="MKC162" s="217"/>
      <c r="MKD162" s="217"/>
      <c r="MKE162" s="217"/>
      <c r="MKF162" s="217"/>
      <c r="MKG162" s="217"/>
      <c r="MKH162" s="217"/>
      <c r="MKI162" s="217"/>
      <c r="MKJ162" s="217"/>
      <c r="MKK162" s="217"/>
      <c r="MKL162" s="217"/>
      <c r="MKM162" s="217"/>
      <c r="MKN162" s="217"/>
      <c r="MKO162" s="217"/>
      <c r="MKP162" s="217"/>
      <c r="MKQ162" s="217"/>
      <c r="MKR162" s="217"/>
      <c r="MKS162" s="217"/>
      <c r="MKT162" s="217"/>
      <c r="MKU162" s="217"/>
      <c r="MKV162" s="217"/>
      <c r="MKW162" s="217"/>
      <c r="MKX162" s="217"/>
      <c r="MKY162" s="217"/>
      <c r="MKZ162" s="217"/>
      <c r="MLA162" s="217"/>
      <c r="MLB162" s="217"/>
      <c r="MLC162" s="217"/>
      <c r="MLD162" s="217"/>
      <c r="MLE162" s="217"/>
      <c r="MLF162" s="217"/>
      <c r="MLG162" s="217"/>
      <c r="MLH162" s="217"/>
      <c r="MLI162" s="217"/>
      <c r="MLJ162" s="217"/>
      <c r="MLK162" s="217"/>
      <c r="MLL162" s="217"/>
      <c r="MLM162" s="217"/>
      <c r="MLN162" s="217"/>
      <c r="MLO162" s="217"/>
      <c r="MLP162" s="217"/>
      <c r="MLQ162" s="217"/>
      <c r="MLR162" s="217"/>
      <c r="MLS162" s="217"/>
      <c r="MLT162" s="217"/>
      <c r="MLU162" s="217"/>
      <c r="MLV162" s="217"/>
      <c r="MLW162" s="217"/>
      <c r="MLX162" s="217"/>
      <c r="MLY162" s="217"/>
      <c r="MLZ162" s="217"/>
      <c r="MMA162" s="217"/>
      <c r="MMB162" s="217"/>
      <c r="MMC162" s="217"/>
      <c r="MMD162" s="217"/>
      <c r="MME162" s="217"/>
      <c r="MMF162" s="217"/>
      <c r="MMG162" s="217"/>
      <c r="MMH162" s="217"/>
      <c r="MMI162" s="217"/>
      <c r="MMJ162" s="217"/>
      <c r="MMK162" s="217"/>
      <c r="MML162" s="217"/>
      <c r="MMM162" s="217"/>
      <c r="MMN162" s="217"/>
      <c r="MMO162" s="217"/>
      <c r="MMP162" s="217"/>
      <c r="MMQ162" s="217"/>
      <c r="MMR162" s="217"/>
      <c r="MMS162" s="217"/>
      <c r="MMT162" s="217"/>
      <c r="MMU162" s="217"/>
      <c r="MMV162" s="217"/>
      <c r="MMW162" s="217"/>
      <c r="MMX162" s="217"/>
      <c r="MMY162" s="217"/>
      <c r="MMZ162" s="217"/>
      <c r="MNA162" s="217"/>
      <c r="MNB162" s="217"/>
      <c r="MNC162" s="217"/>
      <c r="MND162" s="217"/>
      <c r="MNE162" s="217"/>
      <c r="MNF162" s="217"/>
      <c r="MNG162" s="217"/>
      <c r="MNH162" s="217"/>
      <c r="MNI162" s="217"/>
      <c r="MNJ162" s="217"/>
      <c r="MNK162" s="217"/>
      <c r="MNL162" s="217"/>
      <c r="MNM162" s="217"/>
      <c r="MNN162" s="217"/>
      <c r="MNO162" s="217"/>
      <c r="MNP162" s="217"/>
      <c r="MNQ162" s="217"/>
      <c r="MNR162" s="217"/>
      <c r="MNS162" s="217"/>
      <c r="MNT162" s="217"/>
      <c r="MNU162" s="217"/>
      <c r="MNV162" s="217"/>
      <c r="MNW162" s="217"/>
      <c r="MNX162" s="217"/>
      <c r="MNY162" s="217"/>
      <c r="MNZ162" s="217"/>
      <c r="MOA162" s="217"/>
      <c r="MOB162" s="217"/>
      <c r="MOC162" s="217"/>
      <c r="MOD162" s="217"/>
      <c r="MOE162" s="217"/>
      <c r="MOF162" s="217"/>
      <c r="MOG162" s="217"/>
      <c r="MOH162" s="217"/>
      <c r="MOI162" s="217"/>
      <c r="MOJ162" s="217"/>
      <c r="MOK162" s="217"/>
      <c r="MOL162" s="217"/>
      <c r="MOM162" s="217"/>
      <c r="MON162" s="217"/>
      <c r="MOO162" s="217"/>
      <c r="MOP162" s="217"/>
      <c r="MOQ162" s="217"/>
      <c r="MOR162" s="217"/>
      <c r="MOS162" s="217"/>
      <c r="MOT162" s="217"/>
      <c r="MOU162" s="217"/>
      <c r="MOV162" s="217"/>
      <c r="MOW162" s="217"/>
      <c r="MOX162" s="217"/>
      <c r="MOY162" s="217"/>
      <c r="MOZ162" s="217"/>
      <c r="MPA162" s="217"/>
      <c r="MPB162" s="217"/>
      <c r="MPC162" s="217"/>
      <c r="MPD162" s="217"/>
      <c r="MPE162" s="217"/>
      <c r="MPF162" s="217"/>
      <c r="MPG162" s="217"/>
      <c r="MPH162" s="217"/>
      <c r="MPI162" s="217"/>
      <c r="MPJ162" s="217"/>
      <c r="MPK162" s="217"/>
      <c r="MPL162" s="217"/>
      <c r="MPM162" s="217"/>
      <c r="MPN162" s="217"/>
      <c r="MPO162" s="217"/>
      <c r="MPP162" s="217"/>
      <c r="MPQ162" s="217"/>
      <c r="MPR162" s="217"/>
      <c r="MPS162" s="217"/>
      <c r="MPT162" s="217"/>
      <c r="MPU162" s="217"/>
      <c r="MPV162" s="217"/>
      <c r="MPW162" s="217"/>
      <c r="MPX162" s="217"/>
      <c r="MPY162" s="217"/>
      <c r="MPZ162" s="217"/>
      <c r="MQA162" s="217"/>
      <c r="MQB162" s="217"/>
      <c r="MQC162" s="217"/>
      <c r="MQD162" s="217"/>
      <c r="MQE162" s="217"/>
      <c r="MQF162" s="217"/>
      <c r="MQG162" s="217"/>
      <c r="MQH162" s="217"/>
      <c r="MQI162" s="217"/>
      <c r="MQJ162" s="217"/>
      <c r="MQK162" s="217"/>
      <c r="MQL162" s="217"/>
      <c r="MQM162" s="217"/>
      <c r="MQN162" s="217"/>
      <c r="MQO162" s="217"/>
      <c r="MQP162" s="217"/>
      <c r="MQQ162" s="217"/>
      <c r="MQR162" s="217"/>
      <c r="MQS162" s="217"/>
      <c r="MQT162" s="217"/>
      <c r="MQU162" s="217"/>
      <c r="MQV162" s="217"/>
      <c r="MQW162" s="217"/>
      <c r="MQX162" s="217"/>
      <c r="MQY162" s="217"/>
      <c r="MQZ162" s="217"/>
      <c r="MRA162" s="217"/>
      <c r="MRB162" s="217"/>
      <c r="MRC162" s="217"/>
      <c r="MRD162" s="217"/>
      <c r="MRE162" s="217"/>
      <c r="MRF162" s="217"/>
      <c r="MRG162" s="217"/>
      <c r="MRH162" s="217"/>
      <c r="MRI162" s="217"/>
      <c r="MRJ162" s="217"/>
      <c r="MRK162" s="217"/>
      <c r="MRL162" s="217"/>
      <c r="MRM162" s="217"/>
      <c r="MRN162" s="217"/>
      <c r="MRO162" s="217"/>
      <c r="MRP162" s="217"/>
      <c r="MRQ162" s="217"/>
      <c r="MRR162" s="217"/>
      <c r="MRS162" s="217"/>
      <c r="MRT162" s="217"/>
      <c r="MRU162" s="217"/>
      <c r="MRV162" s="217"/>
      <c r="MRW162" s="217"/>
      <c r="MRX162" s="217"/>
      <c r="MRY162" s="217"/>
      <c r="MRZ162" s="217"/>
      <c r="MSA162" s="217"/>
      <c r="MSB162" s="217"/>
      <c r="MSC162" s="217"/>
      <c r="MSD162" s="217"/>
      <c r="MSE162" s="217"/>
      <c r="MSF162" s="217"/>
      <c r="MSG162" s="217"/>
      <c r="MSH162" s="217"/>
      <c r="MSI162" s="217"/>
      <c r="MSJ162" s="217"/>
      <c r="MSK162" s="217"/>
      <c r="MSL162" s="217"/>
      <c r="MSM162" s="217"/>
      <c r="MSN162" s="217"/>
      <c r="MSO162" s="217"/>
      <c r="MSP162" s="217"/>
      <c r="MSQ162" s="217"/>
      <c r="MSR162" s="217"/>
      <c r="MSS162" s="217"/>
      <c r="MST162" s="217"/>
      <c r="MSU162" s="217"/>
      <c r="MSV162" s="217"/>
      <c r="MSW162" s="217"/>
      <c r="MSX162" s="217"/>
      <c r="MSY162" s="217"/>
      <c r="MSZ162" s="217"/>
      <c r="MTA162" s="217"/>
      <c r="MTB162" s="217"/>
      <c r="MTC162" s="217"/>
      <c r="MTD162" s="217"/>
      <c r="MTE162" s="217"/>
      <c r="MTF162" s="217"/>
      <c r="MTG162" s="217"/>
      <c r="MTH162" s="217"/>
      <c r="MTI162" s="217"/>
      <c r="MTJ162" s="217"/>
      <c r="MTK162" s="217"/>
      <c r="MTL162" s="217"/>
      <c r="MTM162" s="217"/>
      <c r="MTN162" s="217"/>
      <c r="MTO162" s="217"/>
      <c r="MTP162" s="217"/>
      <c r="MTQ162" s="217"/>
      <c r="MTR162" s="217"/>
      <c r="MTS162" s="217"/>
      <c r="MTT162" s="217"/>
      <c r="MTU162" s="217"/>
      <c r="MTV162" s="217"/>
      <c r="MTW162" s="217"/>
      <c r="MTX162" s="217"/>
      <c r="MTY162" s="217"/>
      <c r="MTZ162" s="217"/>
      <c r="MUA162" s="217"/>
      <c r="MUB162" s="217"/>
      <c r="MUC162" s="217"/>
      <c r="MUD162" s="217"/>
      <c r="MUE162" s="217"/>
      <c r="MUF162" s="217"/>
      <c r="MUG162" s="217"/>
      <c r="MUH162" s="217"/>
      <c r="MUI162" s="217"/>
      <c r="MUJ162" s="217"/>
      <c r="MUK162" s="217"/>
      <c r="MUL162" s="217"/>
      <c r="MUM162" s="217"/>
      <c r="MUN162" s="217"/>
      <c r="MUO162" s="217"/>
      <c r="MUP162" s="217"/>
      <c r="MUQ162" s="217"/>
      <c r="MUR162" s="217"/>
      <c r="MUS162" s="217"/>
      <c r="MUT162" s="217"/>
      <c r="MUU162" s="217"/>
      <c r="MUV162" s="217"/>
      <c r="MUW162" s="217"/>
      <c r="MUX162" s="217"/>
      <c r="MUY162" s="217"/>
      <c r="MUZ162" s="217"/>
      <c r="MVA162" s="217"/>
      <c r="MVB162" s="217"/>
      <c r="MVC162" s="217"/>
      <c r="MVD162" s="217"/>
      <c r="MVE162" s="217"/>
      <c r="MVF162" s="217"/>
      <c r="MVG162" s="217"/>
      <c r="MVH162" s="217"/>
      <c r="MVI162" s="217"/>
      <c r="MVJ162" s="217"/>
      <c r="MVK162" s="217"/>
      <c r="MVL162" s="217"/>
      <c r="MVM162" s="217"/>
      <c r="MVN162" s="217"/>
      <c r="MVO162" s="217"/>
      <c r="MVP162" s="217"/>
      <c r="MVQ162" s="217"/>
      <c r="MVR162" s="217"/>
      <c r="MVS162" s="217"/>
      <c r="MVT162" s="217"/>
      <c r="MVU162" s="217"/>
      <c r="MVV162" s="217"/>
      <c r="MVW162" s="217"/>
      <c r="MVX162" s="217"/>
      <c r="MVY162" s="217"/>
      <c r="MVZ162" s="217"/>
      <c r="MWA162" s="217"/>
      <c r="MWB162" s="217"/>
      <c r="MWC162" s="217"/>
      <c r="MWD162" s="217"/>
      <c r="MWE162" s="217"/>
      <c r="MWF162" s="217"/>
      <c r="MWG162" s="217"/>
      <c r="MWH162" s="217"/>
      <c r="MWI162" s="217"/>
      <c r="MWJ162" s="217"/>
      <c r="MWK162" s="217"/>
      <c r="MWL162" s="217"/>
      <c r="MWM162" s="217"/>
      <c r="MWN162" s="217"/>
      <c r="MWO162" s="217"/>
      <c r="MWP162" s="217"/>
      <c r="MWQ162" s="217"/>
      <c r="MWR162" s="217"/>
      <c r="MWS162" s="217"/>
      <c r="MWT162" s="217"/>
      <c r="MWU162" s="217"/>
      <c r="MWV162" s="217"/>
      <c r="MWW162" s="217"/>
      <c r="MWX162" s="217"/>
      <c r="MWY162" s="217"/>
      <c r="MWZ162" s="217"/>
      <c r="MXA162" s="217"/>
      <c r="MXB162" s="217"/>
      <c r="MXC162" s="217"/>
      <c r="MXD162" s="217"/>
      <c r="MXE162" s="217"/>
      <c r="MXF162" s="217"/>
      <c r="MXG162" s="217"/>
      <c r="MXH162" s="217"/>
      <c r="MXI162" s="217"/>
      <c r="MXJ162" s="217"/>
      <c r="MXK162" s="217"/>
      <c r="MXL162" s="217"/>
      <c r="MXM162" s="217"/>
      <c r="MXN162" s="217"/>
      <c r="MXO162" s="217"/>
      <c r="MXP162" s="217"/>
      <c r="MXQ162" s="217"/>
      <c r="MXR162" s="217"/>
      <c r="MXS162" s="217"/>
      <c r="MXT162" s="217"/>
      <c r="MXU162" s="217"/>
      <c r="MXV162" s="217"/>
      <c r="MXW162" s="217"/>
      <c r="MXX162" s="217"/>
      <c r="MXY162" s="217"/>
      <c r="MXZ162" s="217"/>
      <c r="MYA162" s="217"/>
      <c r="MYB162" s="217"/>
      <c r="MYC162" s="217"/>
      <c r="MYD162" s="217"/>
      <c r="MYE162" s="217"/>
      <c r="MYF162" s="217"/>
      <c r="MYG162" s="217"/>
      <c r="MYH162" s="217"/>
      <c r="MYI162" s="217"/>
      <c r="MYJ162" s="217"/>
      <c r="MYK162" s="217"/>
      <c r="MYL162" s="217"/>
      <c r="MYM162" s="217"/>
      <c r="MYN162" s="217"/>
      <c r="MYO162" s="217"/>
      <c r="MYP162" s="217"/>
      <c r="MYQ162" s="217"/>
      <c r="MYR162" s="217"/>
      <c r="MYS162" s="217"/>
      <c r="MYT162" s="217"/>
      <c r="MYU162" s="217"/>
      <c r="MYV162" s="217"/>
      <c r="MYW162" s="217"/>
      <c r="MYX162" s="217"/>
      <c r="MYY162" s="217"/>
      <c r="MYZ162" s="217"/>
      <c r="MZA162" s="217"/>
      <c r="MZB162" s="217"/>
      <c r="MZC162" s="217"/>
      <c r="MZD162" s="217"/>
      <c r="MZE162" s="217"/>
      <c r="MZF162" s="217"/>
      <c r="MZG162" s="217"/>
      <c r="MZH162" s="217"/>
      <c r="MZI162" s="217"/>
      <c r="MZJ162" s="217"/>
      <c r="MZK162" s="217"/>
      <c r="MZL162" s="217"/>
      <c r="MZM162" s="217"/>
      <c r="MZN162" s="217"/>
      <c r="MZO162" s="217"/>
      <c r="MZP162" s="217"/>
      <c r="MZQ162" s="217"/>
      <c r="MZR162" s="217"/>
      <c r="MZS162" s="217"/>
      <c r="MZT162" s="217"/>
      <c r="MZU162" s="217"/>
      <c r="MZV162" s="217"/>
      <c r="MZW162" s="217"/>
      <c r="MZX162" s="217"/>
      <c r="MZY162" s="217"/>
      <c r="MZZ162" s="217"/>
      <c r="NAA162" s="217"/>
      <c r="NAB162" s="217"/>
      <c r="NAC162" s="217"/>
      <c r="NAD162" s="217"/>
      <c r="NAE162" s="217"/>
      <c r="NAF162" s="217"/>
      <c r="NAG162" s="217"/>
      <c r="NAH162" s="217"/>
      <c r="NAI162" s="217"/>
      <c r="NAJ162" s="217"/>
      <c r="NAK162" s="217"/>
      <c r="NAL162" s="217"/>
      <c r="NAM162" s="217"/>
      <c r="NAN162" s="217"/>
      <c r="NAO162" s="217"/>
      <c r="NAP162" s="217"/>
      <c r="NAQ162" s="217"/>
      <c r="NAR162" s="217"/>
      <c r="NAS162" s="217"/>
      <c r="NAT162" s="217"/>
      <c r="NAU162" s="217"/>
      <c r="NAV162" s="217"/>
      <c r="NAW162" s="217"/>
      <c r="NAX162" s="217"/>
      <c r="NAY162" s="217"/>
      <c r="NAZ162" s="217"/>
      <c r="NBA162" s="217"/>
      <c r="NBB162" s="217"/>
      <c r="NBC162" s="217"/>
      <c r="NBD162" s="217"/>
      <c r="NBE162" s="217"/>
      <c r="NBF162" s="217"/>
      <c r="NBG162" s="217"/>
      <c r="NBH162" s="217"/>
      <c r="NBI162" s="217"/>
      <c r="NBJ162" s="217"/>
      <c r="NBK162" s="217"/>
      <c r="NBL162" s="217"/>
      <c r="NBM162" s="217"/>
      <c r="NBN162" s="217"/>
      <c r="NBO162" s="217"/>
      <c r="NBP162" s="217"/>
      <c r="NBQ162" s="217"/>
      <c r="NBR162" s="217"/>
      <c r="NBS162" s="217"/>
      <c r="NBT162" s="217"/>
      <c r="NBU162" s="217"/>
      <c r="NBV162" s="217"/>
      <c r="NBW162" s="217"/>
      <c r="NBX162" s="217"/>
      <c r="NBY162" s="217"/>
      <c r="NBZ162" s="217"/>
      <c r="NCA162" s="217"/>
      <c r="NCB162" s="217"/>
      <c r="NCC162" s="217"/>
      <c r="NCD162" s="217"/>
      <c r="NCE162" s="217"/>
      <c r="NCF162" s="217"/>
      <c r="NCG162" s="217"/>
      <c r="NCH162" s="217"/>
      <c r="NCI162" s="217"/>
      <c r="NCJ162" s="217"/>
      <c r="NCK162" s="217"/>
      <c r="NCL162" s="217"/>
      <c r="NCM162" s="217"/>
      <c r="NCN162" s="217"/>
      <c r="NCO162" s="217"/>
      <c r="NCP162" s="217"/>
      <c r="NCQ162" s="217"/>
      <c r="NCR162" s="217"/>
      <c r="NCS162" s="217"/>
      <c r="NCT162" s="217"/>
      <c r="NCU162" s="217"/>
      <c r="NCV162" s="217"/>
      <c r="NCW162" s="217"/>
      <c r="NCX162" s="217"/>
      <c r="NCY162" s="217"/>
      <c r="NCZ162" s="217"/>
      <c r="NDA162" s="217"/>
      <c r="NDB162" s="217"/>
      <c r="NDC162" s="217"/>
      <c r="NDD162" s="217"/>
      <c r="NDE162" s="217"/>
      <c r="NDF162" s="217"/>
      <c r="NDG162" s="217"/>
      <c r="NDH162" s="217"/>
      <c r="NDI162" s="217"/>
      <c r="NDJ162" s="217"/>
      <c r="NDK162" s="217"/>
      <c r="NDL162" s="217"/>
      <c r="NDM162" s="217"/>
      <c r="NDN162" s="217"/>
      <c r="NDO162" s="217"/>
      <c r="NDP162" s="217"/>
      <c r="NDQ162" s="217"/>
      <c r="NDR162" s="217"/>
      <c r="NDS162" s="217"/>
      <c r="NDT162" s="217"/>
      <c r="NDU162" s="217"/>
      <c r="NDV162" s="217"/>
      <c r="NDW162" s="217"/>
      <c r="NDX162" s="217"/>
      <c r="NDY162" s="217"/>
      <c r="NDZ162" s="217"/>
      <c r="NEA162" s="217"/>
      <c r="NEB162" s="217"/>
      <c r="NEC162" s="217"/>
      <c r="NED162" s="217"/>
      <c r="NEE162" s="217"/>
      <c r="NEF162" s="217"/>
      <c r="NEG162" s="217"/>
      <c r="NEH162" s="217"/>
      <c r="NEI162" s="217"/>
      <c r="NEJ162" s="217"/>
      <c r="NEK162" s="217"/>
      <c r="NEL162" s="217"/>
      <c r="NEM162" s="217"/>
      <c r="NEN162" s="217"/>
      <c r="NEO162" s="217"/>
      <c r="NEP162" s="217"/>
      <c r="NEQ162" s="217"/>
      <c r="NER162" s="217"/>
      <c r="NES162" s="217"/>
      <c r="NET162" s="217"/>
      <c r="NEU162" s="217"/>
      <c r="NEV162" s="217"/>
      <c r="NEW162" s="217"/>
      <c r="NEX162" s="217"/>
      <c r="NEY162" s="217"/>
      <c r="NEZ162" s="217"/>
      <c r="NFA162" s="217"/>
      <c r="NFB162" s="217"/>
      <c r="NFC162" s="217"/>
      <c r="NFD162" s="217"/>
      <c r="NFE162" s="217"/>
      <c r="NFF162" s="217"/>
      <c r="NFG162" s="217"/>
      <c r="NFH162" s="217"/>
      <c r="NFI162" s="217"/>
      <c r="NFJ162" s="217"/>
      <c r="NFK162" s="217"/>
      <c r="NFL162" s="217"/>
      <c r="NFM162" s="217"/>
      <c r="NFN162" s="217"/>
      <c r="NFO162" s="217"/>
      <c r="NFP162" s="217"/>
      <c r="NFQ162" s="217"/>
      <c r="NFR162" s="217"/>
      <c r="NFS162" s="217"/>
      <c r="NFT162" s="217"/>
      <c r="NFU162" s="217"/>
      <c r="NFV162" s="217"/>
      <c r="NFW162" s="217"/>
      <c r="NFX162" s="217"/>
      <c r="NFY162" s="217"/>
      <c r="NFZ162" s="217"/>
      <c r="NGA162" s="217"/>
      <c r="NGB162" s="217"/>
      <c r="NGC162" s="217"/>
      <c r="NGD162" s="217"/>
      <c r="NGE162" s="217"/>
      <c r="NGF162" s="217"/>
      <c r="NGG162" s="217"/>
      <c r="NGH162" s="217"/>
      <c r="NGI162" s="217"/>
      <c r="NGJ162" s="217"/>
      <c r="NGK162" s="217"/>
      <c r="NGL162" s="217"/>
      <c r="NGM162" s="217"/>
      <c r="NGN162" s="217"/>
      <c r="NGO162" s="217"/>
      <c r="NGP162" s="217"/>
      <c r="NGQ162" s="217"/>
      <c r="NGR162" s="217"/>
      <c r="NGS162" s="217"/>
      <c r="NGT162" s="217"/>
      <c r="NGU162" s="217"/>
      <c r="NGV162" s="217"/>
      <c r="NGW162" s="217"/>
      <c r="NGX162" s="217"/>
      <c r="NGY162" s="217"/>
      <c r="NGZ162" s="217"/>
      <c r="NHA162" s="217"/>
      <c r="NHB162" s="217"/>
      <c r="NHC162" s="217"/>
      <c r="NHD162" s="217"/>
      <c r="NHE162" s="217"/>
      <c r="NHF162" s="217"/>
      <c r="NHG162" s="217"/>
      <c r="NHH162" s="217"/>
      <c r="NHI162" s="217"/>
      <c r="NHJ162" s="217"/>
      <c r="NHK162" s="217"/>
      <c r="NHL162" s="217"/>
      <c r="NHM162" s="217"/>
      <c r="NHN162" s="217"/>
      <c r="NHO162" s="217"/>
      <c r="NHP162" s="217"/>
      <c r="NHQ162" s="217"/>
      <c r="NHR162" s="217"/>
      <c r="NHS162" s="217"/>
      <c r="NHT162" s="217"/>
      <c r="NHU162" s="217"/>
      <c r="NHV162" s="217"/>
      <c r="NHW162" s="217"/>
      <c r="NHX162" s="217"/>
      <c r="NHY162" s="217"/>
      <c r="NHZ162" s="217"/>
      <c r="NIA162" s="217"/>
      <c r="NIB162" s="217"/>
      <c r="NIC162" s="217"/>
      <c r="NID162" s="217"/>
      <c r="NIE162" s="217"/>
      <c r="NIF162" s="217"/>
      <c r="NIG162" s="217"/>
      <c r="NIH162" s="217"/>
      <c r="NII162" s="217"/>
      <c r="NIJ162" s="217"/>
      <c r="NIK162" s="217"/>
      <c r="NIL162" s="217"/>
      <c r="NIM162" s="217"/>
      <c r="NIN162" s="217"/>
      <c r="NIO162" s="217"/>
      <c r="NIP162" s="217"/>
      <c r="NIQ162" s="217"/>
      <c r="NIR162" s="217"/>
      <c r="NIS162" s="217"/>
      <c r="NIT162" s="217"/>
      <c r="NIU162" s="217"/>
      <c r="NIV162" s="217"/>
      <c r="NIW162" s="217"/>
      <c r="NIX162" s="217"/>
      <c r="NIY162" s="217"/>
      <c r="NIZ162" s="217"/>
      <c r="NJA162" s="217"/>
      <c r="NJB162" s="217"/>
      <c r="NJC162" s="217"/>
      <c r="NJD162" s="217"/>
      <c r="NJE162" s="217"/>
      <c r="NJF162" s="217"/>
      <c r="NJG162" s="217"/>
      <c r="NJH162" s="217"/>
      <c r="NJI162" s="217"/>
      <c r="NJJ162" s="217"/>
      <c r="NJK162" s="217"/>
      <c r="NJL162" s="217"/>
      <c r="NJM162" s="217"/>
      <c r="NJN162" s="217"/>
      <c r="NJO162" s="217"/>
      <c r="NJP162" s="217"/>
      <c r="NJQ162" s="217"/>
      <c r="NJR162" s="217"/>
      <c r="NJS162" s="217"/>
      <c r="NJT162" s="217"/>
      <c r="NJU162" s="217"/>
      <c r="NJV162" s="217"/>
      <c r="NJW162" s="217"/>
      <c r="NJX162" s="217"/>
      <c r="NJY162" s="217"/>
      <c r="NJZ162" s="217"/>
      <c r="NKA162" s="217"/>
      <c r="NKB162" s="217"/>
      <c r="NKC162" s="217"/>
      <c r="NKD162" s="217"/>
      <c r="NKE162" s="217"/>
      <c r="NKF162" s="217"/>
      <c r="NKG162" s="217"/>
      <c r="NKH162" s="217"/>
      <c r="NKI162" s="217"/>
      <c r="NKJ162" s="217"/>
      <c r="NKK162" s="217"/>
      <c r="NKL162" s="217"/>
      <c r="NKM162" s="217"/>
      <c r="NKN162" s="217"/>
      <c r="NKO162" s="217"/>
      <c r="NKP162" s="217"/>
      <c r="NKQ162" s="217"/>
      <c r="NKR162" s="217"/>
      <c r="NKS162" s="217"/>
      <c r="NKT162" s="217"/>
      <c r="NKU162" s="217"/>
      <c r="NKV162" s="217"/>
      <c r="NKW162" s="217"/>
      <c r="NKX162" s="217"/>
      <c r="NKY162" s="217"/>
      <c r="NKZ162" s="217"/>
      <c r="NLA162" s="217"/>
      <c r="NLB162" s="217"/>
      <c r="NLC162" s="217"/>
      <c r="NLD162" s="217"/>
      <c r="NLE162" s="217"/>
      <c r="NLF162" s="217"/>
      <c r="NLG162" s="217"/>
      <c r="NLH162" s="217"/>
      <c r="NLI162" s="217"/>
      <c r="NLJ162" s="217"/>
      <c r="NLK162" s="217"/>
      <c r="NLL162" s="217"/>
      <c r="NLM162" s="217"/>
      <c r="NLN162" s="217"/>
      <c r="NLO162" s="217"/>
      <c r="NLP162" s="217"/>
      <c r="NLQ162" s="217"/>
      <c r="NLR162" s="217"/>
      <c r="NLS162" s="217"/>
      <c r="NLT162" s="217"/>
      <c r="NLU162" s="217"/>
      <c r="NLV162" s="217"/>
      <c r="NLW162" s="217"/>
      <c r="NLX162" s="217"/>
      <c r="NLY162" s="217"/>
      <c r="NLZ162" s="217"/>
      <c r="NMA162" s="217"/>
      <c r="NMB162" s="217"/>
      <c r="NMC162" s="217"/>
      <c r="NMD162" s="217"/>
      <c r="NME162" s="217"/>
      <c r="NMF162" s="217"/>
      <c r="NMG162" s="217"/>
      <c r="NMH162" s="217"/>
      <c r="NMI162" s="217"/>
      <c r="NMJ162" s="217"/>
      <c r="NMK162" s="217"/>
      <c r="NML162" s="217"/>
      <c r="NMM162" s="217"/>
      <c r="NMN162" s="217"/>
      <c r="NMO162" s="217"/>
      <c r="NMP162" s="217"/>
      <c r="NMQ162" s="217"/>
      <c r="NMR162" s="217"/>
      <c r="NMS162" s="217"/>
      <c r="NMT162" s="217"/>
      <c r="NMU162" s="217"/>
      <c r="NMV162" s="217"/>
      <c r="NMW162" s="217"/>
      <c r="NMX162" s="217"/>
      <c r="NMY162" s="217"/>
      <c r="NMZ162" s="217"/>
      <c r="NNA162" s="217"/>
      <c r="NNB162" s="217"/>
      <c r="NNC162" s="217"/>
      <c r="NND162" s="217"/>
      <c r="NNE162" s="217"/>
      <c r="NNF162" s="217"/>
      <c r="NNG162" s="217"/>
      <c r="NNH162" s="217"/>
      <c r="NNI162" s="217"/>
      <c r="NNJ162" s="217"/>
      <c r="NNK162" s="217"/>
      <c r="NNL162" s="217"/>
      <c r="NNM162" s="217"/>
      <c r="NNN162" s="217"/>
      <c r="NNO162" s="217"/>
      <c r="NNP162" s="217"/>
      <c r="NNQ162" s="217"/>
      <c r="NNR162" s="217"/>
      <c r="NNS162" s="217"/>
      <c r="NNT162" s="217"/>
      <c r="NNU162" s="217"/>
      <c r="NNV162" s="217"/>
      <c r="NNW162" s="217"/>
      <c r="NNX162" s="217"/>
      <c r="NNY162" s="217"/>
      <c r="NNZ162" s="217"/>
      <c r="NOA162" s="217"/>
      <c r="NOB162" s="217"/>
      <c r="NOC162" s="217"/>
      <c r="NOD162" s="217"/>
      <c r="NOE162" s="217"/>
      <c r="NOF162" s="217"/>
      <c r="NOG162" s="217"/>
      <c r="NOH162" s="217"/>
      <c r="NOI162" s="217"/>
      <c r="NOJ162" s="217"/>
      <c r="NOK162" s="217"/>
      <c r="NOL162" s="217"/>
      <c r="NOM162" s="217"/>
      <c r="NON162" s="217"/>
      <c r="NOO162" s="217"/>
      <c r="NOP162" s="217"/>
      <c r="NOQ162" s="217"/>
      <c r="NOR162" s="217"/>
      <c r="NOS162" s="217"/>
      <c r="NOT162" s="217"/>
      <c r="NOU162" s="217"/>
      <c r="NOV162" s="217"/>
      <c r="NOW162" s="217"/>
      <c r="NOX162" s="217"/>
      <c r="NOY162" s="217"/>
      <c r="NOZ162" s="217"/>
      <c r="NPA162" s="217"/>
      <c r="NPB162" s="217"/>
      <c r="NPC162" s="217"/>
      <c r="NPD162" s="217"/>
      <c r="NPE162" s="217"/>
      <c r="NPF162" s="217"/>
      <c r="NPG162" s="217"/>
      <c r="NPH162" s="217"/>
      <c r="NPI162" s="217"/>
      <c r="NPJ162" s="217"/>
      <c r="NPK162" s="217"/>
      <c r="NPL162" s="217"/>
      <c r="NPM162" s="217"/>
      <c r="NPN162" s="217"/>
      <c r="NPO162" s="217"/>
      <c r="NPP162" s="217"/>
      <c r="NPQ162" s="217"/>
      <c r="NPR162" s="217"/>
      <c r="NPS162" s="217"/>
      <c r="NPT162" s="217"/>
      <c r="NPU162" s="217"/>
      <c r="NPV162" s="217"/>
      <c r="NPW162" s="217"/>
      <c r="NPX162" s="217"/>
      <c r="NPY162" s="217"/>
      <c r="NPZ162" s="217"/>
      <c r="NQA162" s="217"/>
      <c r="NQB162" s="217"/>
      <c r="NQC162" s="217"/>
      <c r="NQD162" s="217"/>
      <c r="NQE162" s="217"/>
      <c r="NQF162" s="217"/>
      <c r="NQG162" s="217"/>
      <c r="NQH162" s="217"/>
      <c r="NQI162" s="217"/>
      <c r="NQJ162" s="217"/>
      <c r="NQK162" s="217"/>
      <c r="NQL162" s="217"/>
      <c r="NQM162" s="217"/>
      <c r="NQN162" s="217"/>
      <c r="NQO162" s="217"/>
      <c r="NQP162" s="217"/>
      <c r="NQQ162" s="217"/>
      <c r="NQR162" s="217"/>
      <c r="NQS162" s="217"/>
      <c r="NQT162" s="217"/>
      <c r="NQU162" s="217"/>
      <c r="NQV162" s="217"/>
      <c r="NQW162" s="217"/>
      <c r="NQX162" s="217"/>
      <c r="NQY162" s="217"/>
      <c r="NQZ162" s="217"/>
      <c r="NRA162" s="217"/>
      <c r="NRB162" s="217"/>
      <c r="NRC162" s="217"/>
      <c r="NRD162" s="217"/>
      <c r="NRE162" s="217"/>
      <c r="NRF162" s="217"/>
      <c r="NRG162" s="217"/>
      <c r="NRH162" s="217"/>
      <c r="NRI162" s="217"/>
      <c r="NRJ162" s="217"/>
      <c r="NRK162" s="217"/>
      <c r="NRL162" s="217"/>
      <c r="NRM162" s="217"/>
      <c r="NRN162" s="217"/>
      <c r="NRO162" s="217"/>
      <c r="NRP162" s="217"/>
      <c r="NRQ162" s="217"/>
      <c r="NRR162" s="217"/>
      <c r="NRS162" s="217"/>
      <c r="NRT162" s="217"/>
      <c r="NRU162" s="217"/>
      <c r="NRV162" s="217"/>
      <c r="NRW162" s="217"/>
      <c r="NRX162" s="217"/>
      <c r="NRY162" s="217"/>
      <c r="NRZ162" s="217"/>
      <c r="NSA162" s="217"/>
      <c r="NSB162" s="217"/>
      <c r="NSC162" s="217"/>
      <c r="NSD162" s="217"/>
      <c r="NSE162" s="217"/>
      <c r="NSF162" s="217"/>
      <c r="NSG162" s="217"/>
      <c r="NSH162" s="217"/>
      <c r="NSI162" s="217"/>
      <c r="NSJ162" s="217"/>
      <c r="NSK162" s="217"/>
      <c r="NSL162" s="217"/>
      <c r="NSM162" s="217"/>
      <c r="NSN162" s="217"/>
      <c r="NSO162" s="217"/>
      <c r="NSP162" s="217"/>
      <c r="NSQ162" s="217"/>
      <c r="NSR162" s="217"/>
      <c r="NSS162" s="217"/>
      <c r="NST162" s="217"/>
      <c r="NSU162" s="217"/>
      <c r="NSV162" s="217"/>
      <c r="NSW162" s="217"/>
      <c r="NSX162" s="217"/>
      <c r="NSY162" s="217"/>
      <c r="NSZ162" s="217"/>
      <c r="NTA162" s="217"/>
      <c r="NTB162" s="217"/>
      <c r="NTC162" s="217"/>
      <c r="NTD162" s="217"/>
      <c r="NTE162" s="217"/>
      <c r="NTF162" s="217"/>
      <c r="NTG162" s="217"/>
      <c r="NTH162" s="217"/>
      <c r="NTI162" s="217"/>
      <c r="NTJ162" s="217"/>
      <c r="NTK162" s="217"/>
      <c r="NTL162" s="217"/>
      <c r="NTM162" s="217"/>
      <c r="NTN162" s="217"/>
      <c r="NTO162" s="217"/>
      <c r="NTP162" s="217"/>
      <c r="NTQ162" s="217"/>
      <c r="NTR162" s="217"/>
      <c r="NTS162" s="217"/>
      <c r="NTT162" s="217"/>
      <c r="NTU162" s="217"/>
      <c r="NTV162" s="217"/>
      <c r="NTW162" s="217"/>
      <c r="NTX162" s="217"/>
      <c r="NTY162" s="217"/>
      <c r="NTZ162" s="217"/>
      <c r="NUA162" s="217"/>
      <c r="NUB162" s="217"/>
      <c r="NUC162" s="217"/>
      <c r="NUD162" s="217"/>
      <c r="NUE162" s="217"/>
      <c r="NUF162" s="217"/>
      <c r="NUG162" s="217"/>
      <c r="NUH162" s="217"/>
      <c r="NUI162" s="217"/>
      <c r="NUJ162" s="217"/>
      <c r="NUK162" s="217"/>
      <c r="NUL162" s="217"/>
      <c r="NUM162" s="217"/>
      <c r="NUN162" s="217"/>
      <c r="NUO162" s="217"/>
      <c r="NUP162" s="217"/>
      <c r="NUQ162" s="217"/>
      <c r="NUR162" s="217"/>
      <c r="NUS162" s="217"/>
      <c r="NUT162" s="217"/>
      <c r="NUU162" s="217"/>
      <c r="NUV162" s="217"/>
      <c r="NUW162" s="217"/>
      <c r="NUX162" s="217"/>
      <c r="NUY162" s="217"/>
      <c r="NUZ162" s="217"/>
      <c r="NVA162" s="217"/>
      <c r="NVB162" s="217"/>
      <c r="NVC162" s="217"/>
      <c r="NVD162" s="217"/>
      <c r="NVE162" s="217"/>
      <c r="NVF162" s="217"/>
      <c r="NVG162" s="217"/>
      <c r="NVH162" s="217"/>
      <c r="NVI162" s="217"/>
      <c r="NVJ162" s="217"/>
      <c r="NVK162" s="217"/>
      <c r="NVL162" s="217"/>
      <c r="NVM162" s="217"/>
      <c r="NVN162" s="217"/>
      <c r="NVO162" s="217"/>
      <c r="NVP162" s="217"/>
      <c r="NVQ162" s="217"/>
      <c r="NVR162" s="217"/>
      <c r="NVS162" s="217"/>
      <c r="NVT162" s="217"/>
      <c r="NVU162" s="217"/>
      <c r="NVV162" s="217"/>
      <c r="NVW162" s="217"/>
      <c r="NVX162" s="217"/>
      <c r="NVY162" s="217"/>
      <c r="NVZ162" s="217"/>
      <c r="NWA162" s="217"/>
      <c r="NWB162" s="217"/>
      <c r="NWC162" s="217"/>
      <c r="NWD162" s="217"/>
      <c r="NWE162" s="217"/>
      <c r="NWF162" s="217"/>
      <c r="NWG162" s="217"/>
      <c r="NWH162" s="217"/>
      <c r="NWI162" s="217"/>
      <c r="NWJ162" s="217"/>
      <c r="NWK162" s="217"/>
      <c r="NWL162" s="217"/>
      <c r="NWM162" s="217"/>
      <c r="NWN162" s="217"/>
      <c r="NWO162" s="217"/>
      <c r="NWP162" s="217"/>
      <c r="NWQ162" s="217"/>
      <c r="NWR162" s="217"/>
      <c r="NWS162" s="217"/>
      <c r="NWT162" s="217"/>
      <c r="NWU162" s="217"/>
      <c r="NWV162" s="217"/>
      <c r="NWW162" s="217"/>
      <c r="NWX162" s="217"/>
      <c r="NWY162" s="217"/>
      <c r="NWZ162" s="217"/>
      <c r="NXA162" s="217"/>
      <c r="NXB162" s="217"/>
      <c r="NXC162" s="217"/>
      <c r="NXD162" s="217"/>
      <c r="NXE162" s="217"/>
      <c r="NXF162" s="217"/>
      <c r="NXG162" s="217"/>
      <c r="NXH162" s="217"/>
      <c r="NXI162" s="217"/>
      <c r="NXJ162" s="217"/>
      <c r="NXK162" s="217"/>
      <c r="NXL162" s="217"/>
      <c r="NXM162" s="217"/>
      <c r="NXN162" s="217"/>
      <c r="NXO162" s="217"/>
      <c r="NXP162" s="217"/>
      <c r="NXQ162" s="217"/>
      <c r="NXR162" s="217"/>
      <c r="NXS162" s="217"/>
      <c r="NXT162" s="217"/>
      <c r="NXU162" s="217"/>
      <c r="NXV162" s="217"/>
      <c r="NXW162" s="217"/>
      <c r="NXX162" s="217"/>
      <c r="NXY162" s="217"/>
      <c r="NXZ162" s="217"/>
      <c r="NYA162" s="217"/>
      <c r="NYB162" s="217"/>
      <c r="NYC162" s="217"/>
      <c r="NYD162" s="217"/>
      <c r="NYE162" s="217"/>
      <c r="NYF162" s="217"/>
      <c r="NYG162" s="217"/>
      <c r="NYH162" s="217"/>
      <c r="NYI162" s="217"/>
      <c r="NYJ162" s="217"/>
      <c r="NYK162" s="217"/>
      <c r="NYL162" s="217"/>
      <c r="NYM162" s="217"/>
      <c r="NYN162" s="217"/>
      <c r="NYO162" s="217"/>
      <c r="NYP162" s="217"/>
      <c r="NYQ162" s="217"/>
      <c r="NYR162" s="217"/>
      <c r="NYS162" s="217"/>
      <c r="NYT162" s="217"/>
      <c r="NYU162" s="217"/>
      <c r="NYV162" s="217"/>
      <c r="NYW162" s="217"/>
      <c r="NYX162" s="217"/>
      <c r="NYY162" s="217"/>
      <c r="NYZ162" s="217"/>
      <c r="NZA162" s="217"/>
      <c r="NZB162" s="217"/>
      <c r="NZC162" s="217"/>
      <c r="NZD162" s="217"/>
      <c r="NZE162" s="217"/>
      <c r="NZF162" s="217"/>
      <c r="NZG162" s="217"/>
      <c r="NZH162" s="217"/>
      <c r="NZI162" s="217"/>
      <c r="NZJ162" s="217"/>
      <c r="NZK162" s="217"/>
      <c r="NZL162" s="217"/>
      <c r="NZM162" s="217"/>
      <c r="NZN162" s="217"/>
      <c r="NZO162" s="217"/>
      <c r="NZP162" s="217"/>
      <c r="NZQ162" s="217"/>
      <c r="NZR162" s="217"/>
      <c r="NZS162" s="217"/>
      <c r="NZT162" s="217"/>
      <c r="NZU162" s="217"/>
      <c r="NZV162" s="217"/>
      <c r="NZW162" s="217"/>
      <c r="NZX162" s="217"/>
      <c r="NZY162" s="217"/>
      <c r="NZZ162" s="217"/>
      <c r="OAA162" s="217"/>
      <c r="OAB162" s="217"/>
      <c r="OAC162" s="217"/>
      <c r="OAD162" s="217"/>
      <c r="OAE162" s="217"/>
      <c r="OAF162" s="217"/>
      <c r="OAG162" s="217"/>
      <c r="OAH162" s="217"/>
      <c r="OAI162" s="217"/>
      <c r="OAJ162" s="217"/>
      <c r="OAK162" s="217"/>
      <c r="OAL162" s="217"/>
      <c r="OAM162" s="217"/>
      <c r="OAN162" s="217"/>
      <c r="OAO162" s="217"/>
      <c r="OAP162" s="217"/>
      <c r="OAQ162" s="217"/>
      <c r="OAR162" s="217"/>
      <c r="OAS162" s="217"/>
      <c r="OAT162" s="217"/>
      <c r="OAU162" s="217"/>
      <c r="OAV162" s="217"/>
      <c r="OAW162" s="217"/>
      <c r="OAX162" s="217"/>
      <c r="OAY162" s="217"/>
      <c r="OAZ162" s="217"/>
      <c r="OBA162" s="217"/>
      <c r="OBB162" s="217"/>
      <c r="OBC162" s="217"/>
      <c r="OBD162" s="217"/>
      <c r="OBE162" s="217"/>
      <c r="OBF162" s="217"/>
      <c r="OBG162" s="217"/>
      <c r="OBH162" s="217"/>
      <c r="OBI162" s="217"/>
      <c r="OBJ162" s="217"/>
      <c r="OBK162" s="217"/>
      <c r="OBL162" s="217"/>
      <c r="OBM162" s="217"/>
      <c r="OBN162" s="217"/>
      <c r="OBO162" s="217"/>
      <c r="OBP162" s="217"/>
      <c r="OBQ162" s="217"/>
      <c r="OBR162" s="217"/>
      <c r="OBS162" s="217"/>
      <c r="OBT162" s="217"/>
      <c r="OBU162" s="217"/>
      <c r="OBV162" s="217"/>
      <c r="OBW162" s="217"/>
      <c r="OBX162" s="217"/>
      <c r="OBY162" s="217"/>
      <c r="OBZ162" s="217"/>
      <c r="OCA162" s="217"/>
      <c r="OCB162" s="217"/>
      <c r="OCC162" s="217"/>
      <c r="OCD162" s="217"/>
      <c r="OCE162" s="217"/>
      <c r="OCF162" s="217"/>
      <c r="OCG162" s="217"/>
      <c r="OCH162" s="217"/>
      <c r="OCI162" s="217"/>
      <c r="OCJ162" s="217"/>
      <c r="OCK162" s="217"/>
      <c r="OCL162" s="217"/>
      <c r="OCM162" s="217"/>
      <c r="OCN162" s="217"/>
      <c r="OCO162" s="217"/>
      <c r="OCP162" s="217"/>
      <c r="OCQ162" s="217"/>
      <c r="OCR162" s="217"/>
      <c r="OCS162" s="217"/>
      <c r="OCT162" s="217"/>
      <c r="OCU162" s="217"/>
      <c r="OCV162" s="217"/>
      <c r="OCW162" s="217"/>
      <c r="OCX162" s="217"/>
      <c r="OCY162" s="217"/>
      <c r="OCZ162" s="217"/>
      <c r="ODA162" s="217"/>
      <c r="ODB162" s="217"/>
      <c r="ODC162" s="217"/>
      <c r="ODD162" s="217"/>
      <c r="ODE162" s="217"/>
      <c r="ODF162" s="217"/>
      <c r="ODG162" s="217"/>
      <c r="ODH162" s="217"/>
      <c r="ODI162" s="217"/>
      <c r="ODJ162" s="217"/>
      <c r="ODK162" s="217"/>
      <c r="ODL162" s="217"/>
      <c r="ODM162" s="217"/>
      <c r="ODN162" s="217"/>
      <c r="ODO162" s="217"/>
      <c r="ODP162" s="217"/>
      <c r="ODQ162" s="217"/>
      <c r="ODR162" s="217"/>
      <c r="ODS162" s="217"/>
      <c r="ODT162" s="217"/>
      <c r="ODU162" s="217"/>
      <c r="ODV162" s="217"/>
      <c r="ODW162" s="217"/>
      <c r="ODX162" s="217"/>
      <c r="ODY162" s="217"/>
      <c r="ODZ162" s="217"/>
      <c r="OEA162" s="217"/>
      <c r="OEB162" s="217"/>
      <c r="OEC162" s="217"/>
      <c r="OED162" s="217"/>
      <c r="OEE162" s="217"/>
      <c r="OEF162" s="217"/>
      <c r="OEG162" s="217"/>
      <c r="OEH162" s="217"/>
      <c r="OEI162" s="217"/>
      <c r="OEJ162" s="217"/>
      <c r="OEK162" s="217"/>
      <c r="OEL162" s="217"/>
      <c r="OEM162" s="217"/>
      <c r="OEN162" s="217"/>
      <c r="OEO162" s="217"/>
      <c r="OEP162" s="217"/>
      <c r="OEQ162" s="217"/>
      <c r="OER162" s="217"/>
      <c r="OES162" s="217"/>
      <c r="OET162" s="217"/>
      <c r="OEU162" s="217"/>
      <c r="OEV162" s="217"/>
      <c r="OEW162" s="217"/>
      <c r="OEX162" s="217"/>
      <c r="OEY162" s="217"/>
      <c r="OEZ162" s="217"/>
      <c r="OFA162" s="217"/>
      <c r="OFB162" s="217"/>
      <c r="OFC162" s="217"/>
      <c r="OFD162" s="217"/>
      <c r="OFE162" s="217"/>
      <c r="OFF162" s="217"/>
      <c r="OFG162" s="217"/>
      <c r="OFH162" s="217"/>
      <c r="OFI162" s="217"/>
      <c r="OFJ162" s="217"/>
      <c r="OFK162" s="217"/>
      <c r="OFL162" s="217"/>
      <c r="OFM162" s="217"/>
      <c r="OFN162" s="217"/>
      <c r="OFO162" s="217"/>
      <c r="OFP162" s="217"/>
      <c r="OFQ162" s="217"/>
      <c r="OFR162" s="217"/>
      <c r="OFS162" s="217"/>
      <c r="OFT162" s="217"/>
      <c r="OFU162" s="217"/>
      <c r="OFV162" s="217"/>
      <c r="OFW162" s="217"/>
      <c r="OFX162" s="217"/>
      <c r="OFY162" s="217"/>
      <c r="OFZ162" s="217"/>
      <c r="OGA162" s="217"/>
      <c r="OGB162" s="217"/>
      <c r="OGC162" s="217"/>
      <c r="OGD162" s="217"/>
      <c r="OGE162" s="217"/>
      <c r="OGF162" s="217"/>
      <c r="OGG162" s="217"/>
      <c r="OGH162" s="217"/>
      <c r="OGI162" s="217"/>
      <c r="OGJ162" s="217"/>
      <c r="OGK162" s="217"/>
      <c r="OGL162" s="217"/>
      <c r="OGM162" s="217"/>
      <c r="OGN162" s="217"/>
      <c r="OGO162" s="217"/>
      <c r="OGP162" s="217"/>
      <c r="OGQ162" s="217"/>
      <c r="OGR162" s="217"/>
      <c r="OGS162" s="217"/>
      <c r="OGT162" s="217"/>
      <c r="OGU162" s="217"/>
      <c r="OGV162" s="217"/>
      <c r="OGW162" s="217"/>
      <c r="OGX162" s="217"/>
      <c r="OGY162" s="217"/>
      <c r="OGZ162" s="217"/>
      <c r="OHA162" s="217"/>
      <c r="OHB162" s="217"/>
      <c r="OHC162" s="217"/>
      <c r="OHD162" s="217"/>
      <c r="OHE162" s="217"/>
      <c r="OHF162" s="217"/>
      <c r="OHG162" s="217"/>
      <c r="OHH162" s="217"/>
      <c r="OHI162" s="217"/>
      <c r="OHJ162" s="217"/>
      <c r="OHK162" s="217"/>
      <c r="OHL162" s="217"/>
      <c r="OHM162" s="217"/>
      <c r="OHN162" s="217"/>
      <c r="OHO162" s="217"/>
      <c r="OHP162" s="217"/>
      <c r="OHQ162" s="217"/>
      <c r="OHR162" s="217"/>
      <c r="OHS162" s="217"/>
      <c r="OHT162" s="217"/>
      <c r="OHU162" s="217"/>
      <c r="OHV162" s="217"/>
      <c r="OHW162" s="217"/>
      <c r="OHX162" s="217"/>
      <c r="OHY162" s="217"/>
      <c r="OHZ162" s="217"/>
      <c r="OIA162" s="217"/>
      <c r="OIB162" s="217"/>
      <c r="OIC162" s="217"/>
      <c r="OID162" s="217"/>
      <c r="OIE162" s="217"/>
      <c r="OIF162" s="217"/>
      <c r="OIG162" s="217"/>
      <c r="OIH162" s="217"/>
      <c r="OII162" s="217"/>
      <c r="OIJ162" s="217"/>
      <c r="OIK162" s="217"/>
      <c r="OIL162" s="217"/>
      <c r="OIM162" s="217"/>
      <c r="OIN162" s="217"/>
      <c r="OIO162" s="217"/>
      <c r="OIP162" s="217"/>
      <c r="OIQ162" s="217"/>
      <c r="OIR162" s="217"/>
      <c r="OIS162" s="217"/>
      <c r="OIT162" s="217"/>
      <c r="OIU162" s="217"/>
      <c r="OIV162" s="217"/>
      <c r="OIW162" s="217"/>
      <c r="OIX162" s="217"/>
      <c r="OIY162" s="217"/>
      <c r="OIZ162" s="217"/>
      <c r="OJA162" s="217"/>
      <c r="OJB162" s="217"/>
      <c r="OJC162" s="217"/>
      <c r="OJD162" s="217"/>
      <c r="OJE162" s="217"/>
      <c r="OJF162" s="217"/>
      <c r="OJG162" s="217"/>
      <c r="OJH162" s="217"/>
      <c r="OJI162" s="217"/>
      <c r="OJJ162" s="217"/>
      <c r="OJK162" s="217"/>
      <c r="OJL162" s="217"/>
      <c r="OJM162" s="217"/>
      <c r="OJN162" s="217"/>
      <c r="OJO162" s="217"/>
      <c r="OJP162" s="217"/>
      <c r="OJQ162" s="217"/>
      <c r="OJR162" s="217"/>
      <c r="OJS162" s="217"/>
      <c r="OJT162" s="217"/>
      <c r="OJU162" s="217"/>
      <c r="OJV162" s="217"/>
      <c r="OJW162" s="217"/>
      <c r="OJX162" s="217"/>
      <c r="OJY162" s="217"/>
      <c r="OJZ162" s="217"/>
      <c r="OKA162" s="217"/>
      <c r="OKB162" s="217"/>
      <c r="OKC162" s="217"/>
      <c r="OKD162" s="217"/>
      <c r="OKE162" s="217"/>
      <c r="OKF162" s="217"/>
      <c r="OKG162" s="217"/>
      <c r="OKH162" s="217"/>
      <c r="OKI162" s="217"/>
      <c r="OKJ162" s="217"/>
      <c r="OKK162" s="217"/>
      <c r="OKL162" s="217"/>
      <c r="OKM162" s="217"/>
      <c r="OKN162" s="217"/>
      <c r="OKO162" s="217"/>
      <c r="OKP162" s="217"/>
      <c r="OKQ162" s="217"/>
      <c r="OKR162" s="217"/>
      <c r="OKS162" s="217"/>
      <c r="OKT162" s="217"/>
      <c r="OKU162" s="217"/>
      <c r="OKV162" s="217"/>
      <c r="OKW162" s="217"/>
      <c r="OKX162" s="217"/>
      <c r="OKY162" s="217"/>
      <c r="OKZ162" s="217"/>
      <c r="OLA162" s="217"/>
      <c r="OLB162" s="217"/>
      <c r="OLC162" s="217"/>
      <c r="OLD162" s="217"/>
      <c r="OLE162" s="217"/>
      <c r="OLF162" s="217"/>
      <c r="OLG162" s="217"/>
      <c r="OLH162" s="217"/>
      <c r="OLI162" s="217"/>
      <c r="OLJ162" s="217"/>
      <c r="OLK162" s="217"/>
      <c r="OLL162" s="217"/>
      <c r="OLM162" s="217"/>
      <c r="OLN162" s="217"/>
      <c r="OLO162" s="217"/>
      <c r="OLP162" s="217"/>
      <c r="OLQ162" s="217"/>
      <c r="OLR162" s="217"/>
      <c r="OLS162" s="217"/>
      <c r="OLT162" s="217"/>
      <c r="OLU162" s="217"/>
      <c r="OLV162" s="217"/>
      <c r="OLW162" s="217"/>
      <c r="OLX162" s="217"/>
      <c r="OLY162" s="217"/>
      <c r="OLZ162" s="217"/>
      <c r="OMA162" s="217"/>
      <c r="OMB162" s="217"/>
      <c r="OMC162" s="217"/>
      <c r="OMD162" s="217"/>
      <c r="OME162" s="217"/>
      <c r="OMF162" s="217"/>
      <c r="OMG162" s="217"/>
      <c r="OMH162" s="217"/>
      <c r="OMI162" s="217"/>
      <c r="OMJ162" s="217"/>
      <c r="OMK162" s="217"/>
      <c r="OML162" s="217"/>
      <c r="OMM162" s="217"/>
      <c r="OMN162" s="217"/>
      <c r="OMO162" s="217"/>
      <c r="OMP162" s="217"/>
      <c r="OMQ162" s="217"/>
      <c r="OMR162" s="217"/>
      <c r="OMS162" s="217"/>
      <c r="OMT162" s="217"/>
      <c r="OMU162" s="217"/>
      <c r="OMV162" s="217"/>
      <c r="OMW162" s="217"/>
      <c r="OMX162" s="217"/>
      <c r="OMY162" s="217"/>
      <c r="OMZ162" s="217"/>
      <c r="ONA162" s="217"/>
      <c r="ONB162" s="217"/>
      <c r="ONC162" s="217"/>
      <c r="OND162" s="217"/>
      <c r="ONE162" s="217"/>
      <c r="ONF162" s="217"/>
      <c r="ONG162" s="217"/>
      <c r="ONH162" s="217"/>
      <c r="ONI162" s="217"/>
      <c r="ONJ162" s="217"/>
      <c r="ONK162" s="217"/>
      <c r="ONL162" s="217"/>
      <c r="ONM162" s="217"/>
      <c r="ONN162" s="217"/>
      <c r="ONO162" s="217"/>
      <c r="ONP162" s="217"/>
      <c r="ONQ162" s="217"/>
      <c r="ONR162" s="217"/>
      <c r="ONS162" s="217"/>
      <c r="ONT162" s="217"/>
      <c r="ONU162" s="217"/>
      <c r="ONV162" s="217"/>
      <c r="ONW162" s="217"/>
      <c r="ONX162" s="217"/>
      <c r="ONY162" s="217"/>
      <c r="ONZ162" s="217"/>
      <c r="OOA162" s="217"/>
      <c r="OOB162" s="217"/>
      <c r="OOC162" s="217"/>
      <c r="OOD162" s="217"/>
      <c r="OOE162" s="217"/>
      <c r="OOF162" s="217"/>
      <c r="OOG162" s="217"/>
      <c r="OOH162" s="217"/>
      <c r="OOI162" s="217"/>
      <c r="OOJ162" s="217"/>
      <c r="OOK162" s="217"/>
      <c r="OOL162" s="217"/>
      <c r="OOM162" s="217"/>
      <c r="OON162" s="217"/>
      <c r="OOO162" s="217"/>
      <c r="OOP162" s="217"/>
      <c r="OOQ162" s="217"/>
      <c r="OOR162" s="217"/>
      <c r="OOS162" s="217"/>
      <c r="OOT162" s="217"/>
      <c r="OOU162" s="217"/>
      <c r="OOV162" s="217"/>
      <c r="OOW162" s="217"/>
      <c r="OOX162" s="217"/>
      <c r="OOY162" s="217"/>
      <c r="OOZ162" s="217"/>
      <c r="OPA162" s="217"/>
      <c r="OPB162" s="217"/>
      <c r="OPC162" s="217"/>
      <c r="OPD162" s="217"/>
      <c r="OPE162" s="217"/>
      <c r="OPF162" s="217"/>
      <c r="OPG162" s="217"/>
      <c r="OPH162" s="217"/>
      <c r="OPI162" s="217"/>
      <c r="OPJ162" s="217"/>
      <c r="OPK162" s="217"/>
      <c r="OPL162" s="217"/>
      <c r="OPM162" s="217"/>
      <c r="OPN162" s="217"/>
      <c r="OPO162" s="217"/>
      <c r="OPP162" s="217"/>
      <c r="OPQ162" s="217"/>
      <c r="OPR162" s="217"/>
      <c r="OPS162" s="217"/>
      <c r="OPT162" s="217"/>
      <c r="OPU162" s="217"/>
      <c r="OPV162" s="217"/>
      <c r="OPW162" s="217"/>
      <c r="OPX162" s="217"/>
      <c r="OPY162" s="217"/>
      <c r="OPZ162" s="217"/>
      <c r="OQA162" s="217"/>
      <c r="OQB162" s="217"/>
      <c r="OQC162" s="217"/>
      <c r="OQD162" s="217"/>
      <c r="OQE162" s="217"/>
      <c r="OQF162" s="217"/>
      <c r="OQG162" s="217"/>
      <c r="OQH162" s="217"/>
      <c r="OQI162" s="217"/>
      <c r="OQJ162" s="217"/>
      <c r="OQK162" s="217"/>
      <c r="OQL162" s="217"/>
      <c r="OQM162" s="217"/>
      <c r="OQN162" s="217"/>
      <c r="OQO162" s="217"/>
      <c r="OQP162" s="217"/>
      <c r="OQQ162" s="217"/>
      <c r="OQR162" s="217"/>
      <c r="OQS162" s="217"/>
      <c r="OQT162" s="217"/>
      <c r="OQU162" s="217"/>
      <c r="OQV162" s="217"/>
      <c r="OQW162" s="217"/>
      <c r="OQX162" s="217"/>
      <c r="OQY162" s="217"/>
      <c r="OQZ162" s="217"/>
      <c r="ORA162" s="217"/>
      <c r="ORB162" s="217"/>
      <c r="ORC162" s="217"/>
      <c r="ORD162" s="217"/>
      <c r="ORE162" s="217"/>
      <c r="ORF162" s="217"/>
      <c r="ORG162" s="217"/>
      <c r="ORH162" s="217"/>
      <c r="ORI162" s="217"/>
      <c r="ORJ162" s="217"/>
      <c r="ORK162" s="217"/>
      <c r="ORL162" s="217"/>
      <c r="ORM162" s="217"/>
      <c r="ORN162" s="217"/>
      <c r="ORO162" s="217"/>
      <c r="ORP162" s="217"/>
      <c r="ORQ162" s="217"/>
      <c r="ORR162" s="217"/>
      <c r="ORS162" s="217"/>
      <c r="ORT162" s="217"/>
      <c r="ORU162" s="217"/>
      <c r="ORV162" s="217"/>
      <c r="ORW162" s="217"/>
      <c r="ORX162" s="217"/>
      <c r="ORY162" s="217"/>
      <c r="ORZ162" s="217"/>
      <c r="OSA162" s="217"/>
      <c r="OSB162" s="217"/>
      <c r="OSC162" s="217"/>
      <c r="OSD162" s="217"/>
      <c r="OSE162" s="217"/>
      <c r="OSF162" s="217"/>
      <c r="OSG162" s="217"/>
      <c r="OSH162" s="217"/>
      <c r="OSI162" s="217"/>
      <c r="OSJ162" s="217"/>
      <c r="OSK162" s="217"/>
      <c r="OSL162" s="217"/>
      <c r="OSM162" s="217"/>
      <c r="OSN162" s="217"/>
      <c r="OSO162" s="217"/>
      <c r="OSP162" s="217"/>
      <c r="OSQ162" s="217"/>
      <c r="OSR162" s="217"/>
      <c r="OSS162" s="217"/>
      <c r="OST162" s="217"/>
      <c r="OSU162" s="217"/>
      <c r="OSV162" s="217"/>
      <c r="OSW162" s="217"/>
      <c r="OSX162" s="217"/>
      <c r="OSY162" s="217"/>
      <c r="OSZ162" s="217"/>
      <c r="OTA162" s="217"/>
      <c r="OTB162" s="217"/>
      <c r="OTC162" s="217"/>
      <c r="OTD162" s="217"/>
      <c r="OTE162" s="217"/>
      <c r="OTF162" s="217"/>
      <c r="OTG162" s="217"/>
      <c r="OTH162" s="217"/>
      <c r="OTI162" s="217"/>
      <c r="OTJ162" s="217"/>
      <c r="OTK162" s="217"/>
      <c r="OTL162" s="217"/>
      <c r="OTM162" s="217"/>
      <c r="OTN162" s="217"/>
      <c r="OTO162" s="217"/>
      <c r="OTP162" s="217"/>
      <c r="OTQ162" s="217"/>
      <c r="OTR162" s="217"/>
      <c r="OTS162" s="217"/>
      <c r="OTT162" s="217"/>
      <c r="OTU162" s="217"/>
      <c r="OTV162" s="217"/>
      <c r="OTW162" s="217"/>
      <c r="OTX162" s="217"/>
      <c r="OTY162" s="217"/>
      <c r="OTZ162" s="217"/>
      <c r="OUA162" s="217"/>
      <c r="OUB162" s="217"/>
      <c r="OUC162" s="217"/>
      <c r="OUD162" s="217"/>
      <c r="OUE162" s="217"/>
      <c r="OUF162" s="217"/>
      <c r="OUG162" s="217"/>
      <c r="OUH162" s="217"/>
      <c r="OUI162" s="217"/>
      <c r="OUJ162" s="217"/>
      <c r="OUK162" s="217"/>
      <c r="OUL162" s="217"/>
      <c r="OUM162" s="217"/>
      <c r="OUN162" s="217"/>
      <c r="OUO162" s="217"/>
      <c r="OUP162" s="217"/>
      <c r="OUQ162" s="217"/>
      <c r="OUR162" s="217"/>
      <c r="OUS162" s="217"/>
      <c r="OUT162" s="217"/>
      <c r="OUU162" s="217"/>
      <c r="OUV162" s="217"/>
      <c r="OUW162" s="217"/>
      <c r="OUX162" s="217"/>
      <c r="OUY162" s="217"/>
      <c r="OUZ162" s="217"/>
      <c r="OVA162" s="217"/>
      <c r="OVB162" s="217"/>
      <c r="OVC162" s="217"/>
      <c r="OVD162" s="217"/>
      <c r="OVE162" s="217"/>
      <c r="OVF162" s="217"/>
      <c r="OVG162" s="217"/>
      <c r="OVH162" s="217"/>
      <c r="OVI162" s="217"/>
      <c r="OVJ162" s="217"/>
      <c r="OVK162" s="217"/>
      <c r="OVL162" s="217"/>
      <c r="OVM162" s="217"/>
      <c r="OVN162" s="217"/>
      <c r="OVO162" s="217"/>
      <c r="OVP162" s="217"/>
      <c r="OVQ162" s="217"/>
      <c r="OVR162" s="217"/>
      <c r="OVS162" s="217"/>
      <c r="OVT162" s="217"/>
      <c r="OVU162" s="217"/>
      <c r="OVV162" s="217"/>
      <c r="OVW162" s="217"/>
      <c r="OVX162" s="217"/>
      <c r="OVY162" s="217"/>
      <c r="OVZ162" s="217"/>
      <c r="OWA162" s="217"/>
      <c r="OWB162" s="217"/>
      <c r="OWC162" s="217"/>
      <c r="OWD162" s="217"/>
      <c r="OWE162" s="217"/>
      <c r="OWF162" s="217"/>
      <c r="OWG162" s="217"/>
      <c r="OWH162" s="217"/>
      <c r="OWI162" s="217"/>
      <c r="OWJ162" s="217"/>
      <c r="OWK162" s="217"/>
      <c r="OWL162" s="217"/>
      <c r="OWM162" s="217"/>
      <c r="OWN162" s="217"/>
      <c r="OWO162" s="217"/>
      <c r="OWP162" s="217"/>
      <c r="OWQ162" s="217"/>
      <c r="OWR162" s="217"/>
      <c r="OWS162" s="217"/>
      <c r="OWT162" s="217"/>
      <c r="OWU162" s="217"/>
      <c r="OWV162" s="217"/>
      <c r="OWW162" s="217"/>
      <c r="OWX162" s="217"/>
      <c r="OWY162" s="217"/>
      <c r="OWZ162" s="217"/>
      <c r="OXA162" s="217"/>
      <c r="OXB162" s="217"/>
      <c r="OXC162" s="217"/>
      <c r="OXD162" s="217"/>
      <c r="OXE162" s="217"/>
      <c r="OXF162" s="217"/>
      <c r="OXG162" s="217"/>
      <c r="OXH162" s="217"/>
      <c r="OXI162" s="217"/>
      <c r="OXJ162" s="217"/>
      <c r="OXK162" s="217"/>
      <c r="OXL162" s="217"/>
      <c r="OXM162" s="217"/>
      <c r="OXN162" s="217"/>
      <c r="OXO162" s="217"/>
      <c r="OXP162" s="217"/>
      <c r="OXQ162" s="217"/>
      <c r="OXR162" s="217"/>
      <c r="OXS162" s="217"/>
      <c r="OXT162" s="217"/>
      <c r="OXU162" s="217"/>
      <c r="OXV162" s="217"/>
      <c r="OXW162" s="217"/>
      <c r="OXX162" s="217"/>
      <c r="OXY162" s="217"/>
      <c r="OXZ162" s="217"/>
      <c r="OYA162" s="217"/>
      <c r="OYB162" s="217"/>
      <c r="OYC162" s="217"/>
      <c r="OYD162" s="217"/>
      <c r="OYE162" s="217"/>
      <c r="OYF162" s="217"/>
      <c r="OYG162" s="217"/>
      <c r="OYH162" s="217"/>
      <c r="OYI162" s="217"/>
      <c r="OYJ162" s="217"/>
      <c r="OYK162" s="217"/>
      <c r="OYL162" s="217"/>
      <c r="OYM162" s="217"/>
      <c r="OYN162" s="217"/>
      <c r="OYO162" s="217"/>
      <c r="OYP162" s="217"/>
      <c r="OYQ162" s="217"/>
      <c r="OYR162" s="217"/>
      <c r="OYS162" s="217"/>
      <c r="OYT162" s="217"/>
      <c r="OYU162" s="217"/>
      <c r="OYV162" s="217"/>
      <c r="OYW162" s="217"/>
      <c r="OYX162" s="217"/>
      <c r="OYY162" s="217"/>
      <c r="OYZ162" s="217"/>
      <c r="OZA162" s="217"/>
      <c r="OZB162" s="217"/>
      <c r="OZC162" s="217"/>
      <c r="OZD162" s="217"/>
      <c r="OZE162" s="217"/>
      <c r="OZF162" s="217"/>
      <c r="OZG162" s="217"/>
      <c r="OZH162" s="217"/>
      <c r="OZI162" s="217"/>
      <c r="OZJ162" s="217"/>
      <c r="OZK162" s="217"/>
      <c r="OZL162" s="217"/>
      <c r="OZM162" s="217"/>
      <c r="OZN162" s="217"/>
      <c r="OZO162" s="217"/>
      <c r="OZP162" s="217"/>
      <c r="OZQ162" s="217"/>
      <c r="OZR162" s="217"/>
      <c r="OZS162" s="217"/>
      <c r="OZT162" s="217"/>
      <c r="OZU162" s="217"/>
      <c r="OZV162" s="217"/>
      <c r="OZW162" s="217"/>
      <c r="OZX162" s="217"/>
      <c r="OZY162" s="217"/>
      <c r="OZZ162" s="217"/>
      <c r="PAA162" s="217"/>
      <c r="PAB162" s="217"/>
      <c r="PAC162" s="217"/>
      <c r="PAD162" s="217"/>
      <c r="PAE162" s="217"/>
      <c r="PAF162" s="217"/>
      <c r="PAG162" s="217"/>
      <c r="PAH162" s="217"/>
      <c r="PAI162" s="217"/>
      <c r="PAJ162" s="217"/>
      <c r="PAK162" s="217"/>
      <c r="PAL162" s="217"/>
      <c r="PAM162" s="217"/>
      <c r="PAN162" s="217"/>
      <c r="PAO162" s="217"/>
      <c r="PAP162" s="217"/>
      <c r="PAQ162" s="217"/>
      <c r="PAR162" s="217"/>
      <c r="PAS162" s="217"/>
      <c r="PAT162" s="217"/>
      <c r="PAU162" s="217"/>
      <c r="PAV162" s="217"/>
      <c r="PAW162" s="217"/>
      <c r="PAX162" s="217"/>
      <c r="PAY162" s="217"/>
      <c r="PAZ162" s="217"/>
      <c r="PBA162" s="217"/>
      <c r="PBB162" s="217"/>
      <c r="PBC162" s="217"/>
      <c r="PBD162" s="217"/>
      <c r="PBE162" s="217"/>
      <c r="PBF162" s="217"/>
      <c r="PBG162" s="217"/>
      <c r="PBH162" s="217"/>
      <c r="PBI162" s="217"/>
      <c r="PBJ162" s="217"/>
      <c r="PBK162" s="217"/>
      <c r="PBL162" s="217"/>
      <c r="PBM162" s="217"/>
      <c r="PBN162" s="217"/>
      <c r="PBO162" s="217"/>
      <c r="PBP162" s="217"/>
      <c r="PBQ162" s="217"/>
      <c r="PBR162" s="217"/>
      <c r="PBS162" s="217"/>
      <c r="PBT162" s="217"/>
      <c r="PBU162" s="217"/>
      <c r="PBV162" s="217"/>
      <c r="PBW162" s="217"/>
      <c r="PBX162" s="217"/>
      <c r="PBY162" s="217"/>
      <c r="PBZ162" s="217"/>
      <c r="PCA162" s="217"/>
      <c r="PCB162" s="217"/>
      <c r="PCC162" s="217"/>
      <c r="PCD162" s="217"/>
      <c r="PCE162" s="217"/>
      <c r="PCF162" s="217"/>
      <c r="PCG162" s="217"/>
      <c r="PCH162" s="217"/>
      <c r="PCI162" s="217"/>
      <c r="PCJ162" s="217"/>
      <c r="PCK162" s="217"/>
      <c r="PCL162" s="217"/>
      <c r="PCM162" s="217"/>
      <c r="PCN162" s="217"/>
      <c r="PCO162" s="217"/>
      <c r="PCP162" s="217"/>
      <c r="PCQ162" s="217"/>
      <c r="PCR162" s="217"/>
      <c r="PCS162" s="217"/>
      <c r="PCT162" s="217"/>
      <c r="PCU162" s="217"/>
      <c r="PCV162" s="217"/>
      <c r="PCW162" s="217"/>
      <c r="PCX162" s="217"/>
      <c r="PCY162" s="217"/>
      <c r="PCZ162" s="217"/>
      <c r="PDA162" s="217"/>
      <c r="PDB162" s="217"/>
      <c r="PDC162" s="217"/>
      <c r="PDD162" s="217"/>
      <c r="PDE162" s="217"/>
      <c r="PDF162" s="217"/>
      <c r="PDG162" s="217"/>
      <c r="PDH162" s="217"/>
      <c r="PDI162" s="217"/>
      <c r="PDJ162" s="217"/>
      <c r="PDK162" s="217"/>
      <c r="PDL162" s="217"/>
      <c r="PDM162" s="217"/>
      <c r="PDN162" s="217"/>
      <c r="PDO162" s="217"/>
      <c r="PDP162" s="217"/>
      <c r="PDQ162" s="217"/>
      <c r="PDR162" s="217"/>
      <c r="PDS162" s="217"/>
      <c r="PDT162" s="217"/>
      <c r="PDU162" s="217"/>
      <c r="PDV162" s="217"/>
      <c r="PDW162" s="217"/>
      <c r="PDX162" s="217"/>
      <c r="PDY162" s="217"/>
      <c r="PDZ162" s="217"/>
      <c r="PEA162" s="217"/>
      <c r="PEB162" s="217"/>
      <c r="PEC162" s="217"/>
      <c r="PED162" s="217"/>
      <c r="PEE162" s="217"/>
      <c r="PEF162" s="217"/>
      <c r="PEG162" s="217"/>
      <c r="PEH162" s="217"/>
      <c r="PEI162" s="217"/>
      <c r="PEJ162" s="217"/>
      <c r="PEK162" s="217"/>
      <c r="PEL162" s="217"/>
      <c r="PEM162" s="217"/>
      <c r="PEN162" s="217"/>
      <c r="PEO162" s="217"/>
      <c r="PEP162" s="217"/>
      <c r="PEQ162" s="217"/>
      <c r="PER162" s="217"/>
      <c r="PES162" s="217"/>
      <c r="PET162" s="217"/>
      <c r="PEU162" s="217"/>
      <c r="PEV162" s="217"/>
      <c r="PEW162" s="217"/>
      <c r="PEX162" s="217"/>
      <c r="PEY162" s="217"/>
      <c r="PEZ162" s="217"/>
      <c r="PFA162" s="217"/>
      <c r="PFB162" s="217"/>
      <c r="PFC162" s="217"/>
      <c r="PFD162" s="217"/>
      <c r="PFE162" s="217"/>
      <c r="PFF162" s="217"/>
      <c r="PFG162" s="217"/>
      <c r="PFH162" s="217"/>
      <c r="PFI162" s="217"/>
      <c r="PFJ162" s="217"/>
      <c r="PFK162" s="217"/>
      <c r="PFL162" s="217"/>
      <c r="PFM162" s="217"/>
      <c r="PFN162" s="217"/>
      <c r="PFO162" s="217"/>
      <c r="PFP162" s="217"/>
      <c r="PFQ162" s="217"/>
      <c r="PFR162" s="217"/>
      <c r="PFS162" s="217"/>
      <c r="PFT162" s="217"/>
      <c r="PFU162" s="217"/>
      <c r="PFV162" s="217"/>
      <c r="PFW162" s="217"/>
      <c r="PFX162" s="217"/>
      <c r="PFY162" s="217"/>
      <c r="PFZ162" s="217"/>
      <c r="PGA162" s="217"/>
      <c r="PGB162" s="217"/>
      <c r="PGC162" s="217"/>
      <c r="PGD162" s="217"/>
      <c r="PGE162" s="217"/>
      <c r="PGF162" s="217"/>
      <c r="PGG162" s="217"/>
      <c r="PGH162" s="217"/>
      <c r="PGI162" s="217"/>
      <c r="PGJ162" s="217"/>
      <c r="PGK162" s="217"/>
      <c r="PGL162" s="217"/>
      <c r="PGM162" s="217"/>
      <c r="PGN162" s="217"/>
      <c r="PGO162" s="217"/>
      <c r="PGP162" s="217"/>
      <c r="PGQ162" s="217"/>
      <c r="PGR162" s="217"/>
      <c r="PGS162" s="217"/>
      <c r="PGT162" s="217"/>
      <c r="PGU162" s="217"/>
      <c r="PGV162" s="217"/>
      <c r="PGW162" s="217"/>
      <c r="PGX162" s="217"/>
      <c r="PGY162" s="217"/>
      <c r="PGZ162" s="217"/>
      <c r="PHA162" s="217"/>
      <c r="PHB162" s="217"/>
      <c r="PHC162" s="217"/>
      <c r="PHD162" s="217"/>
      <c r="PHE162" s="217"/>
      <c r="PHF162" s="217"/>
      <c r="PHG162" s="217"/>
      <c r="PHH162" s="217"/>
      <c r="PHI162" s="217"/>
      <c r="PHJ162" s="217"/>
      <c r="PHK162" s="217"/>
      <c r="PHL162" s="217"/>
      <c r="PHM162" s="217"/>
      <c r="PHN162" s="217"/>
      <c r="PHO162" s="217"/>
      <c r="PHP162" s="217"/>
      <c r="PHQ162" s="217"/>
      <c r="PHR162" s="217"/>
      <c r="PHS162" s="217"/>
      <c r="PHT162" s="217"/>
      <c r="PHU162" s="217"/>
      <c r="PHV162" s="217"/>
      <c r="PHW162" s="217"/>
      <c r="PHX162" s="217"/>
      <c r="PHY162" s="217"/>
      <c r="PHZ162" s="217"/>
      <c r="PIA162" s="217"/>
      <c r="PIB162" s="217"/>
      <c r="PIC162" s="217"/>
      <c r="PID162" s="217"/>
      <c r="PIE162" s="217"/>
      <c r="PIF162" s="217"/>
      <c r="PIG162" s="217"/>
      <c r="PIH162" s="217"/>
      <c r="PII162" s="217"/>
      <c r="PIJ162" s="217"/>
      <c r="PIK162" s="217"/>
      <c r="PIL162" s="217"/>
      <c r="PIM162" s="217"/>
      <c r="PIN162" s="217"/>
      <c r="PIO162" s="217"/>
      <c r="PIP162" s="217"/>
      <c r="PIQ162" s="217"/>
      <c r="PIR162" s="217"/>
      <c r="PIS162" s="217"/>
      <c r="PIT162" s="217"/>
      <c r="PIU162" s="217"/>
      <c r="PIV162" s="217"/>
      <c r="PIW162" s="217"/>
      <c r="PIX162" s="217"/>
      <c r="PIY162" s="217"/>
      <c r="PIZ162" s="217"/>
      <c r="PJA162" s="217"/>
      <c r="PJB162" s="217"/>
      <c r="PJC162" s="217"/>
      <c r="PJD162" s="217"/>
      <c r="PJE162" s="217"/>
      <c r="PJF162" s="217"/>
      <c r="PJG162" s="217"/>
      <c r="PJH162" s="217"/>
      <c r="PJI162" s="217"/>
      <c r="PJJ162" s="217"/>
      <c r="PJK162" s="217"/>
      <c r="PJL162" s="217"/>
      <c r="PJM162" s="217"/>
      <c r="PJN162" s="217"/>
      <c r="PJO162" s="217"/>
      <c r="PJP162" s="217"/>
      <c r="PJQ162" s="217"/>
      <c r="PJR162" s="217"/>
      <c r="PJS162" s="217"/>
      <c r="PJT162" s="217"/>
      <c r="PJU162" s="217"/>
      <c r="PJV162" s="217"/>
      <c r="PJW162" s="217"/>
      <c r="PJX162" s="217"/>
      <c r="PJY162" s="217"/>
      <c r="PJZ162" s="217"/>
      <c r="PKA162" s="217"/>
      <c r="PKB162" s="217"/>
      <c r="PKC162" s="217"/>
      <c r="PKD162" s="217"/>
      <c r="PKE162" s="217"/>
      <c r="PKF162" s="217"/>
      <c r="PKG162" s="217"/>
      <c r="PKH162" s="217"/>
      <c r="PKI162" s="217"/>
      <c r="PKJ162" s="217"/>
      <c r="PKK162" s="217"/>
      <c r="PKL162" s="217"/>
      <c r="PKM162" s="217"/>
      <c r="PKN162" s="217"/>
      <c r="PKO162" s="217"/>
      <c r="PKP162" s="217"/>
      <c r="PKQ162" s="217"/>
      <c r="PKR162" s="217"/>
      <c r="PKS162" s="217"/>
      <c r="PKT162" s="217"/>
      <c r="PKU162" s="217"/>
      <c r="PKV162" s="217"/>
      <c r="PKW162" s="217"/>
      <c r="PKX162" s="217"/>
      <c r="PKY162" s="217"/>
      <c r="PKZ162" s="217"/>
      <c r="PLA162" s="217"/>
      <c r="PLB162" s="217"/>
      <c r="PLC162" s="217"/>
      <c r="PLD162" s="217"/>
      <c r="PLE162" s="217"/>
      <c r="PLF162" s="217"/>
      <c r="PLG162" s="217"/>
      <c r="PLH162" s="217"/>
      <c r="PLI162" s="217"/>
      <c r="PLJ162" s="217"/>
      <c r="PLK162" s="217"/>
      <c r="PLL162" s="217"/>
      <c r="PLM162" s="217"/>
      <c r="PLN162" s="217"/>
      <c r="PLO162" s="217"/>
      <c r="PLP162" s="217"/>
      <c r="PLQ162" s="217"/>
      <c r="PLR162" s="217"/>
      <c r="PLS162" s="217"/>
      <c r="PLT162" s="217"/>
      <c r="PLU162" s="217"/>
      <c r="PLV162" s="217"/>
      <c r="PLW162" s="217"/>
      <c r="PLX162" s="217"/>
      <c r="PLY162" s="217"/>
      <c r="PLZ162" s="217"/>
      <c r="PMA162" s="217"/>
      <c r="PMB162" s="217"/>
      <c r="PMC162" s="217"/>
      <c r="PMD162" s="217"/>
      <c r="PME162" s="217"/>
      <c r="PMF162" s="217"/>
      <c r="PMG162" s="217"/>
      <c r="PMH162" s="217"/>
      <c r="PMI162" s="217"/>
      <c r="PMJ162" s="217"/>
      <c r="PMK162" s="217"/>
      <c r="PML162" s="217"/>
      <c r="PMM162" s="217"/>
      <c r="PMN162" s="217"/>
      <c r="PMO162" s="217"/>
      <c r="PMP162" s="217"/>
      <c r="PMQ162" s="217"/>
      <c r="PMR162" s="217"/>
      <c r="PMS162" s="217"/>
      <c r="PMT162" s="217"/>
      <c r="PMU162" s="217"/>
      <c r="PMV162" s="217"/>
      <c r="PMW162" s="217"/>
      <c r="PMX162" s="217"/>
      <c r="PMY162" s="217"/>
      <c r="PMZ162" s="217"/>
      <c r="PNA162" s="217"/>
      <c r="PNB162" s="217"/>
      <c r="PNC162" s="217"/>
      <c r="PND162" s="217"/>
      <c r="PNE162" s="217"/>
      <c r="PNF162" s="217"/>
      <c r="PNG162" s="217"/>
      <c r="PNH162" s="217"/>
      <c r="PNI162" s="217"/>
      <c r="PNJ162" s="217"/>
      <c r="PNK162" s="217"/>
      <c r="PNL162" s="217"/>
      <c r="PNM162" s="217"/>
      <c r="PNN162" s="217"/>
      <c r="PNO162" s="217"/>
      <c r="PNP162" s="217"/>
      <c r="PNQ162" s="217"/>
      <c r="PNR162" s="217"/>
      <c r="PNS162" s="217"/>
      <c r="PNT162" s="217"/>
      <c r="PNU162" s="217"/>
      <c r="PNV162" s="217"/>
      <c r="PNW162" s="217"/>
      <c r="PNX162" s="217"/>
      <c r="PNY162" s="217"/>
      <c r="PNZ162" s="217"/>
      <c r="POA162" s="217"/>
      <c r="POB162" s="217"/>
      <c r="POC162" s="217"/>
      <c r="POD162" s="217"/>
      <c r="POE162" s="217"/>
      <c r="POF162" s="217"/>
      <c r="POG162" s="217"/>
      <c r="POH162" s="217"/>
      <c r="POI162" s="217"/>
      <c r="POJ162" s="217"/>
      <c r="POK162" s="217"/>
      <c r="POL162" s="217"/>
      <c r="POM162" s="217"/>
      <c r="PON162" s="217"/>
      <c r="POO162" s="217"/>
      <c r="POP162" s="217"/>
      <c r="POQ162" s="217"/>
      <c r="POR162" s="217"/>
      <c r="POS162" s="217"/>
      <c r="POT162" s="217"/>
      <c r="POU162" s="217"/>
      <c r="POV162" s="217"/>
      <c r="POW162" s="217"/>
      <c r="POX162" s="217"/>
      <c r="POY162" s="217"/>
      <c r="POZ162" s="217"/>
      <c r="PPA162" s="217"/>
      <c r="PPB162" s="217"/>
      <c r="PPC162" s="217"/>
      <c r="PPD162" s="217"/>
      <c r="PPE162" s="217"/>
      <c r="PPF162" s="217"/>
      <c r="PPG162" s="217"/>
      <c r="PPH162" s="217"/>
      <c r="PPI162" s="217"/>
      <c r="PPJ162" s="217"/>
      <c r="PPK162" s="217"/>
      <c r="PPL162" s="217"/>
      <c r="PPM162" s="217"/>
      <c r="PPN162" s="217"/>
      <c r="PPO162" s="217"/>
      <c r="PPP162" s="217"/>
      <c r="PPQ162" s="217"/>
      <c r="PPR162" s="217"/>
      <c r="PPS162" s="217"/>
      <c r="PPT162" s="217"/>
      <c r="PPU162" s="217"/>
      <c r="PPV162" s="217"/>
      <c r="PPW162" s="217"/>
      <c r="PPX162" s="217"/>
      <c r="PPY162" s="217"/>
      <c r="PPZ162" s="217"/>
      <c r="PQA162" s="217"/>
      <c r="PQB162" s="217"/>
      <c r="PQC162" s="217"/>
      <c r="PQD162" s="217"/>
      <c r="PQE162" s="217"/>
      <c r="PQF162" s="217"/>
      <c r="PQG162" s="217"/>
      <c r="PQH162" s="217"/>
      <c r="PQI162" s="217"/>
      <c r="PQJ162" s="217"/>
      <c r="PQK162" s="217"/>
      <c r="PQL162" s="217"/>
      <c r="PQM162" s="217"/>
      <c r="PQN162" s="217"/>
      <c r="PQO162" s="217"/>
      <c r="PQP162" s="217"/>
      <c r="PQQ162" s="217"/>
      <c r="PQR162" s="217"/>
      <c r="PQS162" s="217"/>
      <c r="PQT162" s="217"/>
      <c r="PQU162" s="217"/>
      <c r="PQV162" s="217"/>
      <c r="PQW162" s="217"/>
      <c r="PQX162" s="217"/>
      <c r="PQY162" s="217"/>
      <c r="PQZ162" s="217"/>
      <c r="PRA162" s="217"/>
      <c r="PRB162" s="217"/>
      <c r="PRC162" s="217"/>
      <c r="PRD162" s="217"/>
      <c r="PRE162" s="217"/>
      <c r="PRF162" s="217"/>
      <c r="PRG162" s="217"/>
      <c r="PRH162" s="217"/>
      <c r="PRI162" s="217"/>
      <c r="PRJ162" s="217"/>
      <c r="PRK162" s="217"/>
      <c r="PRL162" s="217"/>
      <c r="PRM162" s="217"/>
      <c r="PRN162" s="217"/>
      <c r="PRO162" s="217"/>
      <c r="PRP162" s="217"/>
      <c r="PRQ162" s="217"/>
      <c r="PRR162" s="217"/>
      <c r="PRS162" s="217"/>
      <c r="PRT162" s="217"/>
      <c r="PRU162" s="217"/>
      <c r="PRV162" s="217"/>
      <c r="PRW162" s="217"/>
      <c r="PRX162" s="217"/>
      <c r="PRY162" s="217"/>
      <c r="PRZ162" s="217"/>
      <c r="PSA162" s="217"/>
      <c r="PSB162" s="217"/>
      <c r="PSC162" s="217"/>
      <c r="PSD162" s="217"/>
      <c r="PSE162" s="217"/>
      <c r="PSF162" s="217"/>
      <c r="PSG162" s="217"/>
      <c r="PSH162" s="217"/>
      <c r="PSI162" s="217"/>
      <c r="PSJ162" s="217"/>
      <c r="PSK162" s="217"/>
      <c r="PSL162" s="217"/>
      <c r="PSM162" s="217"/>
      <c r="PSN162" s="217"/>
      <c r="PSO162" s="217"/>
      <c r="PSP162" s="217"/>
      <c r="PSQ162" s="217"/>
      <c r="PSR162" s="217"/>
      <c r="PSS162" s="217"/>
      <c r="PST162" s="217"/>
      <c r="PSU162" s="217"/>
      <c r="PSV162" s="217"/>
      <c r="PSW162" s="217"/>
      <c r="PSX162" s="217"/>
      <c r="PSY162" s="217"/>
      <c r="PSZ162" s="217"/>
      <c r="PTA162" s="217"/>
      <c r="PTB162" s="217"/>
      <c r="PTC162" s="217"/>
      <c r="PTD162" s="217"/>
      <c r="PTE162" s="217"/>
      <c r="PTF162" s="217"/>
      <c r="PTG162" s="217"/>
      <c r="PTH162" s="217"/>
      <c r="PTI162" s="217"/>
      <c r="PTJ162" s="217"/>
      <c r="PTK162" s="217"/>
      <c r="PTL162" s="217"/>
      <c r="PTM162" s="217"/>
      <c r="PTN162" s="217"/>
      <c r="PTO162" s="217"/>
      <c r="PTP162" s="217"/>
      <c r="PTQ162" s="217"/>
      <c r="PTR162" s="217"/>
      <c r="PTS162" s="217"/>
      <c r="PTT162" s="217"/>
      <c r="PTU162" s="217"/>
      <c r="PTV162" s="217"/>
      <c r="PTW162" s="217"/>
      <c r="PTX162" s="217"/>
      <c r="PTY162" s="217"/>
      <c r="PTZ162" s="217"/>
      <c r="PUA162" s="217"/>
      <c r="PUB162" s="217"/>
      <c r="PUC162" s="217"/>
      <c r="PUD162" s="217"/>
      <c r="PUE162" s="217"/>
      <c r="PUF162" s="217"/>
      <c r="PUG162" s="217"/>
      <c r="PUH162" s="217"/>
      <c r="PUI162" s="217"/>
      <c r="PUJ162" s="217"/>
      <c r="PUK162" s="217"/>
      <c r="PUL162" s="217"/>
      <c r="PUM162" s="217"/>
      <c r="PUN162" s="217"/>
      <c r="PUO162" s="217"/>
      <c r="PUP162" s="217"/>
      <c r="PUQ162" s="217"/>
      <c r="PUR162" s="217"/>
      <c r="PUS162" s="217"/>
      <c r="PUT162" s="217"/>
      <c r="PUU162" s="217"/>
      <c r="PUV162" s="217"/>
      <c r="PUW162" s="217"/>
      <c r="PUX162" s="217"/>
      <c r="PUY162" s="217"/>
      <c r="PUZ162" s="217"/>
      <c r="PVA162" s="217"/>
      <c r="PVB162" s="217"/>
      <c r="PVC162" s="217"/>
      <c r="PVD162" s="217"/>
      <c r="PVE162" s="217"/>
      <c r="PVF162" s="217"/>
      <c r="PVG162" s="217"/>
      <c r="PVH162" s="217"/>
      <c r="PVI162" s="217"/>
      <c r="PVJ162" s="217"/>
      <c r="PVK162" s="217"/>
      <c r="PVL162" s="217"/>
      <c r="PVM162" s="217"/>
      <c r="PVN162" s="217"/>
      <c r="PVO162" s="217"/>
      <c r="PVP162" s="217"/>
      <c r="PVQ162" s="217"/>
      <c r="PVR162" s="217"/>
      <c r="PVS162" s="217"/>
      <c r="PVT162" s="217"/>
      <c r="PVU162" s="217"/>
      <c r="PVV162" s="217"/>
      <c r="PVW162" s="217"/>
      <c r="PVX162" s="217"/>
      <c r="PVY162" s="217"/>
      <c r="PVZ162" s="217"/>
      <c r="PWA162" s="217"/>
      <c r="PWB162" s="217"/>
      <c r="PWC162" s="217"/>
      <c r="PWD162" s="217"/>
      <c r="PWE162" s="217"/>
      <c r="PWF162" s="217"/>
      <c r="PWG162" s="217"/>
      <c r="PWH162" s="217"/>
      <c r="PWI162" s="217"/>
      <c r="PWJ162" s="217"/>
      <c r="PWK162" s="217"/>
      <c r="PWL162" s="217"/>
      <c r="PWM162" s="217"/>
      <c r="PWN162" s="217"/>
      <c r="PWO162" s="217"/>
      <c r="PWP162" s="217"/>
      <c r="PWQ162" s="217"/>
      <c r="PWR162" s="217"/>
      <c r="PWS162" s="217"/>
      <c r="PWT162" s="217"/>
      <c r="PWU162" s="217"/>
      <c r="PWV162" s="217"/>
      <c r="PWW162" s="217"/>
      <c r="PWX162" s="217"/>
      <c r="PWY162" s="217"/>
      <c r="PWZ162" s="217"/>
      <c r="PXA162" s="217"/>
      <c r="PXB162" s="217"/>
      <c r="PXC162" s="217"/>
      <c r="PXD162" s="217"/>
      <c r="PXE162" s="217"/>
      <c r="PXF162" s="217"/>
      <c r="PXG162" s="217"/>
      <c r="PXH162" s="217"/>
      <c r="PXI162" s="217"/>
      <c r="PXJ162" s="217"/>
      <c r="PXK162" s="217"/>
      <c r="PXL162" s="217"/>
      <c r="PXM162" s="217"/>
      <c r="PXN162" s="217"/>
      <c r="PXO162" s="217"/>
      <c r="PXP162" s="217"/>
      <c r="PXQ162" s="217"/>
      <c r="PXR162" s="217"/>
      <c r="PXS162" s="217"/>
      <c r="PXT162" s="217"/>
      <c r="PXU162" s="217"/>
      <c r="PXV162" s="217"/>
      <c r="PXW162" s="217"/>
      <c r="PXX162" s="217"/>
      <c r="PXY162" s="217"/>
      <c r="PXZ162" s="217"/>
      <c r="PYA162" s="217"/>
      <c r="PYB162" s="217"/>
      <c r="PYC162" s="217"/>
      <c r="PYD162" s="217"/>
      <c r="PYE162" s="217"/>
      <c r="PYF162" s="217"/>
      <c r="PYG162" s="217"/>
      <c r="PYH162" s="217"/>
      <c r="PYI162" s="217"/>
      <c r="PYJ162" s="217"/>
      <c r="PYK162" s="217"/>
      <c r="PYL162" s="217"/>
      <c r="PYM162" s="217"/>
      <c r="PYN162" s="217"/>
      <c r="PYO162" s="217"/>
      <c r="PYP162" s="217"/>
      <c r="PYQ162" s="217"/>
      <c r="PYR162" s="217"/>
      <c r="PYS162" s="217"/>
      <c r="PYT162" s="217"/>
      <c r="PYU162" s="217"/>
      <c r="PYV162" s="217"/>
      <c r="PYW162" s="217"/>
      <c r="PYX162" s="217"/>
      <c r="PYY162" s="217"/>
      <c r="PYZ162" s="217"/>
      <c r="PZA162" s="217"/>
      <c r="PZB162" s="217"/>
      <c r="PZC162" s="217"/>
      <c r="PZD162" s="217"/>
      <c r="PZE162" s="217"/>
      <c r="PZF162" s="217"/>
      <c r="PZG162" s="217"/>
      <c r="PZH162" s="217"/>
      <c r="PZI162" s="217"/>
      <c r="PZJ162" s="217"/>
      <c r="PZK162" s="217"/>
      <c r="PZL162" s="217"/>
      <c r="PZM162" s="217"/>
      <c r="PZN162" s="217"/>
      <c r="PZO162" s="217"/>
      <c r="PZP162" s="217"/>
      <c r="PZQ162" s="217"/>
      <c r="PZR162" s="217"/>
      <c r="PZS162" s="217"/>
      <c r="PZT162" s="217"/>
      <c r="PZU162" s="217"/>
      <c r="PZV162" s="217"/>
      <c r="PZW162" s="217"/>
      <c r="PZX162" s="217"/>
      <c r="PZY162" s="217"/>
      <c r="PZZ162" s="217"/>
      <c r="QAA162" s="217"/>
      <c r="QAB162" s="217"/>
      <c r="QAC162" s="217"/>
      <c r="QAD162" s="217"/>
      <c r="QAE162" s="217"/>
      <c r="QAF162" s="217"/>
      <c r="QAG162" s="217"/>
      <c r="QAH162" s="217"/>
      <c r="QAI162" s="217"/>
      <c r="QAJ162" s="217"/>
      <c r="QAK162" s="217"/>
      <c r="QAL162" s="217"/>
      <c r="QAM162" s="217"/>
      <c r="QAN162" s="217"/>
      <c r="QAO162" s="217"/>
      <c r="QAP162" s="217"/>
      <c r="QAQ162" s="217"/>
      <c r="QAR162" s="217"/>
      <c r="QAS162" s="217"/>
      <c r="QAT162" s="217"/>
      <c r="QAU162" s="217"/>
      <c r="QAV162" s="217"/>
      <c r="QAW162" s="217"/>
      <c r="QAX162" s="217"/>
      <c r="QAY162" s="217"/>
      <c r="QAZ162" s="217"/>
      <c r="QBA162" s="217"/>
      <c r="QBB162" s="217"/>
      <c r="QBC162" s="217"/>
      <c r="QBD162" s="217"/>
      <c r="QBE162" s="217"/>
      <c r="QBF162" s="217"/>
      <c r="QBG162" s="217"/>
      <c r="QBH162" s="217"/>
      <c r="QBI162" s="217"/>
      <c r="QBJ162" s="217"/>
      <c r="QBK162" s="217"/>
      <c r="QBL162" s="217"/>
      <c r="QBM162" s="217"/>
      <c r="QBN162" s="217"/>
      <c r="QBO162" s="217"/>
      <c r="QBP162" s="217"/>
      <c r="QBQ162" s="217"/>
      <c r="QBR162" s="217"/>
      <c r="QBS162" s="217"/>
      <c r="QBT162" s="217"/>
      <c r="QBU162" s="217"/>
      <c r="QBV162" s="217"/>
      <c r="QBW162" s="217"/>
      <c r="QBX162" s="217"/>
      <c r="QBY162" s="217"/>
      <c r="QBZ162" s="217"/>
      <c r="QCA162" s="217"/>
      <c r="QCB162" s="217"/>
      <c r="QCC162" s="217"/>
      <c r="QCD162" s="217"/>
      <c r="QCE162" s="217"/>
      <c r="QCF162" s="217"/>
      <c r="QCG162" s="217"/>
      <c r="QCH162" s="217"/>
      <c r="QCI162" s="217"/>
      <c r="QCJ162" s="217"/>
      <c r="QCK162" s="217"/>
      <c r="QCL162" s="217"/>
      <c r="QCM162" s="217"/>
      <c r="QCN162" s="217"/>
      <c r="QCO162" s="217"/>
      <c r="QCP162" s="217"/>
      <c r="QCQ162" s="217"/>
      <c r="QCR162" s="217"/>
      <c r="QCS162" s="217"/>
      <c r="QCT162" s="217"/>
      <c r="QCU162" s="217"/>
      <c r="QCV162" s="217"/>
      <c r="QCW162" s="217"/>
      <c r="QCX162" s="217"/>
      <c r="QCY162" s="217"/>
      <c r="QCZ162" s="217"/>
      <c r="QDA162" s="217"/>
      <c r="QDB162" s="217"/>
      <c r="QDC162" s="217"/>
      <c r="QDD162" s="217"/>
      <c r="QDE162" s="217"/>
      <c r="QDF162" s="217"/>
      <c r="QDG162" s="217"/>
      <c r="QDH162" s="217"/>
      <c r="QDI162" s="217"/>
      <c r="QDJ162" s="217"/>
      <c r="QDK162" s="217"/>
      <c r="QDL162" s="217"/>
      <c r="QDM162" s="217"/>
      <c r="QDN162" s="217"/>
      <c r="QDO162" s="217"/>
      <c r="QDP162" s="217"/>
      <c r="QDQ162" s="217"/>
      <c r="QDR162" s="217"/>
      <c r="QDS162" s="217"/>
      <c r="QDT162" s="217"/>
      <c r="QDU162" s="217"/>
      <c r="QDV162" s="217"/>
      <c r="QDW162" s="217"/>
      <c r="QDX162" s="217"/>
      <c r="QDY162" s="217"/>
      <c r="QDZ162" s="217"/>
      <c r="QEA162" s="217"/>
      <c r="QEB162" s="217"/>
      <c r="QEC162" s="217"/>
      <c r="QED162" s="217"/>
      <c r="QEE162" s="217"/>
      <c r="QEF162" s="217"/>
      <c r="QEG162" s="217"/>
      <c r="QEH162" s="217"/>
      <c r="QEI162" s="217"/>
      <c r="QEJ162" s="217"/>
      <c r="QEK162" s="217"/>
      <c r="QEL162" s="217"/>
      <c r="QEM162" s="217"/>
      <c r="QEN162" s="217"/>
      <c r="QEO162" s="217"/>
      <c r="QEP162" s="217"/>
      <c r="QEQ162" s="217"/>
      <c r="QER162" s="217"/>
      <c r="QES162" s="217"/>
      <c r="QET162" s="217"/>
      <c r="QEU162" s="217"/>
      <c r="QEV162" s="217"/>
      <c r="QEW162" s="217"/>
      <c r="QEX162" s="217"/>
      <c r="QEY162" s="217"/>
      <c r="QEZ162" s="217"/>
      <c r="QFA162" s="217"/>
      <c r="QFB162" s="217"/>
      <c r="QFC162" s="217"/>
      <c r="QFD162" s="217"/>
      <c r="QFE162" s="217"/>
      <c r="QFF162" s="217"/>
      <c r="QFG162" s="217"/>
      <c r="QFH162" s="217"/>
      <c r="QFI162" s="217"/>
      <c r="QFJ162" s="217"/>
      <c r="QFK162" s="217"/>
      <c r="QFL162" s="217"/>
      <c r="QFM162" s="217"/>
      <c r="QFN162" s="217"/>
      <c r="QFO162" s="217"/>
      <c r="QFP162" s="217"/>
      <c r="QFQ162" s="217"/>
      <c r="QFR162" s="217"/>
      <c r="QFS162" s="217"/>
      <c r="QFT162" s="217"/>
      <c r="QFU162" s="217"/>
      <c r="QFV162" s="217"/>
      <c r="QFW162" s="217"/>
      <c r="QFX162" s="217"/>
      <c r="QFY162" s="217"/>
      <c r="QFZ162" s="217"/>
      <c r="QGA162" s="217"/>
      <c r="QGB162" s="217"/>
      <c r="QGC162" s="217"/>
      <c r="QGD162" s="217"/>
      <c r="QGE162" s="217"/>
      <c r="QGF162" s="217"/>
      <c r="QGG162" s="217"/>
      <c r="QGH162" s="217"/>
      <c r="QGI162" s="217"/>
      <c r="QGJ162" s="217"/>
      <c r="QGK162" s="217"/>
      <c r="QGL162" s="217"/>
      <c r="QGM162" s="217"/>
      <c r="QGN162" s="217"/>
      <c r="QGO162" s="217"/>
      <c r="QGP162" s="217"/>
      <c r="QGQ162" s="217"/>
      <c r="QGR162" s="217"/>
      <c r="QGS162" s="217"/>
      <c r="QGT162" s="217"/>
      <c r="QGU162" s="217"/>
      <c r="QGV162" s="217"/>
      <c r="QGW162" s="217"/>
      <c r="QGX162" s="217"/>
      <c r="QGY162" s="217"/>
      <c r="QGZ162" s="217"/>
      <c r="QHA162" s="217"/>
      <c r="QHB162" s="217"/>
      <c r="QHC162" s="217"/>
      <c r="QHD162" s="217"/>
      <c r="QHE162" s="217"/>
      <c r="QHF162" s="217"/>
      <c r="QHG162" s="217"/>
      <c r="QHH162" s="217"/>
      <c r="QHI162" s="217"/>
      <c r="QHJ162" s="217"/>
      <c r="QHK162" s="217"/>
      <c r="QHL162" s="217"/>
      <c r="QHM162" s="217"/>
      <c r="QHN162" s="217"/>
      <c r="QHO162" s="217"/>
      <c r="QHP162" s="217"/>
      <c r="QHQ162" s="217"/>
      <c r="QHR162" s="217"/>
      <c r="QHS162" s="217"/>
      <c r="QHT162" s="217"/>
      <c r="QHU162" s="217"/>
      <c r="QHV162" s="217"/>
      <c r="QHW162" s="217"/>
      <c r="QHX162" s="217"/>
      <c r="QHY162" s="217"/>
      <c r="QHZ162" s="217"/>
      <c r="QIA162" s="217"/>
      <c r="QIB162" s="217"/>
      <c r="QIC162" s="217"/>
      <c r="QID162" s="217"/>
      <c r="QIE162" s="217"/>
      <c r="QIF162" s="217"/>
      <c r="QIG162" s="217"/>
      <c r="QIH162" s="217"/>
      <c r="QII162" s="217"/>
      <c r="QIJ162" s="217"/>
      <c r="QIK162" s="217"/>
      <c r="QIL162" s="217"/>
      <c r="QIM162" s="217"/>
      <c r="QIN162" s="217"/>
      <c r="QIO162" s="217"/>
      <c r="QIP162" s="217"/>
      <c r="QIQ162" s="217"/>
      <c r="QIR162" s="217"/>
      <c r="QIS162" s="217"/>
      <c r="QIT162" s="217"/>
      <c r="QIU162" s="217"/>
      <c r="QIV162" s="217"/>
      <c r="QIW162" s="217"/>
      <c r="QIX162" s="217"/>
      <c r="QIY162" s="217"/>
      <c r="QIZ162" s="217"/>
      <c r="QJA162" s="217"/>
      <c r="QJB162" s="217"/>
      <c r="QJC162" s="217"/>
      <c r="QJD162" s="217"/>
      <c r="QJE162" s="217"/>
      <c r="QJF162" s="217"/>
      <c r="QJG162" s="217"/>
      <c r="QJH162" s="217"/>
      <c r="QJI162" s="217"/>
      <c r="QJJ162" s="217"/>
      <c r="QJK162" s="217"/>
      <c r="QJL162" s="217"/>
      <c r="QJM162" s="217"/>
      <c r="QJN162" s="217"/>
      <c r="QJO162" s="217"/>
      <c r="QJP162" s="217"/>
      <c r="QJQ162" s="217"/>
      <c r="QJR162" s="217"/>
      <c r="QJS162" s="217"/>
      <c r="QJT162" s="217"/>
      <c r="QJU162" s="217"/>
      <c r="QJV162" s="217"/>
      <c r="QJW162" s="217"/>
      <c r="QJX162" s="217"/>
      <c r="QJY162" s="217"/>
      <c r="QJZ162" s="217"/>
      <c r="QKA162" s="217"/>
      <c r="QKB162" s="217"/>
      <c r="QKC162" s="217"/>
      <c r="QKD162" s="217"/>
      <c r="QKE162" s="217"/>
      <c r="QKF162" s="217"/>
      <c r="QKG162" s="217"/>
      <c r="QKH162" s="217"/>
      <c r="QKI162" s="217"/>
      <c r="QKJ162" s="217"/>
      <c r="QKK162" s="217"/>
      <c r="QKL162" s="217"/>
      <c r="QKM162" s="217"/>
      <c r="QKN162" s="217"/>
      <c r="QKO162" s="217"/>
      <c r="QKP162" s="217"/>
      <c r="QKQ162" s="217"/>
      <c r="QKR162" s="217"/>
      <c r="QKS162" s="217"/>
      <c r="QKT162" s="217"/>
      <c r="QKU162" s="217"/>
      <c r="QKV162" s="217"/>
      <c r="QKW162" s="217"/>
      <c r="QKX162" s="217"/>
      <c r="QKY162" s="217"/>
      <c r="QKZ162" s="217"/>
      <c r="QLA162" s="217"/>
      <c r="QLB162" s="217"/>
      <c r="QLC162" s="217"/>
      <c r="QLD162" s="217"/>
      <c r="QLE162" s="217"/>
      <c r="QLF162" s="217"/>
      <c r="QLG162" s="217"/>
      <c r="QLH162" s="217"/>
      <c r="QLI162" s="217"/>
      <c r="QLJ162" s="217"/>
      <c r="QLK162" s="217"/>
      <c r="QLL162" s="217"/>
      <c r="QLM162" s="217"/>
      <c r="QLN162" s="217"/>
      <c r="QLO162" s="217"/>
      <c r="QLP162" s="217"/>
      <c r="QLQ162" s="217"/>
      <c r="QLR162" s="217"/>
      <c r="QLS162" s="217"/>
      <c r="QLT162" s="217"/>
      <c r="QLU162" s="217"/>
      <c r="QLV162" s="217"/>
      <c r="QLW162" s="217"/>
      <c r="QLX162" s="217"/>
      <c r="QLY162" s="217"/>
      <c r="QLZ162" s="217"/>
      <c r="QMA162" s="217"/>
      <c r="QMB162" s="217"/>
      <c r="QMC162" s="217"/>
      <c r="QMD162" s="217"/>
      <c r="QME162" s="217"/>
      <c r="QMF162" s="217"/>
      <c r="QMG162" s="217"/>
      <c r="QMH162" s="217"/>
      <c r="QMI162" s="217"/>
      <c r="QMJ162" s="217"/>
      <c r="QMK162" s="217"/>
      <c r="QML162" s="217"/>
      <c r="QMM162" s="217"/>
      <c r="QMN162" s="217"/>
      <c r="QMO162" s="217"/>
      <c r="QMP162" s="217"/>
      <c r="QMQ162" s="217"/>
      <c r="QMR162" s="217"/>
      <c r="QMS162" s="217"/>
      <c r="QMT162" s="217"/>
      <c r="QMU162" s="217"/>
      <c r="QMV162" s="217"/>
      <c r="QMW162" s="217"/>
      <c r="QMX162" s="217"/>
      <c r="QMY162" s="217"/>
      <c r="QMZ162" s="217"/>
      <c r="QNA162" s="217"/>
      <c r="QNB162" s="217"/>
      <c r="QNC162" s="217"/>
      <c r="QND162" s="217"/>
      <c r="QNE162" s="217"/>
      <c r="QNF162" s="217"/>
      <c r="QNG162" s="217"/>
      <c r="QNH162" s="217"/>
      <c r="QNI162" s="217"/>
      <c r="QNJ162" s="217"/>
      <c r="QNK162" s="217"/>
      <c r="QNL162" s="217"/>
      <c r="QNM162" s="217"/>
      <c r="QNN162" s="217"/>
      <c r="QNO162" s="217"/>
      <c r="QNP162" s="217"/>
      <c r="QNQ162" s="217"/>
      <c r="QNR162" s="217"/>
      <c r="QNS162" s="217"/>
      <c r="QNT162" s="217"/>
      <c r="QNU162" s="217"/>
      <c r="QNV162" s="217"/>
      <c r="QNW162" s="217"/>
      <c r="QNX162" s="217"/>
      <c r="QNY162" s="217"/>
      <c r="QNZ162" s="217"/>
      <c r="QOA162" s="217"/>
      <c r="QOB162" s="217"/>
      <c r="QOC162" s="217"/>
      <c r="QOD162" s="217"/>
      <c r="QOE162" s="217"/>
      <c r="QOF162" s="217"/>
      <c r="QOG162" s="217"/>
      <c r="QOH162" s="217"/>
      <c r="QOI162" s="217"/>
      <c r="QOJ162" s="217"/>
      <c r="QOK162" s="217"/>
      <c r="QOL162" s="217"/>
      <c r="QOM162" s="217"/>
      <c r="QON162" s="217"/>
      <c r="QOO162" s="217"/>
      <c r="QOP162" s="217"/>
      <c r="QOQ162" s="217"/>
      <c r="QOR162" s="217"/>
      <c r="QOS162" s="217"/>
      <c r="QOT162" s="217"/>
      <c r="QOU162" s="217"/>
      <c r="QOV162" s="217"/>
      <c r="QOW162" s="217"/>
      <c r="QOX162" s="217"/>
      <c r="QOY162" s="217"/>
      <c r="QOZ162" s="217"/>
      <c r="QPA162" s="217"/>
      <c r="QPB162" s="217"/>
      <c r="QPC162" s="217"/>
      <c r="QPD162" s="217"/>
      <c r="QPE162" s="217"/>
      <c r="QPF162" s="217"/>
      <c r="QPG162" s="217"/>
      <c r="QPH162" s="217"/>
      <c r="QPI162" s="217"/>
      <c r="QPJ162" s="217"/>
      <c r="QPK162" s="217"/>
      <c r="QPL162" s="217"/>
      <c r="QPM162" s="217"/>
      <c r="QPN162" s="217"/>
      <c r="QPO162" s="217"/>
      <c r="QPP162" s="217"/>
      <c r="QPQ162" s="217"/>
      <c r="QPR162" s="217"/>
      <c r="QPS162" s="217"/>
      <c r="QPT162" s="217"/>
      <c r="QPU162" s="217"/>
      <c r="QPV162" s="217"/>
      <c r="QPW162" s="217"/>
      <c r="QPX162" s="217"/>
      <c r="QPY162" s="217"/>
      <c r="QPZ162" s="217"/>
      <c r="QQA162" s="217"/>
      <c r="QQB162" s="217"/>
      <c r="QQC162" s="217"/>
      <c r="QQD162" s="217"/>
      <c r="QQE162" s="217"/>
      <c r="QQF162" s="217"/>
      <c r="QQG162" s="217"/>
      <c r="QQH162" s="217"/>
      <c r="QQI162" s="217"/>
      <c r="QQJ162" s="217"/>
      <c r="QQK162" s="217"/>
      <c r="QQL162" s="217"/>
      <c r="QQM162" s="217"/>
      <c r="QQN162" s="217"/>
      <c r="QQO162" s="217"/>
      <c r="QQP162" s="217"/>
      <c r="QQQ162" s="217"/>
      <c r="QQR162" s="217"/>
      <c r="QQS162" s="217"/>
      <c r="QQT162" s="217"/>
      <c r="QQU162" s="217"/>
      <c r="QQV162" s="217"/>
      <c r="QQW162" s="217"/>
      <c r="QQX162" s="217"/>
      <c r="QQY162" s="217"/>
      <c r="QQZ162" s="217"/>
      <c r="QRA162" s="217"/>
      <c r="QRB162" s="217"/>
      <c r="QRC162" s="217"/>
      <c r="QRD162" s="217"/>
      <c r="QRE162" s="217"/>
      <c r="QRF162" s="217"/>
      <c r="QRG162" s="217"/>
      <c r="QRH162" s="217"/>
      <c r="QRI162" s="217"/>
      <c r="QRJ162" s="217"/>
      <c r="QRK162" s="217"/>
      <c r="QRL162" s="217"/>
      <c r="QRM162" s="217"/>
      <c r="QRN162" s="217"/>
      <c r="QRO162" s="217"/>
      <c r="QRP162" s="217"/>
      <c r="QRQ162" s="217"/>
      <c r="QRR162" s="217"/>
      <c r="QRS162" s="217"/>
      <c r="QRT162" s="217"/>
      <c r="QRU162" s="217"/>
      <c r="QRV162" s="217"/>
      <c r="QRW162" s="217"/>
      <c r="QRX162" s="217"/>
      <c r="QRY162" s="217"/>
      <c r="QRZ162" s="217"/>
      <c r="QSA162" s="217"/>
      <c r="QSB162" s="217"/>
      <c r="QSC162" s="217"/>
      <c r="QSD162" s="217"/>
      <c r="QSE162" s="217"/>
      <c r="QSF162" s="217"/>
      <c r="QSG162" s="217"/>
      <c r="QSH162" s="217"/>
      <c r="QSI162" s="217"/>
      <c r="QSJ162" s="217"/>
      <c r="QSK162" s="217"/>
      <c r="QSL162" s="217"/>
      <c r="QSM162" s="217"/>
      <c r="QSN162" s="217"/>
      <c r="QSO162" s="217"/>
      <c r="QSP162" s="217"/>
      <c r="QSQ162" s="217"/>
      <c r="QSR162" s="217"/>
      <c r="QSS162" s="217"/>
      <c r="QST162" s="217"/>
      <c r="QSU162" s="217"/>
      <c r="QSV162" s="217"/>
      <c r="QSW162" s="217"/>
      <c r="QSX162" s="217"/>
      <c r="QSY162" s="217"/>
      <c r="QSZ162" s="217"/>
      <c r="QTA162" s="217"/>
      <c r="QTB162" s="217"/>
      <c r="QTC162" s="217"/>
      <c r="QTD162" s="217"/>
      <c r="QTE162" s="217"/>
      <c r="QTF162" s="217"/>
      <c r="QTG162" s="217"/>
      <c r="QTH162" s="217"/>
      <c r="QTI162" s="217"/>
      <c r="QTJ162" s="217"/>
      <c r="QTK162" s="217"/>
      <c r="QTL162" s="217"/>
      <c r="QTM162" s="217"/>
      <c r="QTN162" s="217"/>
      <c r="QTO162" s="217"/>
      <c r="QTP162" s="217"/>
      <c r="QTQ162" s="217"/>
      <c r="QTR162" s="217"/>
      <c r="QTS162" s="217"/>
      <c r="QTT162" s="217"/>
      <c r="QTU162" s="217"/>
      <c r="QTV162" s="217"/>
      <c r="QTW162" s="217"/>
      <c r="QTX162" s="217"/>
      <c r="QTY162" s="217"/>
      <c r="QTZ162" s="217"/>
      <c r="QUA162" s="217"/>
      <c r="QUB162" s="217"/>
      <c r="QUC162" s="217"/>
      <c r="QUD162" s="217"/>
      <c r="QUE162" s="217"/>
      <c r="QUF162" s="217"/>
      <c r="QUG162" s="217"/>
      <c r="QUH162" s="217"/>
      <c r="QUI162" s="217"/>
      <c r="QUJ162" s="217"/>
      <c r="QUK162" s="217"/>
      <c r="QUL162" s="217"/>
      <c r="QUM162" s="217"/>
      <c r="QUN162" s="217"/>
      <c r="QUO162" s="217"/>
      <c r="QUP162" s="217"/>
      <c r="QUQ162" s="217"/>
      <c r="QUR162" s="217"/>
      <c r="QUS162" s="217"/>
      <c r="QUT162" s="217"/>
      <c r="QUU162" s="217"/>
      <c r="QUV162" s="217"/>
      <c r="QUW162" s="217"/>
      <c r="QUX162" s="217"/>
      <c r="QUY162" s="217"/>
      <c r="QUZ162" s="217"/>
      <c r="QVA162" s="217"/>
      <c r="QVB162" s="217"/>
      <c r="QVC162" s="217"/>
      <c r="QVD162" s="217"/>
      <c r="QVE162" s="217"/>
      <c r="QVF162" s="217"/>
      <c r="QVG162" s="217"/>
      <c r="QVH162" s="217"/>
      <c r="QVI162" s="217"/>
      <c r="QVJ162" s="217"/>
      <c r="QVK162" s="217"/>
      <c r="QVL162" s="217"/>
      <c r="QVM162" s="217"/>
      <c r="QVN162" s="217"/>
      <c r="QVO162" s="217"/>
      <c r="QVP162" s="217"/>
      <c r="QVQ162" s="217"/>
      <c r="QVR162" s="217"/>
      <c r="QVS162" s="217"/>
      <c r="QVT162" s="217"/>
      <c r="QVU162" s="217"/>
      <c r="QVV162" s="217"/>
      <c r="QVW162" s="217"/>
      <c r="QVX162" s="217"/>
      <c r="QVY162" s="217"/>
      <c r="QVZ162" s="217"/>
      <c r="QWA162" s="217"/>
      <c r="QWB162" s="217"/>
      <c r="QWC162" s="217"/>
      <c r="QWD162" s="217"/>
      <c r="QWE162" s="217"/>
      <c r="QWF162" s="217"/>
      <c r="QWG162" s="217"/>
      <c r="QWH162" s="217"/>
      <c r="QWI162" s="217"/>
      <c r="QWJ162" s="217"/>
      <c r="QWK162" s="217"/>
      <c r="QWL162" s="217"/>
      <c r="QWM162" s="217"/>
      <c r="QWN162" s="217"/>
      <c r="QWO162" s="217"/>
      <c r="QWP162" s="217"/>
      <c r="QWQ162" s="217"/>
      <c r="QWR162" s="217"/>
      <c r="QWS162" s="217"/>
      <c r="QWT162" s="217"/>
      <c r="QWU162" s="217"/>
      <c r="QWV162" s="217"/>
      <c r="QWW162" s="217"/>
      <c r="QWX162" s="217"/>
      <c r="QWY162" s="217"/>
      <c r="QWZ162" s="217"/>
      <c r="QXA162" s="217"/>
      <c r="QXB162" s="217"/>
      <c r="QXC162" s="217"/>
      <c r="QXD162" s="217"/>
      <c r="QXE162" s="217"/>
      <c r="QXF162" s="217"/>
      <c r="QXG162" s="217"/>
      <c r="QXH162" s="217"/>
      <c r="QXI162" s="217"/>
      <c r="QXJ162" s="217"/>
      <c r="QXK162" s="217"/>
      <c r="QXL162" s="217"/>
      <c r="QXM162" s="217"/>
      <c r="QXN162" s="217"/>
      <c r="QXO162" s="217"/>
      <c r="QXP162" s="217"/>
      <c r="QXQ162" s="217"/>
      <c r="QXR162" s="217"/>
      <c r="QXS162" s="217"/>
      <c r="QXT162" s="217"/>
      <c r="QXU162" s="217"/>
      <c r="QXV162" s="217"/>
      <c r="QXW162" s="217"/>
      <c r="QXX162" s="217"/>
      <c r="QXY162" s="217"/>
      <c r="QXZ162" s="217"/>
      <c r="QYA162" s="217"/>
      <c r="QYB162" s="217"/>
      <c r="QYC162" s="217"/>
      <c r="QYD162" s="217"/>
      <c r="QYE162" s="217"/>
      <c r="QYF162" s="217"/>
      <c r="QYG162" s="217"/>
      <c r="QYH162" s="217"/>
      <c r="QYI162" s="217"/>
      <c r="QYJ162" s="217"/>
      <c r="QYK162" s="217"/>
      <c r="QYL162" s="217"/>
      <c r="QYM162" s="217"/>
      <c r="QYN162" s="217"/>
      <c r="QYO162" s="217"/>
      <c r="QYP162" s="217"/>
      <c r="QYQ162" s="217"/>
      <c r="QYR162" s="217"/>
      <c r="QYS162" s="217"/>
      <c r="QYT162" s="217"/>
      <c r="QYU162" s="217"/>
      <c r="QYV162" s="217"/>
      <c r="QYW162" s="217"/>
      <c r="QYX162" s="217"/>
      <c r="QYY162" s="217"/>
      <c r="QYZ162" s="217"/>
      <c r="QZA162" s="217"/>
      <c r="QZB162" s="217"/>
      <c r="QZC162" s="217"/>
      <c r="QZD162" s="217"/>
      <c r="QZE162" s="217"/>
      <c r="QZF162" s="217"/>
      <c r="QZG162" s="217"/>
      <c r="QZH162" s="217"/>
      <c r="QZI162" s="217"/>
      <c r="QZJ162" s="217"/>
      <c r="QZK162" s="217"/>
      <c r="QZL162" s="217"/>
      <c r="QZM162" s="217"/>
      <c r="QZN162" s="217"/>
      <c r="QZO162" s="217"/>
      <c r="QZP162" s="217"/>
      <c r="QZQ162" s="217"/>
      <c r="QZR162" s="217"/>
      <c r="QZS162" s="217"/>
      <c r="QZT162" s="217"/>
      <c r="QZU162" s="217"/>
      <c r="QZV162" s="217"/>
      <c r="QZW162" s="217"/>
      <c r="QZX162" s="217"/>
      <c r="QZY162" s="217"/>
      <c r="QZZ162" s="217"/>
      <c r="RAA162" s="217"/>
      <c r="RAB162" s="217"/>
      <c r="RAC162" s="217"/>
      <c r="RAD162" s="217"/>
      <c r="RAE162" s="217"/>
      <c r="RAF162" s="217"/>
      <c r="RAG162" s="217"/>
      <c r="RAH162" s="217"/>
      <c r="RAI162" s="217"/>
      <c r="RAJ162" s="217"/>
      <c r="RAK162" s="217"/>
      <c r="RAL162" s="217"/>
      <c r="RAM162" s="217"/>
      <c r="RAN162" s="217"/>
      <c r="RAO162" s="217"/>
      <c r="RAP162" s="217"/>
      <c r="RAQ162" s="217"/>
      <c r="RAR162" s="217"/>
      <c r="RAS162" s="217"/>
      <c r="RAT162" s="217"/>
      <c r="RAU162" s="217"/>
      <c r="RAV162" s="217"/>
      <c r="RAW162" s="217"/>
      <c r="RAX162" s="217"/>
      <c r="RAY162" s="217"/>
      <c r="RAZ162" s="217"/>
      <c r="RBA162" s="217"/>
      <c r="RBB162" s="217"/>
      <c r="RBC162" s="217"/>
      <c r="RBD162" s="217"/>
      <c r="RBE162" s="217"/>
      <c r="RBF162" s="217"/>
      <c r="RBG162" s="217"/>
      <c r="RBH162" s="217"/>
      <c r="RBI162" s="217"/>
      <c r="RBJ162" s="217"/>
      <c r="RBK162" s="217"/>
      <c r="RBL162" s="217"/>
      <c r="RBM162" s="217"/>
      <c r="RBN162" s="217"/>
      <c r="RBO162" s="217"/>
      <c r="RBP162" s="217"/>
      <c r="RBQ162" s="217"/>
      <c r="RBR162" s="217"/>
      <c r="RBS162" s="217"/>
      <c r="RBT162" s="217"/>
      <c r="RBU162" s="217"/>
      <c r="RBV162" s="217"/>
      <c r="RBW162" s="217"/>
      <c r="RBX162" s="217"/>
      <c r="RBY162" s="217"/>
      <c r="RBZ162" s="217"/>
      <c r="RCA162" s="217"/>
      <c r="RCB162" s="217"/>
      <c r="RCC162" s="217"/>
      <c r="RCD162" s="217"/>
      <c r="RCE162" s="217"/>
      <c r="RCF162" s="217"/>
      <c r="RCG162" s="217"/>
      <c r="RCH162" s="217"/>
      <c r="RCI162" s="217"/>
      <c r="RCJ162" s="217"/>
      <c r="RCK162" s="217"/>
      <c r="RCL162" s="217"/>
      <c r="RCM162" s="217"/>
      <c r="RCN162" s="217"/>
      <c r="RCO162" s="217"/>
      <c r="RCP162" s="217"/>
      <c r="RCQ162" s="217"/>
      <c r="RCR162" s="217"/>
      <c r="RCS162" s="217"/>
      <c r="RCT162" s="217"/>
      <c r="RCU162" s="217"/>
      <c r="RCV162" s="217"/>
      <c r="RCW162" s="217"/>
      <c r="RCX162" s="217"/>
      <c r="RCY162" s="217"/>
      <c r="RCZ162" s="217"/>
      <c r="RDA162" s="217"/>
      <c r="RDB162" s="217"/>
      <c r="RDC162" s="217"/>
      <c r="RDD162" s="217"/>
      <c r="RDE162" s="217"/>
      <c r="RDF162" s="217"/>
      <c r="RDG162" s="217"/>
      <c r="RDH162" s="217"/>
      <c r="RDI162" s="217"/>
      <c r="RDJ162" s="217"/>
      <c r="RDK162" s="217"/>
      <c r="RDL162" s="217"/>
      <c r="RDM162" s="217"/>
      <c r="RDN162" s="217"/>
      <c r="RDO162" s="217"/>
      <c r="RDP162" s="217"/>
      <c r="RDQ162" s="217"/>
      <c r="RDR162" s="217"/>
      <c r="RDS162" s="217"/>
      <c r="RDT162" s="217"/>
      <c r="RDU162" s="217"/>
      <c r="RDV162" s="217"/>
      <c r="RDW162" s="217"/>
      <c r="RDX162" s="217"/>
      <c r="RDY162" s="217"/>
      <c r="RDZ162" s="217"/>
      <c r="REA162" s="217"/>
      <c r="REB162" s="217"/>
      <c r="REC162" s="217"/>
      <c r="RED162" s="217"/>
      <c r="REE162" s="217"/>
      <c r="REF162" s="217"/>
      <c r="REG162" s="217"/>
      <c r="REH162" s="217"/>
      <c r="REI162" s="217"/>
      <c r="REJ162" s="217"/>
      <c r="REK162" s="217"/>
      <c r="REL162" s="217"/>
      <c r="REM162" s="217"/>
      <c r="REN162" s="217"/>
      <c r="REO162" s="217"/>
      <c r="REP162" s="217"/>
      <c r="REQ162" s="217"/>
      <c r="RER162" s="217"/>
      <c r="RES162" s="217"/>
      <c r="RET162" s="217"/>
      <c r="REU162" s="217"/>
      <c r="REV162" s="217"/>
      <c r="REW162" s="217"/>
      <c r="REX162" s="217"/>
      <c r="REY162" s="217"/>
      <c r="REZ162" s="217"/>
      <c r="RFA162" s="217"/>
      <c r="RFB162" s="217"/>
      <c r="RFC162" s="217"/>
      <c r="RFD162" s="217"/>
      <c r="RFE162" s="217"/>
      <c r="RFF162" s="217"/>
      <c r="RFG162" s="217"/>
      <c r="RFH162" s="217"/>
      <c r="RFI162" s="217"/>
      <c r="RFJ162" s="217"/>
      <c r="RFK162" s="217"/>
      <c r="RFL162" s="217"/>
      <c r="RFM162" s="217"/>
      <c r="RFN162" s="217"/>
      <c r="RFO162" s="217"/>
      <c r="RFP162" s="217"/>
      <c r="RFQ162" s="217"/>
      <c r="RFR162" s="217"/>
      <c r="RFS162" s="217"/>
      <c r="RFT162" s="217"/>
      <c r="RFU162" s="217"/>
      <c r="RFV162" s="217"/>
      <c r="RFW162" s="217"/>
      <c r="RFX162" s="217"/>
      <c r="RFY162" s="217"/>
      <c r="RFZ162" s="217"/>
      <c r="RGA162" s="217"/>
      <c r="RGB162" s="217"/>
      <c r="RGC162" s="217"/>
      <c r="RGD162" s="217"/>
      <c r="RGE162" s="217"/>
      <c r="RGF162" s="217"/>
      <c r="RGG162" s="217"/>
      <c r="RGH162" s="217"/>
      <c r="RGI162" s="217"/>
      <c r="RGJ162" s="217"/>
      <c r="RGK162" s="217"/>
      <c r="RGL162" s="217"/>
      <c r="RGM162" s="217"/>
      <c r="RGN162" s="217"/>
      <c r="RGO162" s="217"/>
      <c r="RGP162" s="217"/>
      <c r="RGQ162" s="217"/>
      <c r="RGR162" s="217"/>
      <c r="RGS162" s="217"/>
      <c r="RGT162" s="217"/>
      <c r="RGU162" s="217"/>
      <c r="RGV162" s="217"/>
      <c r="RGW162" s="217"/>
      <c r="RGX162" s="217"/>
      <c r="RGY162" s="217"/>
      <c r="RGZ162" s="217"/>
      <c r="RHA162" s="217"/>
      <c r="RHB162" s="217"/>
      <c r="RHC162" s="217"/>
      <c r="RHD162" s="217"/>
      <c r="RHE162" s="217"/>
      <c r="RHF162" s="217"/>
      <c r="RHG162" s="217"/>
      <c r="RHH162" s="217"/>
      <c r="RHI162" s="217"/>
      <c r="RHJ162" s="217"/>
      <c r="RHK162" s="217"/>
      <c r="RHL162" s="217"/>
      <c r="RHM162" s="217"/>
      <c r="RHN162" s="217"/>
      <c r="RHO162" s="217"/>
      <c r="RHP162" s="217"/>
      <c r="RHQ162" s="217"/>
      <c r="RHR162" s="217"/>
      <c r="RHS162" s="217"/>
      <c r="RHT162" s="217"/>
      <c r="RHU162" s="217"/>
      <c r="RHV162" s="217"/>
      <c r="RHW162" s="217"/>
      <c r="RHX162" s="217"/>
      <c r="RHY162" s="217"/>
      <c r="RHZ162" s="217"/>
      <c r="RIA162" s="217"/>
      <c r="RIB162" s="217"/>
      <c r="RIC162" s="217"/>
      <c r="RID162" s="217"/>
      <c r="RIE162" s="217"/>
      <c r="RIF162" s="217"/>
      <c r="RIG162" s="217"/>
      <c r="RIH162" s="217"/>
      <c r="RII162" s="217"/>
      <c r="RIJ162" s="217"/>
      <c r="RIK162" s="217"/>
      <c r="RIL162" s="217"/>
      <c r="RIM162" s="217"/>
      <c r="RIN162" s="217"/>
      <c r="RIO162" s="217"/>
      <c r="RIP162" s="217"/>
      <c r="RIQ162" s="217"/>
      <c r="RIR162" s="217"/>
      <c r="RIS162" s="217"/>
      <c r="RIT162" s="217"/>
      <c r="RIU162" s="217"/>
      <c r="RIV162" s="217"/>
      <c r="RIW162" s="217"/>
      <c r="RIX162" s="217"/>
      <c r="RIY162" s="217"/>
      <c r="RIZ162" s="217"/>
      <c r="RJA162" s="217"/>
      <c r="RJB162" s="217"/>
      <c r="RJC162" s="217"/>
      <c r="RJD162" s="217"/>
      <c r="RJE162" s="217"/>
      <c r="RJF162" s="217"/>
      <c r="RJG162" s="217"/>
      <c r="RJH162" s="217"/>
      <c r="RJI162" s="217"/>
      <c r="RJJ162" s="217"/>
      <c r="RJK162" s="217"/>
      <c r="RJL162" s="217"/>
      <c r="RJM162" s="217"/>
      <c r="RJN162" s="217"/>
      <c r="RJO162" s="217"/>
      <c r="RJP162" s="217"/>
      <c r="RJQ162" s="217"/>
      <c r="RJR162" s="217"/>
      <c r="RJS162" s="217"/>
      <c r="RJT162" s="217"/>
      <c r="RJU162" s="217"/>
      <c r="RJV162" s="217"/>
      <c r="RJW162" s="217"/>
      <c r="RJX162" s="217"/>
      <c r="RJY162" s="217"/>
      <c r="RJZ162" s="217"/>
      <c r="RKA162" s="217"/>
      <c r="RKB162" s="217"/>
      <c r="RKC162" s="217"/>
      <c r="RKD162" s="217"/>
      <c r="RKE162" s="217"/>
      <c r="RKF162" s="217"/>
      <c r="RKG162" s="217"/>
      <c r="RKH162" s="217"/>
      <c r="RKI162" s="217"/>
      <c r="RKJ162" s="217"/>
      <c r="RKK162" s="217"/>
      <c r="RKL162" s="217"/>
      <c r="RKM162" s="217"/>
      <c r="RKN162" s="217"/>
      <c r="RKO162" s="217"/>
      <c r="RKP162" s="217"/>
      <c r="RKQ162" s="217"/>
      <c r="RKR162" s="217"/>
      <c r="RKS162" s="217"/>
      <c r="RKT162" s="217"/>
      <c r="RKU162" s="217"/>
      <c r="RKV162" s="217"/>
      <c r="RKW162" s="217"/>
      <c r="RKX162" s="217"/>
      <c r="RKY162" s="217"/>
      <c r="RKZ162" s="217"/>
      <c r="RLA162" s="217"/>
      <c r="RLB162" s="217"/>
      <c r="RLC162" s="217"/>
      <c r="RLD162" s="217"/>
      <c r="RLE162" s="217"/>
      <c r="RLF162" s="217"/>
      <c r="RLG162" s="217"/>
      <c r="RLH162" s="217"/>
      <c r="RLI162" s="217"/>
      <c r="RLJ162" s="217"/>
      <c r="RLK162" s="217"/>
      <c r="RLL162" s="217"/>
      <c r="RLM162" s="217"/>
      <c r="RLN162" s="217"/>
      <c r="RLO162" s="217"/>
      <c r="RLP162" s="217"/>
      <c r="RLQ162" s="217"/>
      <c r="RLR162" s="217"/>
      <c r="RLS162" s="217"/>
      <c r="RLT162" s="217"/>
      <c r="RLU162" s="217"/>
      <c r="RLV162" s="217"/>
      <c r="RLW162" s="217"/>
      <c r="RLX162" s="217"/>
      <c r="RLY162" s="217"/>
      <c r="RLZ162" s="217"/>
      <c r="RMA162" s="217"/>
      <c r="RMB162" s="217"/>
      <c r="RMC162" s="217"/>
      <c r="RMD162" s="217"/>
      <c r="RME162" s="217"/>
      <c r="RMF162" s="217"/>
      <c r="RMG162" s="217"/>
      <c r="RMH162" s="217"/>
      <c r="RMI162" s="217"/>
      <c r="RMJ162" s="217"/>
      <c r="RMK162" s="217"/>
      <c r="RML162" s="217"/>
      <c r="RMM162" s="217"/>
      <c r="RMN162" s="217"/>
      <c r="RMO162" s="217"/>
      <c r="RMP162" s="217"/>
      <c r="RMQ162" s="217"/>
      <c r="RMR162" s="217"/>
      <c r="RMS162" s="217"/>
      <c r="RMT162" s="217"/>
      <c r="RMU162" s="217"/>
      <c r="RMV162" s="217"/>
      <c r="RMW162" s="217"/>
      <c r="RMX162" s="217"/>
      <c r="RMY162" s="217"/>
      <c r="RMZ162" s="217"/>
      <c r="RNA162" s="217"/>
      <c r="RNB162" s="217"/>
      <c r="RNC162" s="217"/>
      <c r="RND162" s="217"/>
      <c r="RNE162" s="217"/>
      <c r="RNF162" s="217"/>
      <c r="RNG162" s="217"/>
      <c r="RNH162" s="217"/>
      <c r="RNI162" s="217"/>
      <c r="RNJ162" s="217"/>
      <c r="RNK162" s="217"/>
      <c r="RNL162" s="217"/>
      <c r="RNM162" s="217"/>
      <c r="RNN162" s="217"/>
      <c r="RNO162" s="217"/>
      <c r="RNP162" s="217"/>
      <c r="RNQ162" s="217"/>
      <c r="RNR162" s="217"/>
      <c r="RNS162" s="217"/>
      <c r="RNT162" s="217"/>
      <c r="RNU162" s="217"/>
      <c r="RNV162" s="217"/>
      <c r="RNW162" s="217"/>
      <c r="RNX162" s="217"/>
      <c r="RNY162" s="217"/>
      <c r="RNZ162" s="217"/>
      <c r="ROA162" s="217"/>
      <c r="ROB162" s="217"/>
      <c r="ROC162" s="217"/>
      <c r="ROD162" s="217"/>
      <c r="ROE162" s="217"/>
      <c r="ROF162" s="217"/>
      <c r="ROG162" s="217"/>
      <c r="ROH162" s="217"/>
      <c r="ROI162" s="217"/>
      <c r="ROJ162" s="217"/>
      <c r="ROK162" s="217"/>
      <c r="ROL162" s="217"/>
      <c r="ROM162" s="217"/>
      <c r="RON162" s="217"/>
      <c r="ROO162" s="217"/>
      <c r="ROP162" s="217"/>
      <c r="ROQ162" s="217"/>
      <c r="ROR162" s="217"/>
      <c r="ROS162" s="217"/>
      <c r="ROT162" s="217"/>
      <c r="ROU162" s="217"/>
      <c r="ROV162" s="217"/>
      <c r="ROW162" s="217"/>
      <c r="ROX162" s="217"/>
      <c r="ROY162" s="217"/>
      <c r="ROZ162" s="217"/>
      <c r="RPA162" s="217"/>
      <c r="RPB162" s="217"/>
      <c r="RPC162" s="217"/>
      <c r="RPD162" s="217"/>
      <c r="RPE162" s="217"/>
      <c r="RPF162" s="217"/>
      <c r="RPG162" s="217"/>
      <c r="RPH162" s="217"/>
      <c r="RPI162" s="217"/>
      <c r="RPJ162" s="217"/>
      <c r="RPK162" s="217"/>
      <c r="RPL162" s="217"/>
      <c r="RPM162" s="217"/>
      <c r="RPN162" s="217"/>
      <c r="RPO162" s="217"/>
      <c r="RPP162" s="217"/>
      <c r="RPQ162" s="217"/>
      <c r="RPR162" s="217"/>
      <c r="RPS162" s="217"/>
      <c r="RPT162" s="217"/>
      <c r="RPU162" s="217"/>
      <c r="RPV162" s="217"/>
      <c r="RPW162" s="217"/>
      <c r="RPX162" s="217"/>
      <c r="RPY162" s="217"/>
      <c r="RPZ162" s="217"/>
      <c r="RQA162" s="217"/>
      <c r="RQB162" s="217"/>
      <c r="RQC162" s="217"/>
      <c r="RQD162" s="217"/>
      <c r="RQE162" s="217"/>
      <c r="RQF162" s="217"/>
      <c r="RQG162" s="217"/>
      <c r="RQH162" s="217"/>
      <c r="RQI162" s="217"/>
      <c r="RQJ162" s="217"/>
      <c r="RQK162" s="217"/>
      <c r="RQL162" s="217"/>
      <c r="RQM162" s="217"/>
      <c r="RQN162" s="217"/>
      <c r="RQO162" s="217"/>
      <c r="RQP162" s="217"/>
      <c r="RQQ162" s="217"/>
      <c r="RQR162" s="217"/>
      <c r="RQS162" s="217"/>
      <c r="RQT162" s="217"/>
      <c r="RQU162" s="217"/>
      <c r="RQV162" s="217"/>
      <c r="RQW162" s="217"/>
      <c r="RQX162" s="217"/>
      <c r="RQY162" s="217"/>
      <c r="RQZ162" s="217"/>
      <c r="RRA162" s="217"/>
      <c r="RRB162" s="217"/>
      <c r="RRC162" s="217"/>
      <c r="RRD162" s="217"/>
      <c r="RRE162" s="217"/>
      <c r="RRF162" s="217"/>
      <c r="RRG162" s="217"/>
      <c r="RRH162" s="217"/>
      <c r="RRI162" s="217"/>
      <c r="RRJ162" s="217"/>
      <c r="RRK162" s="217"/>
      <c r="RRL162" s="217"/>
      <c r="RRM162" s="217"/>
      <c r="RRN162" s="217"/>
      <c r="RRO162" s="217"/>
      <c r="RRP162" s="217"/>
      <c r="RRQ162" s="217"/>
      <c r="RRR162" s="217"/>
      <c r="RRS162" s="217"/>
      <c r="RRT162" s="217"/>
      <c r="RRU162" s="217"/>
      <c r="RRV162" s="217"/>
      <c r="RRW162" s="217"/>
      <c r="RRX162" s="217"/>
      <c r="RRY162" s="217"/>
      <c r="RRZ162" s="217"/>
      <c r="RSA162" s="217"/>
      <c r="RSB162" s="217"/>
      <c r="RSC162" s="217"/>
      <c r="RSD162" s="217"/>
      <c r="RSE162" s="217"/>
      <c r="RSF162" s="217"/>
      <c r="RSG162" s="217"/>
      <c r="RSH162" s="217"/>
      <c r="RSI162" s="217"/>
      <c r="RSJ162" s="217"/>
      <c r="RSK162" s="217"/>
      <c r="RSL162" s="217"/>
      <c r="RSM162" s="217"/>
      <c r="RSN162" s="217"/>
      <c r="RSO162" s="217"/>
      <c r="RSP162" s="217"/>
      <c r="RSQ162" s="217"/>
      <c r="RSR162" s="217"/>
      <c r="RSS162" s="217"/>
      <c r="RST162" s="217"/>
      <c r="RSU162" s="217"/>
      <c r="RSV162" s="217"/>
      <c r="RSW162" s="217"/>
      <c r="RSX162" s="217"/>
      <c r="RSY162" s="217"/>
      <c r="RSZ162" s="217"/>
      <c r="RTA162" s="217"/>
      <c r="RTB162" s="217"/>
      <c r="RTC162" s="217"/>
      <c r="RTD162" s="217"/>
      <c r="RTE162" s="217"/>
      <c r="RTF162" s="217"/>
      <c r="RTG162" s="217"/>
      <c r="RTH162" s="217"/>
      <c r="RTI162" s="217"/>
      <c r="RTJ162" s="217"/>
      <c r="RTK162" s="217"/>
      <c r="RTL162" s="217"/>
      <c r="RTM162" s="217"/>
      <c r="RTN162" s="217"/>
      <c r="RTO162" s="217"/>
      <c r="RTP162" s="217"/>
      <c r="RTQ162" s="217"/>
      <c r="RTR162" s="217"/>
      <c r="RTS162" s="217"/>
      <c r="RTT162" s="217"/>
      <c r="RTU162" s="217"/>
      <c r="RTV162" s="217"/>
      <c r="RTW162" s="217"/>
      <c r="RTX162" s="217"/>
      <c r="RTY162" s="217"/>
      <c r="RTZ162" s="217"/>
      <c r="RUA162" s="217"/>
      <c r="RUB162" s="217"/>
      <c r="RUC162" s="217"/>
      <c r="RUD162" s="217"/>
      <c r="RUE162" s="217"/>
      <c r="RUF162" s="217"/>
      <c r="RUG162" s="217"/>
      <c r="RUH162" s="217"/>
      <c r="RUI162" s="217"/>
      <c r="RUJ162" s="217"/>
      <c r="RUK162" s="217"/>
      <c r="RUL162" s="217"/>
      <c r="RUM162" s="217"/>
      <c r="RUN162" s="217"/>
      <c r="RUO162" s="217"/>
      <c r="RUP162" s="217"/>
      <c r="RUQ162" s="217"/>
      <c r="RUR162" s="217"/>
      <c r="RUS162" s="217"/>
      <c r="RUT162" s="217"/>
      <c r="RUU162" s="217"/>
      <c r="RUV162" s="217"/>
      <c r="RUW162" s="217"/>
      <c r="RUX162" s="217"/>
      <c r="RUY162" s="217"/>
      <c r="RUZ162" s="217"/>
      <c r="RVA162" s="217"/>
      <c r="RVB162" s="217"/>
      <c r="RVC162" s="217"/>
      <c r="RVD162" s="217"/>
      <c r="RVE162" s="217"/>
      <c r="RVF162" s="217"/>
      <c r="RVG162" s="217"/>
      <c r="RVH162" s="217"/>
      <c r="RVI162" s="217"/>
      <c r="RVJ162" s="217"/>
      <c r="RVK162" s="217"/>
      <c r="RVL162" s="217"/>
      <c r="RVM162" s="217"/>
      <c r="RVN162" s="217"/>
      <c r="RVO162" s="217"/>
      <c r="RVP162" s="217"/>
      <c r="RVQ162" s="217"/>
      <c r="RVR162" s="217"/>
      <c r="RVS162" s="217"/>
      <c r="RVT162" s="217"/>
      <c r="RVU162" s="217"/>
      <c r="RVV162" s="217"/>
      <c r="RVW162" s="217"/>
      <c r="RVX162" s="217"/>
      <c r="RVY162" s="217"/>
      <c r="RVZ162" s="217"/>
      <c r="RWA162" s="217"/>
      <c r="RWB162" s="217"/>
      <c r="RWC162" s="217"/>
      <c r="RWD162" s="217"/>
      <c r="RWE162" s="217"/>
      <c r="RWF162" s="217"/>
      <c r="RWG162" s="217"/>
      <c r="RWH162" s="217"/>
      <c r="RWI162" s="217"/>
      <c r="RWJ162" s="217"/>
      <c r="RWK162" s="217"/>
      <c r="RWL162" s="217"/>
      <c r="RWM162" s="217"/>
      <c r="RWN162" s="217"/>
      <c r="RWO162" s="217"/>
      <c r="RWP162" s="217"/>
      <c r="RWQ162" s="217"/>
      <c r="RWR162" s="217"/>
      <c r="RWS162" s="217"/>
      <c r="RWT162" s="217"/>
      <c r="RWU162" s="217"/>
      <c r="RWV162" s="217"/>
      <c r="RWW162" s="217"/>
      <c r="RWX162" s="217"/>
      <c r="RWY162" s="217"/>
      <c r="RWZ162" s="217"/>
      <c r="RXA162" s="217"/>
      <c r="RXB162" s="217"/>
      <c r="RXC162" s="217"/>
      <c r="RXD162" s="217"/>
      <c r="RXE162" s="217"/>
      <c r="RXF162" s="217"/>
      <c r="RXG162" s="217"/>
      <c r="RXH162" s="217"/>
      <c r="RXI162" s="217"/>
      <c r="RXJ162" s="217"/>
      <c r="RXK162" s="217"/>
      <c r="RXL162" s="217"/>
      <c r="RXM162" s="217"/>
      <c r="RXN162" s="217"/>
      <c r="RXO162" s="217"/>
      <c r="RXP162" s="217"/>
      <c r="RXQ162" s="217"/>
      <c r="RXR162" s="217"/>
      <c r="RXS162" s="217"/>
      <c r="RXT162" s="217"/>
      <c r="RXU162" s="217"/>
      <c r="RXV162" s="217"/>
      <c r="RXW162" s="217"/>
      <c r="RXX162" s="217"/>
      <c r="RXY162" s="217"/>
      <c r="RXZ162" s="217"/>
      <c r="RYA162" s="217"/>
      <c r="RYB162" s="217"/>
      <c r="RYC162" s="217"/>
      <c r="RYD162" s="217"/>
      <c r="RYE162" s="217"/>
      <c r="RYF162" s="217"/>
      <c r="RYG162" s="217"/>
      <c r="RYH162" s="217"/>
      <c r="RYI162" s="217"/>
      <c r="RYJ162" s="217"/>
      <c r="RYK162" s="217"/>
      <c r="RYL162" s="217"/>
      <c r="RYM162" s="217"/>
      <c r="RYN162" s="217"/>
      <c r="RYO162" s="217"/>
      <c r="RYP162" s="217"/>
      <c r="RYQ162" s="217"/>
      <c r="RYR162" s="217"/>
      <c r="RYS162" s="217"/>
      <c r="RYT162" s="217"/>
      <c r="RYU162" s="217"/>
      <c r="RYV162" s="217"/>
      <c r="RYW162" s="217"/>
      <c r="RYX162" s="217"/>
      <c r="RYY162" s="217"/>
      <c r="RYZ162" s="217"/>
      <c r="RZA162" s="217"/>
      <c r="RZB162" s="217"/>
      <c r="RZC162" s="217"/>
      <c r="RZD162" s="217"/>
      <c r="RZE162" s="217"/>
      <c r="RZF162" s="217"/>
      <c r="RZG162" s="217"/>
      <c r="RZH162" s="217"/>
      <c r="RZI162" s="217"/>
      <c r="RZJ162" s="217"/>
      <c r="RZK162" s="217"/>
      <c r="RZL162" s="217"/>
      <c r="RZM162" s="217"/>
      <c r="RZN162" s="217"/>
      <c r="RZO162" s="217"/>
      <c r="RZP162" s="217"/>
      <c r="RZQ162" s="217"/>
      <c r="RZR162" s="217"/>
      <c r="RZS162" s="217"/>
      <c r="RZT162" s="217"/>
      <c r="RZU162" s="217"/>
      <c r="RZV162" s="217"/>
      <c r="RZW162" s="217"/>
      <c r="RZX162" s="217"/>
      <c r="RZY162" s="217"/>
      <c r="RZZ162" s="217"/>
      <c r="SAA162" s="217"/>
      <c r="SAB162" s="217"/>
      <c r="SAC162" s="217"/>
      <c r="SAD162" s="217"/>
      <c r="SAE162" s="217"/>
      <c r="SAF162" s="217"/>
      <c r="SAG162" s="217"/>
      <c r="SAH162" s="217"/>
      <c r="SAI162" s="217"/>
      <c r="SAJ162" s="217"/>
      <c r="SAK162" s="217"/>
      <c r="SAL162" s="217"/>
      <c r="SAM162" s="217"/>
      <c r="SAN162" s="217"/>
      <c r="SAO162" s="217"/>
      <c r="SAP162" s="217"/>
      <c r="SAQ162" s="217"/>
      <c r="SAR162" s="217"/>
      <c r="SAS162" s="217"/>
      <c r="SAT162" s="217"/>
      <c r="SAU162" s="217"/>
      <c r="SAV162" s="217"/>
      <c r="SAW162" s="217"/>
      <c r="SAX162" s="217"/>
      <c r="SAY162" s="217"/>
      <c r="SAZ162" s="217"/>
      <c r="SBA162" s="217"/>
      <c r="SBB162" s="217"/>
      <c r="SBC162" s="217"/>
      <c r="SBD162" s="217"/>
      <c r="SBE162" s="217"/>
      <c r="SBF162" s="217"/>
      <c r="SBG162" s="217"/>
      <c r="SBH162" s="217"/>
      <c r="SBI162" s="217"/>
      <c r="SBJ162" s="217"/>
      <c r="SBK162" s="217"/>
      <c r="SBL162" s="217"/>
      <c r="SBM162" s="217"/>
      <c r="SBN162" s="217"/>
      <c r="SBO162" s="217"/>
      <c r="SBP162" s="217"/>
      <c r="SBQ162" s="217"/>
      <c r="SBR162" s="217"/>
      <c r="SBS162" s="217"/>
      <c r="SBT162" s="217"/>
      <c r="SBU162" s="217"/>
      <c r="SBV162" s="217"/>
      <c r="SBW162" s="217"/>
      <c r="SBX162" s="217"/>
      <c r="SBY162" s="217"/>
      <c r="SBZ162" s="217"/>
      <c r="SCA162" s="217"/>
      <c r="SCB162" s="217"/>
      <c r="SCC162" s="217"/>
      <c r="SCD162" s="217"/>
      <c r="SCE162" s="217"/>
      <c r="SCF162" s="217"/>
      <c r="SCG162" s="217"/>
      <c r="SCH162" s="217"/>
      <c r="SCI162" s="217"/>
      <c r="SCJ162" s="217"/>
      <c r="SCK162" s="217"/>
      <c r="SCL162" s="217"/>
      <c r="SCM162" s="217"/>
      <c r="SCN162" s="217"/>
      <c r="SCO162" s="217"/>
      <c r="SCP162" s="217"/>
      <c r="SCQ162" s="217"/>
      <c r="SCR162" s="217"/>
      <c r="SCS162" s="217"/>
      <c r="SCT162" s="217"/>
      <c r="SCU162" s="217"/>
      <c r="SCV162" s="217"/>
      <c r="SCW162" s="217"/>
      <c r="SCX162" s="217"/>
      <c r="SCY162" s="217"/>
      <c r="SCZ162" s="217"/>
      <c r="SDA162" s="217"/>
      <c r="SDB162" s="217"/>
      <c r="SDC162" s="217"/>
      <c r="SDD162" s="217"/>
      <c r="SDE162" s="217"/>
      <c r="SDF162" s="217"/>
      <c r="SDG162" s="217"/>
      <c r="SDH162" s="217"/>
      <c r="SDI162" s="217"/>
      <c r="SDJ162" s="217"/>
      <c r="SDK162" s="217"/>
      <c r="SDL162" s="217"/>
      <c r="SDM162" s="217"/>
      <c r="SDN162" s="217"/>
      <c r="SDO162" s="217"/>
      <c r="SDP162" s="217"/>
      <c r="SDQ162" s="217"/>
      <c r="SDR162" s="217"/>
      <c r="SDS162" s="217"/>
      <c r="SDT162" s="217"/>
      <c r="SDU162" s="217"/>
      <c r="SDV162" s="217"/>
      <c r="SDW162" s="217"/>
      <c r="SDX162" s="217"/>
      <c r="SDY162" s="217"/>
      <c r="SDZ162" s="217"/>
      <c r="SEA162" s="217"/>
      <c r="SEB162" s="217"/>
      <c r="SEC162" s="217"/>
      <c r="SED162" s="217"/>
      <c r="SEE162" s="217"/>
      <c r="SEF162" s="217"/>
      <c r="SEG162" s="217"/>
      <c r="SEH162" s="217"/>
      <c r="SEI162" s="217"/>
      <c r="SEJ162" s="217"/>
      <c r="SEK162" s="217"/>
      <c r="SEL162" s="217"/>
      <c r="SEM162" s="217"/>
      <c r="SEN162" s="217"/>
      <c r="SEO162" s="217"/>
      <c r="SEP162" s="217"/>
      <c r="SEQ162" s="217"/>
      <c r="SER162" s="217"/>
      <c r="SES162" s="217"/>
      <c r="SET162" s="217"/>
      <c r="SEU162" s="217"/>
      <c r="SEV162" s="217"/>
      <c r="SEW162" s="217"/>
      <c r="SEX162" s="217"/>
      <c r="SEY162" s="217"/>
      <c r="SEZ162" s="217"/>
      <c r="SFA162" s="217"/>
      <c r="SFB162" s="217"/>
      <c r="SFC162" s="217"/>
      <c r="SFD162" s="217"/>
      <c r="SFE162" s="217"/>
      <c r="SFF162" s="217"/>
      <c r="SFG162" s="217"/>
      <c r="SFH162" s="217"/>
      <c r="SFI162" s="217"/>
      <c r="SFJ162" s="217"/>
      <c r="SFK162" s="217"/>
      <c r="SFL162" s="217"/>
      <c r="SFM162" s="217"/>
      <c r="SFN162" s="217"/>
      <c r="SFO162" s="217"/>
      <c r="SFP162" s="217"/>
      <c r="SFQ162" s="217"/>
      <c r="SFR162" s="217"/>
      <c r="SFS162" s="217"/>
      <c r="SFT162" s="217"/>
      <c r="SFU162" s="217"/>
      <c r="SFV162" s="217"/>
      <c r="SFW162" s="217"/>
      <c r="SFX162" s="217"/>
      <c r="SFY162" s="217"/>
      <c r="SFZ162" s="217"/>
      <c r="SGA162" s="217"/>
      <c r="SGB162" s="217"/>
      <c r="SGC162" s="217"/>
      <c r="SGD162" s="217"/>
      <c r="SGE162" s="217"/>
      <c r="SGF162" s="217"/>
      <c r="SGG162" s="217"/>
      <c r="SGH162" s="217"/>
      <c r="SGI162" s="217"/>
      <c r="SGJ162" s="217"/>
      <c r="SGK162" s="217"/>
      <c r="SGL162" s="217"/>
      <c r="SGM162" s="217"/>
      <c r="SGN162" s="217"/>
      <c r="SGO162" s="217"/>
      <c r="SGP162" s="217"/>
      <c r="SGQ162" s="217"/>
      <c r="SGR162" s="217"/>
      <c r="SGS162" s="217"/>
      <c r="SGT162" s="217"/>
      <c r="SGU162" s="217"/>
      <c r="SGV162" s="217"/>
      <c r="SGW162" s="217"/>
      <c r="SGX162" s="217"/>
      <c r="SGY162" s="217"/>
      <c r="SGZ162" s="217"/>
      <c r="SHA162" s="217"/>
      <c r="SHB162" s="217"/>
      <c r="SHC162" s="217"/>
      <c r="SHD162" s="217"/>
      <c r="SHE162" s="217"/>
      <c r="SHF162" s="217"/>
      <c r="SHG162" s="217"/>
      <c r="SHH162" s="217"/>
      <c r="SHI162" s="217"/>
      <c r="SHJ162" s="217"/>
      <c r="SHK162" s="217"/>
      <c r="SHL162" s="217"/>
      <c r="SHM162" s="217"/>
      <c r="SHN162" s="217"/>
      <c r="SHO162" s="217"/>
      <c r="SHP162" s="217"/>
      <c r="SHQ162" s="217"/>
      <c r="SHR162" s="217"/>
      <c r="SHS162" s="217"/>
      <c r="SHT162" s="217"/>
      <c r="SHU162" s="217"/>
      <c r="SHV162" s="217"/>
      <c r="SHW162" s="217"/>
      <c r="SHX162" s="217"/>
      <c r="SHY162" s="217"/>
      <c r="SHZ162" s="217"/>
      <c r="SIA162" s="217"/>
      <c r="SIB162" s="217"/>
      <c r="SIC162" s="217"/>
      <c r="SID162" s="217"/>
      <c r="SIE162" s="217"/>
      <c r="SIF162" s="217"/>
      <c r="SIG162" s="217"/>
      <c r="SIH162" s="217"/>
      <c r="SII162" s="217"/>
      <c r="SIJ162" s="217"/>
      <c r="SIK162" s="217"/>
      <c r="SIL162" s="217"/>
      <c r="SIM162" s="217"/>
      <c r="SIN162" s="217"/>
      <c r="SIO162" s="217"/>
      <c r="SIP162" s="217"/>
      <c r="SIQ162" s="217"/>
      <c r="SIR162" s="217"/>
      <c r="SIS162" s="217"/>
      <c r="SIT162" s="217"/>
      <c r="SIU162" s="217"/>
      <c r="SIV162" s="217"/>
      <c r="SIW162" s="217"/>
      <c r="SIX162" s="217"/>
      <c r="SIY162" s="217"/>
      <c r="SIZ162" s="217"/>
      <c r="SJA162" s="217"/>
      <c r="SJB162" s="217"/>
      <c r="SJC162" s="217"/>
      <c r="SJD162" s="217"/>
      <c r="SJE162" s="217"/>
      <c r="SJF162" s="217"/>
      <c r="SJG162" s="217"/>
      <c r="SJH162" s="217"/>
      <c r="SJI162" s="217"/>
      <c r="SJJ162" s="217"/>
      <c r="SJK162" s="217"/>
      <c r="SJL162" s="217"/>
      <c r="SJM162" s="217"/>
      <c r="SJN162" s="217"/>
      <c r="SJO162" s="217"/>
      <c r="SJP162" s="217"/>
      <c r="SJQ162" s="217"/>
      <c r="SJR162" s="217"/>
      <c r="SJS162" s="217"/>
      <c r="SJT162" s="217"/>
      <c r="SJU162" s="217"/>
      <c r="SJV162" s="217"/>
      <c r="SJW162" s="217"/>
      <c r="SJX162" s="217"/>
      <c r="SJY162" s="217"/>
      <c r="SJZ162" s="217"/>
      <c r="SKA162" s="217"/>
      <c r="SKB162" s="217"/>
      <c r="SKC162" s="217"/>
      <c r="SKD162" s="217"/>
      <c r="SKE162" s="217"/>
      <c r="SKF162" s="217"/>
      <c r="SKG162" s="217"/>
      <c r="SKH162" s="217"/>
      <c r="SKI162" s="217"/>
      <c r="SKJ162" s="217"/>
      <c r="SKK162" s="217"/>
      <c r="SKL162" s="217"/>
      <c r="SKM162" s="217"/>
      <c r="SKN162" s="217"/>
      <c r="SKO162" s="217"/>
      <c r="SKP162" s="217"/>
      <c r="SKQ162" s="217"/>
      <c r="SKR162" s="217"/>
      <c r="SKS162" s="217"/>
      <c r="SKT162" s="217"/>
      <c r="SKU162" s="217"/>
      <c r="SKV162" s="217"/>
      <c r="SKW162" s="217"/>
      <c r="SKX162" s="217"/>
      <c r="SKY162" s="217"/>
      <c r="SKZ162" s="217"/>
      <c r="SLA162" s="217"/>
      <c r="SLB162" s="217"/>
      <c r="SLC162" s="217"/>
      <c r="SLD162" s="217"/>
      <c r="SLE162" s="217"/>
      <c r="SLF162" s="217"/>
      <c r="SLG162" s="217"/>
      <c r="SLH162" s="217"/>
      <c r="SLI162" s="217"/>
      <c r="SLJ162" s="217"/>
      <c r="SLK162" s="217"/>
      <c r="SLL162" s="217"/>
      <c r="SLM162" s="217"/>
      <c r="SLN162" s="217"/>
      <c r="SLO162" s="217"/>
      <c r="SLP162" s="217"/>
      <c r="SLQ162" s="217"/>
      <c r="SLR162" s="217"/>
      <c r="SLS162" s="217"/>
      <c r="SLT162" s="217"/>
      <c r="SLU162" s="217"/>
      <c r="SLV162" s="217"/>
      <c r="SLW162" s="217"/>
      <c r="SLX162" s="217"/>
      <c r="SLY162" s="217"/>
      <c r="SLZ162" s="217"/>
      <c r="SMA162" s="217"/>
      <c r="SMB162" s="217"/>
      <c r="SMC162" s="217"/>
      <c r="SMD162" s="217"/>
      <c r="SME162" s="217"/>
      <c r="SMF162" s="217"/>
      <c r="SMG162" s="217"/>
      <c r="SMH162" s="217"/>
      <c r="SMI162" s="217"/>
      <c r="SMJ162" s="217"/>
      <c r="SMK162" s="217"/>
      <c r="SML162" s="217"/>
      <c r="SMM162" s="217"/>
      <c r="SMN162" s="217"/>
      <c r="SMO162" s="217"/>
      <c r="SMP162" s="217"/>
      <c r="SMQ162" s="217"/>
      <c r="SMR162" s="217"/>
      <c r="SMS162" s="217"/>
      <c r="SMT162" s="217"/>
      <c r="SMU162" s="217"/>
      <c r="SMV162" s="217"/>
      <c r="SMW162" s="217"/>
      <c r="SMX162" s="217"/>
      <c r="SMY162" s="217"/>
      <c r="SMZ162" s="217"/>
      <c r="SNA162" s="217"/>
      <c r="SNB162" s="217"/>
      <c r="SNC162" s="217"/>
      <c r="SND162" s="217"/>
      <c r="SNE162" s="217"/>
      <c r="SNF162" s="217"/>
      <c r="SNG162" s="217"/>
      <c r="SNH162" s="217"/>
      <c r="SNI162" s="217"/>
      <c r="SNJ162" s="217"/>
      <c r="SNK162" s="217"/>
      <c r="SNL162" s="217"/>
      <c r="SNM162" s="217"/>
      <c r="SNN162" s="217"/>
      <c r="SNO162" s="217"/>
      <c r="SNP162" s="217"/>
      <c r="SNQ162" s="217"/>
      <c r="SNR162" s="217"/>
      <c r="SNS162" s="217"/>
      <c r="SNT162" s="217"/>
      <c r="SNU162" s="217"/>
      <c r="SNV162" s="217"/>
      <c r="SNW162" s="217"/>
      <c r="SNX162" s="217"/>
      <c r="SNY162" s="217"/>
      <c r="SNZ162" s="217"/>
      <c r="SOA162" s="217"/>
      <c r="SOB162" s="217"/>
      <c r="SOC162" s="217"/>
      <c r="SOD162" s="217"/>
      <c r="SOE162" s="217"/>
      <c r="SOF162" s="217"/>
      <c r="SOG162" s="217"/>
      <c r="SOH162" s="217"/>
      <c r="SOI162" s="217"/>
      <c r="SOJ162" s="217"/>
      <c r="SOK162" s="217"/>
      <c r="SOL162" s="217"/>
      <c r="SOM162" s="217"/>
      <c r="SON162" s="217"/>
      <c r="SOO162" s="217"/>
      <c r="SOP162" s="217"/>
      <c r="SOQ162" s="217"/>
      <c r="SOR162" s="217"/>
      <c r="SOS162" s="217"/>
      <c r="SOT162" s="217"/>
      <c r="SOU162" s="217"/>
      <c r="SOV162" s="217"/>
      <c r="SOW162" s="217"/>
      <c r="SOX162" s="217"/>
      <c r="SOY162" s="217"/>
      <c r="SOZ162" s="217"/>
      <c r="SPA162" s="217"/>
      <c r="SPB162" s="217"/>
      <c r="SPC162" s="217"/>
      <c r="SPD162" s="217"/>
      <c r="SPE162" s="217"/>
      <c r="SPF162" s="217"/>
      <c r="SPG162" s="217"/>
      <c r="SPH162" s="217"/>
      <c r="SPI162" s="217"/>
      <c r="SPJ162" s="217"/>
      <c r="SPK162" s="217"/>
      <c r="SPL162" s="217"/>
      <c r="SPM162" s="217"/>
      <c r="SPN162" s="217"/>
      <c r="SPO162" s="217"/>
      <c r="SPP162" s="217"/>
      <c r="SPQ162" s="217"/>
      <c r="SPR162" s="217"/>
      <c r="SPS162" s="217"/>
      <c r="SPT162" s="217"/>
      <c r="SPU162" s="217"/>
      <c r="SPV162" s="217"/>
      <c r="SPW162" s="217"/>
      <c r="SPX162" s="217"/>
      <c r="SPY162" s="217"/>
      <c r="SPZ162" s="217"/>
      <c r="SQA162" s="217"/>
      <c r="SQB162" s="217"/>
      <c r="SQC162" s="217"/>
      <c r="SQD162" s="217"/>
      <c r="SQE162" s="217"/>
      <c r="SQF162" s="217"/>
      <c r="SQG162" s="217"/>
      <c r="SQH162" s="217"/>
      <c r="SQI162" s="217"/>
      <c r="SQJ162" s="217"/>
      <c r="SQK162" s="217"/>
      <c r="SQL162" s="217"/>
      <c r="SQM162" s="217"/>
      <c r="SQN162" s="217"/>
      <c r="SQO162" s="217"/>
      <c r="SQP162" s="217"/>
      <c r="SQQ162" s="217"/>
      <c r="SQR162" s="217"/>
      <c r="SQS162" s="217"/>
      <c r="SQT162" s="217"/>
      <c r="SQU162" s="217"/>
      <c r="SQV162" s="217"/>
      <c r="SQW162" s="217"/>
      <c r="SQX162" s="217"/>
      <c r="SQY162" s="217"/>
      <c r="SQZ162" s="217"/>
      <c r="SRA162" s="217"/>
      <c r="SRB162" s="217"/>
      <c r="SRC162" s="217"/>
      <c r="SRD162" s="217"/>
      <c r="SRE162" s="217"/>
      <c r="SRF162" s="217"/>
      <c r="SRG162" s="217"/>
      <c r="SRH162" s="217"/>
      <c r="SRI162" s="217"/>
      <c r="SRJ162" s="217"/>
      <c r="SRK162" s="217"/>
      <c r="SRL162" s="217"/>
      <c r="SRM162" s="217"/>
      <c r="SRN162" s="217"/>
      <c r="SRO162" s="217"/>
      <c r="SRP162" s="217"/>
      <c r="SRQ162" s="217"/>
      <c r="SRR162" s="217"/>
      <c r="SRS162" s="217"/>
      <c r="SRT162" s="217"/>
      <c r="SRU162" s="217"/>
      <c r="SRV162" s="217"/>
      <c r="SRW162" s="217"/>
      <c r="SRX162" s="217"/>
      <c r="SRY162" s="217"/>
      <c r="SRZ162" s="217"/>
      <c r="SSA162" s="217"/>
      <c r="SSB162" s="217"/>
      <c r="SSC162" s="217"/>
      <c r="SSD162" s="217"/>
      <c r="SSE162" s="217"/>
      <c r="SSF162" s="217"/>
      <c r="SSG162" s="217"/>
      <c r="SSH162" s="217"/>
      <c r="SSI162" s="217"/>
      <c r="SSJ162" s="217"/>
      <c r="SSK162" s="217"/>
      <c r="SSL162" s="217"/>
      <c r="SSM162" s="217"/>
      <c r="SSN162" s="217"/>
      <c r="SSO162" s="217"/>
      <c r="SSP162" s="217"/>
      <c r="SSQ162" s="217"/>
      <c r="SSR162" s="217"/>
      <c r="SSS162" s="217"/>
      <c r="SST162" s="217"/>
      <c r="SSU162" s="217"/>
      <c r="SSV162" s="217"/>
      <c r="SSW162" s="217"/>
      <c r="SSX162" s="217"/>
      <c r="SSY162" s="217"/>
      <c r="SSZ162" s="217"/>
      <c r="STA162" s="217"/>
      <c r="STB162" s="217"/>
      <c r="STC162" s="217"/>
      <c r="STD162" s="217"/>
      <c r="STE162" s="217"/>
      <c r="STF162" s="217"/>
      <c r="STG162" s="217"/>
      <c r="STH162" s="217"/>
      <c r="STI162" s="217"/>
      <c r="STJ162" s="217"/>
      <c r="STK162" s="217"/>
      <c r="STL162" s="217"/>
      <c r="STM162" s="217"/>
      <c r="STN162" s="217"/>
      <c r="STO162" s="217"/>
      <c r="STP162" s="217"/>
      <c r="STQ162" s="217"/>
      <c r="STR162" s="217"/>
      <c r="STS162" s="217"/>
      <c r="STT162" s="217"/>
      <c r="STU162" s="217"/>
      <c r="STV162" s="217"/>
      <c r="STW162" s="217"/>
      <c r="STX162" s="217"/>
      <c r="STY162" s="217"/>
      <c r="STZ162" s="217"/>
      <c r="SUA162" s="217"/>
      <c r="SUB162" s="217"/>
      <c r="SUC162" s="217"/>
      <c r="SUD162" s="217"/>
      <c r="SUE162" s="217"/>
      <c r="SUF162" s="217"/>
      <c r="SUG162" s="217"/>
      <c r="SUH162" s="217"/>
      <c r="SUI162" s="217"/>
      <c r="SUJ162" s="217"/>
      <c r="SUK162" s="217"/>
      <c r="SUL162" s="217"/>
      <c r="SUM162" s="217"/>
      <c r="SUN162" s="217"/>
      <c r="SUO162" s="217"/>
      <c r="SUP162" s="217"/>
      <c r="SUQ162" s="217"/>
      <c r="SUR162" s="217"/>
      <c r="SUS162" s="217"/>
      <c r="SUT162" s="217"/>
      <c r="SUU162" s="217"/>
      <c r="SUV162" s="217"/>
      <c r="SUW162" s="217"/>
      <c r="SUX162" s="217"/>
      <c r="SUY162" s="217"/>
      <c r="SUZ162" s="217"/>
      <c r="SVA162" s="217"/>
      <c r="SVB162" s="217"/>
      <c r="SVC162" s="217"/>
      <c r="SVD162" s="217"/>
      <c r="SVE162" s="217"/>
      <c r="SVF162" s="217"/>
      <c r="SVG162" s="217"/>
      <c r="SVH162" s="217"/>
      <c r="SVI162" s="217"/>
      <c r="SVJ162" s="217"/>
      <c r="SVK162" s="217"/>
      <c r="SVL162" s="217"/>
      <c r="SVM162" s="217"/>
      <c r="SVN162" s="217"/>
      <c r="SVO162" s="217"/>
      <c r="SVP162" s="217"/>
      <c r="SVQ162" s="217"/>
      <c r="SVR162" s="217"/>
      <c r="SVS162" s="217"/>
      <c r="SVT162" s="217"/>
      <c r="SVU162" s="217"/>
      <c r="SVV162" s="217"/>
      <c r="SVW162" s="217"/>
      <c r="SVX162" s="217"/>
      <c r="SVY162" s="217"/>
      <c r="SVZ162" s="217"/>
      <c r="SWA162" s="217"/>
      <c r="SWB162" s="217"/>
      <c r="SWC162" s="217"/>
      <c r="SWD162" s="217"/>
      <c r="SWE162" s="217"/>
      <c r="SWF162" s="217"/>
      <c r="SWG162" s="217"/>
      <c r="SWH162" s="217"/>
      <c r="SWI162" s="217"/>
      <c r="SWJ162" s="217"/>
      <c r="SWK162" s="217"/>
      <c r="SWL162" s="217"/>
      <c r="SWM162" s="217"/>
      <c r="SWN162" s="217"/>
      <c r="SWO162" s="217"/>
      <c r="SWP162" s="217"/>
      <c r="SWQ162" s="217"/>
      <c r="SWR162" s="217"/>
      <c r="SWS162" s="217"/>
      <c r="SWT162" s="217"/>
      <c r="SWU162" s="217"/>
      <c r="SWV162" s="217"/>
      <c r="SWW162" s="217"/>
      <c r="SWX162" s="217"/>
      <c r="SWY162" s="217"/>
      <c r="SWZ162" s="217"/>
      <c r="SXA162" s="217"/>
      <c r="SXB162" s="217"/>
      <c r="SXC162" s="217"/>
      <c r="SXD162" s="217"/>
      <c r="SXE162" s="217"/>
      <c r="SXF162" s="217"/>
      <c r="SXG162" s="217"/>
      <c r="SXH162" s="217"/>
      <c r="SXI162" s="217"/>
      <c r="SXJ162" s="217"/>
      <c r="SXK162" s="217"/>
      <c r="SXL162" s="217"/>
      <c r="SXM162" s="217"/>
      <c r="SXN162" s="217"/>
      <c r="SXO162" s="217"/>
      <c r="SXP162" s="217"/>
      <c r="SXQ162" s="217"/>
      <c r="SXR162" s="217"/>
      <c r="SXS162" s="217"/>
      <c r="SXT162" s="217"/>
      <c r="SXU162" s="217"/>
      <c r="SXV162" s="217"/>
      <c r="SXW162" s="217"/>
      <c r="SXX162" s="217"/>
      <c r="SXY162" s="217"/>
      <c r="SXZ162" s="217"/>
      <c r="SYA162" s="217"/>
      <c r="SYB162" s="217"/>
      <c r="SYC162" s="217"/>
      <c r="SYD162" s="217"/>
      <c r="SYE162" s="217"/>
      <c r="SYF162" s="217"/>
      <c r="SYG162" s="217"/>
      <c r="SYH162" s="217"/>
      <c r="SYI162" s="217"/>
      <c r="SYJ162" s="217"/>
      <c r="SYK162" s="217"/>
      <c r="SYL162" s="217"/>
      <c r="SYM162" s="217"/>
      <c r="SYN162" s="217"/>
      <c r="SYO162" s="217"/>
      <c r="SYP162" s="217"/>
      <c r="SYQ162" s="217"/>
      <c r="SYR162" s="217"/>
      <c r="SYS162" s="217"/>
      <c r="SYT162" s="217"/>
      <c r="SYU162" s="217"/>
      <c r="SYV162" s="217"/>
      <c r="SYW162" s="217"/>
      <c r="SYX162" s="217"/>
      <c r="SYY162" s="217"/>
      <c r="SYZ162" s="217"/>
      <c r="SZA162" s="217"/>
      <c r="SZB162" s="217"/>
      <c r="SZC162" s="217"/>
      <c r="SZD162" s="217"/>
      <c r="SZE162" s="217"/>
      <c r="SZF162" s="217"/>
      <c r="SZG162" s="217"/>
      <c r="SZH162" s="217"/>
      <c r="SZI162" s="217"/>
      <c r="SZJ162" s="217"/>
      <c r="SZK162" s="217"/>
      <c r="SZL162" s="217"/>
      <c r="SZM162" s="217"/>
      <c r="SZN162" s="217"/>
      <c r="SZO162" s="217"/>
      <c r="SZP162" s="217"/>
      <c r="SZQ162" s="217"/>
      <c r="SZR162" s="217"/>
      <c r="SZS162" s="217"/>
      <c r="SZT162" s="217"/>
      <c r="SZU162" s="217"/>
      <c r="SZV162" s="217"/>
      <c r="SZW162" s="217"/>
      <c r="SZX162" s="217"/>
      <c r="SZY162" s="217"/>
      <c r="SZZ162" s="217"/>
      <c r="TAA162" s="217"/>
      <c r="TAB162" s="217"/>
      <c r="TAC162" s="217"/>
      <c r="TAD162" s="217"/>
      <c r="TAE162" s="217"/>
      <c r="TAF162" s="217"/>
      <c r="TAG162" s="217"/>
      <c r="TAH162" s="217"/>
      <c r="TAI162" s="217"/>
      <c r="TAJ162" s="217"/>
      <c r="TAK162" s="217"/>
      <c r="TAL162" s="217"/>
      <c r="TAM162" s="217"/>
      <c r="TAN162" s="217"/>
      <c r="TAO162" s="217"/>
      <c r="TAP162" s="217"/>
      <c r="TAQ162" s="217"/>
      <c r="TAR162" s="217"/>
      <c r="TAS162" s="217"/>
      <c r="TAT162" s="217"/>
      <c r="TAU162" s="217"/>
      <c r="TAV162" s="217"/>
      <c r="TAW162" s="217"/>
      <c r="TAX162" s="217"/>
      <c r="TAY162" s="217"/>
      <c r="TAZ162" s="217"/>
      <c r="TBA162" s="217"/>
      <c r="TBB162" s="217"/>
      <c r="TBC162" s="217"/>
      <c r="TBD162" s="217"/>
      <c r="TBE162" s="217"/>
      <c r="TBF162" s="217"/>
      <c r="TBG162" s="217"/>
      <c r="TBH162" s="217"/>
      <c r="TBI162" s="217"/>
      <c r="TBJ162" s="217"/>
      <c r="TBK162" s="217"/>
      <c r="TBL162" s="217"/>
      <c r="TBM162" s="217"/>
      <c r="TBN162" s="217"/>
      <c r="TBO162" s="217"/>
      <c r="TBP162" s="217"/>
      <c r="TBQ162" s="217"/>
      <c r="TBR162" s="217"/>
      <c r="TBS162" s="217"/>
      <c r="TBT162" s="217"/>
      <c r="TBU162" s="217"/>
      <c r="TBV162" s="217"/>
      <c r="TBW162" s="217"/>
      <c r="TBX162" s="217"/>
      <c r="TBY162" s="217"/>
      <c r="TBZ162" s="217"/>
      <c r="TCA162" s="217"/>
      <c r="TCB162" s="217"/>
      <c r="TCC162" s="217"/>
      <c r="TCD162" s="217"/>
      <c r="TCE162" s="217"/>
      <c r="TCF162" s="217"/>
      <c r="TCG162" s="217"/>
      <c r="TCH162" s="217"/>
      <c r="TCI162" s="217"/>
      <c r="TCJ162" s="217"/>
      <c r="TCK162" s="217"/>
      <c r="TCL162" s="217"/>
      <c r="TCM162" s="217"/>
      <c r="TCN162" s="217"/>
      <c r="TCO162" s="217"/>
      <c r="TCP162" s="217"/>
      <c r="TCQ162" s="217"/>
      <c r="TCR162" s="217"/>
      <c r="TCS162" s="217"/>
      <c r="TCT162" s="217"/>
      <c r="TCU162" s="217"/>
      <c r="TCV162" s="217"/>
      <c r="TCW162" s="217"/>
      <c r="TCX162" s="217"/>
      <c r="TCY162" s="217"/>
      <c r="TCZ162" s="217"/>
      <c r="TDA162" s="217"/>
      <c r="TDB162" s="217"/>
      <c r="TDC162" s="217"/>
      <c r="TDD162" s="217"/>
      <c r="TDE162" s="217"/>
      <c r="TDF162" s="217"/>
      <c r="TDG162" s="217"/>
      <c r="TDH162" s="217"/>
      <c r="TDI162" s="217"/>
      <c r="TDJ162" s="217"/>
      <c r="TDK162" s="217"/>
      <c r="TDL162" s="217"/>
      <c r="TDM162" s="217"/>
      <c r="TDN162" s="217"/>
      <c r="TDO162" s="217"/>
      <c r="TDP162" s="217"/>
      <c r="TDQ162" s="217"/>
      <c r="TDR162" s="217"/>
      <c r="TDS162" s="217"/>
      <c r="TDT162" s="217"/>
      <c r="TDU162" s="217"/>
      <c r="TDV162" s="217"/>
      <c r="TDW162" s="217"/>
      <c r="TDX162" s="217"/>
      <c r="TDY162" s="217"/>
      <c r="TDZ162" s="217"/>
      <c r="TEA162" s="217"/>
      <c r="TEB162" s="217"/>
      <c r="TEC162" s="217"/>
      <c r="TED162" s="217"/>
      <c r="TEE162" s="217"/>
      <c r="TEF162" s="217"/>
      <c r="TEG162" s="217"/>
      <c r="TEH162" s="217"/>
      <c r="TEI162" s="217"/>
      <c r="TEJ162" s="217"/>
      <c r="TEK162" s="217"/>
      <c r="TEL162" s="217"/>
      <c r="TEM162" s="217"/>
      <c r="TEN162" s="217"/>
      <c r="TEO162" s="217"/>
      <c r="TEP162" s="217"/>
      <c r="TEQ162" s="217"/>
      <c r="TER162" s="217"/>
      <c r="TES162" s="217"/>
      <c r="TET162" s="217"/>
      <c r="TEU162" s="217"/>
      <c r="TEV162" s="217"/>
      <c r="TEW162" s="217"/>
      <c r="TEX162" s="217"/>
      <c r="TEY162" s="217"/>
      <c r="TEZ162" s="217"/>
      <c r="TFA162" s="217"/>
      <c r="TFB162" s="217"/>
      <c r="TFC162" s="217"/>
      <c r="TFD162" s="217"/>
      <c r="TFE162" s="217"/>
      <c r="TFF162" s="217"/>
      <c r="TFG162" s="217"/>
      <c r="TFH162" s="217"/>
      <c r="TFI162" s="217"/>
      <c r="TFJ162" s="217"/>
      <c r="TFK162" s="217"/>
      <c r="TFL162" s="217"/>
      <c r="TFM162" s="217"/>
      <c r="TFN162" s="217"/>
      <c r="TFO162" s="217"/>
      <c r="TFP162" s="217"/>
      <c r="TFQ162" s="217"/>
      <c r="TFR162" s="217"/>
      <c r="TFS162" s="217"/>
      <c r="TFT162" s="217"/>
      <c r="TFU162" s="217"/>
      <c r="TFV162" s="217"/>
      <c r="TFW162" s="217"/>
      <c r="TFX162" s="217"/>
      <c r="TFY162" s="217"/>
      <c r="TFZ162" s="217"/>
      <c r="TGA162" s="217"/>
      <c r="TGB162" s="217"/>
      <c r="TGC162" s="217"/>
      <c r="TGD162" s="217"/>
      <c r="TGE162" s="217"/>
      <c r="TGF162" s="217"/>
      <c r="TGG162" s="217"/>
      <c r="TGH162" s="217"/>
      <c r="TGI162" s="217"/>
      <c r="TGJ162" s="217"/>
      <c r="TGK162" s="217"/>
      <c r="TGL162" s="217"/>
      <c r="TGM162" s="217"/>
      <c r="TGN162" s="217"/>
      <c r="TGO162" s="217"/>
      <c r="TGP162" s="217"/>
      <c r="TGQ162" s="217"/>
      <c r="TGR162" s="217"/>
      <c r="TGS162" s="217"/>
      <c r="TGT162" s="217"/>
      <c r="TGU162" s="217"/>
      <c r="TGV162" s="217"/>
      <c r="TGW162" s="217"/>
      <c r="TGX162" s="217"/>
      <c r="TGY162" s="217"/>
      <c r="TGZ162" s="217"/>
      <c r="THA162" s="217"/>
      <c r="THB162" s="217"/>
      <c r="THC162" s="217"/>
      <c r="THD162" s="217"/>
      <c r="THE162" s="217"/>
      <c r="THF162" s="217"/>
      <c r="THG162" s="217"/>
      <c r="THH162" s="217"/>
      <c r="THI162" s="217"/>
      <c r="THJ162" s="217"/>
      <c r="THK162" s="217"/>
      <c r="THL162" s="217"/>
      <c r="THM162" s="217"/>
      <c r="THN162" s="217"/>
      <c r="THO162" s="217"/>
      <c r="THP162" s="217"/>
      <c r="THQ162" s="217"/>
      <c r="THR162" s="217"/>
      <c r="THS162" s="217"/>
      <c r="THT162" s="217"/>
      <c r="THU162" s="217"/>
      <c r="THV162" s="217"/>
      <c r="THW162" s="217"/>
      <c r="THX162" s="217"/>
      <c r="THY162" s="217"/>
      <c r="THZ162" s="217"/>
      <c r="TIA162" s="217"/>
      <c r="TIB162" s="217"/>
      <c r="TIC162" s="217"/>
      <c r="TID162" s="217"/>
      <c r="TIE162" s="217"/>
      <c r="TIF162" s="217"/>
      <c r="TIG162" s="217"/>
      <c r="TIH162" s="217"/>
      <c r="TII162" s="217"/>
      <c r="TIJ162" s="217"/>
      <c r="TIK162" s="217"/>
      <c r="TIL162" s="217"/>
      <c r="TIM162" s="217"/>
      <c r="TIN162" s="217"/>
      <c r="TIO162" s="217"/>
      <c r="TIP162" s="217"/>
      <c r="TIQ162" s="217"/>
      <c r="TIR162" s="217"/>
      <c r="TIS162" s="217"/>
      <c r="TIT162" s="217"/>
      <c r="TIU162" s="217"/>
      <c r="TIV162" s="217"/>
      <c r="TIW162" s="217"/>
      <c r="TIX162" s="217"/>
      <c r="TIY162" s="217"/>
      <c r="TIZ162" s="217"/>
      <c r="TJA162" s="217"/>
      <c r="TJB162" s="217"/>
      <c r="TJC162" s="217"/>
      <c r="TJD162" s="217"/>
      <c r="TJE162" s="217"/>
      <c r="TJF162" s="217"/>
      <c r="TJG162" s="217"/>
      <c r="TJH162" s="217"/>
      <c r="TJI162" s="217"/>
      <c r="TJJ162" s="217"/>
      <c r="TJK162" s="217"/>
      <c r="TJL162" s="217"/>
      <c r="TJM162" s="217"/>
      <c r="TJN162" s="217"/>
      <c r="TJO162" s="217"/>
      <c r="TJP162" s="217"/>
      <c r="TJQ162" s="217"/>
      <c r="TJR162" s="217"/>
      <c r="TJS162" s="217"/>
      <c r="TJT162" s="217"/>
      <c r="TJU162" s="217"/>
      <c r="TJV162" s="217"/>
      <c r="TJW162" s="217"/>
      <c r="TJX162" s="217"/>
      <c r="TJY162" s="217"/>
      <c r="TJZ162" s="217"/>
      <c r="TKA162" s="217"/>
      <c r="TKB162" s="217"/>
      <c r="TKC162" s="217"/>
      <c r="TKD162" s="217"/>
      <c r="TKE162" s="217"/>
      <c r="TKF162" s="217"/>
      <c r="TKG162" s="217"/>
      <c r="TKH162" s="217"/>
      <c r="TKI162" s="217"/>
      <c r="TKJ162" s="217"/>
      <c r="TKK162" s="217"/>
      <c r="TKL162" s="217"/>
      <c r="TKM162" s="217"/>
      <c r="TKN162" s="217"/>
      <c r="TKO162" s="217"/>
      <c r="TKP162" s="217"/>
      <c r="TKQ162" s="217"/>
      <c r="TKR162" s="217"/>
      <c r="TKS162" s="217"/>
      <c r="TKT162" s="217"/>
      <c r="TKU162" s="217"/>
      <c r="TKV162" s="217"/>
      <c r="TKW162" s="217"/>
      <c r="TKX162" s="217"/>
      <c r="TKY162" s="217"/>
      <c r="TKZ162" s="217"/>
      <c r="TLA162" s="217"/>
      <c r="TLB162" s="217"/>
      <c r="TLC162" s="217"/>
      <c r="TLD162" s="217"/>
      <c r="TLE162" s="217"/>
      <c r="TLF162" s="217"/>
      <c r="TLG162" s="217"/>
      <c r="TLH162" s="217"/>
      <c r="TLI162" s="217"/>
      <c r="TLJ162" s="217"/>
      <c r="TLK162" s="217"/>
      <c r="TLL162" s="217"/>
      <c r="TLM162" s="217"/>
      <c r="TLN162" s="217"/>
      <c r="TLO162" s="217"/>
      <c r="TLP162" s="217"/>
      <c r="TLQ162" s="217"/>
      <c r="TLR162" s="217"/>
      <c r="TLS162" s="217"/>
      <c r="TLT162" s="217"/>
      <c r="TLU162" s="217"/>
      <c r="TLV162" s="217"/>
      <c r="TLW162" s="217"/>
      <c r="TLX162" s="217"/>
      <c r="TLY162" s="217"/>
      <c r="TLZ162" s="217"/>
      <c r="TMA162" s="217"/>
      <c r="TMB162" s="217"/>
      <c r="TMC162" s="217"/>
      <c r="TMD162" s="217"/>
      <c r="TME162" s="217"/>
      <c r="TMF162" s="217"/>
      <c r="TMG162" s="217"/>
      <c r="TMH162" s="217"/>
      <c r="TMI162" s="217"/>
      <c r="TMJ162" s="217"/>
      <c r="TMK162" s="217"/>
      <c r="TML162" s="217"/>
      <c r="TMM162" s="217"/>
      <c r="TMN162" s="217"/>
      <c r="TMO162" s="217"/>
      <c r="TMP162" s="217"/>
      <c r="TMQ162" s="217"/>
      <c r="TMR162" s="217"/>
      <c r="TMS162" s="217"/>
      <c r="TMT162" s="217"/>
      <c r="TMU162" s="217"/>
      <c r="TMV162" s="217"/>
      <c r="TMW162" s="217"/>
      <c r="TMX162" s="217"/>
      <c r="TMY162" s="217"/>
      <c r="TMZ162" s="217"/>
      <c r="TNA162" s="217"/>
      <c r="TNB162" s="217"/>
      <c r="TNC162" s="217"/>
      <c r="TND162" s="217"/>
      <c r="TNE162" s="217"/>
      <c r="TNF162" s="217"/>
      <c r="TNG162" s="217"/>
      <c r="TNH162" s="217"/>
      <c r="TNI162" s="217"/>
      <c r="TNJ162" s="217"/>
      <c r="TNK162" s="217"/>
      <c r="TNL162" s="217"/>
      <c r="TNM162" s="217"/>
      <c r="TNN162" s="217"/>
      <c r="TNO162" s="217"/>
      <c r="TNP162" s="217"/>
      <c r="TNQ162" s="217"/>
      <c r="TNR162" s="217"/>
      <c r="TNS162" s="217"/>
      <c r="TNT162" s="217"/>
      <c r="TNU162" s="217"/>
      <c r="TNV162" s="217"/>
      <c r="TNW162" s="217"/>
      <c r="TNX162" s="217"/>
      <c r="TNY162" s="217"/>
      <c r="TNZ162" s="217"/>
      <c r="TOA162" s="217"/>
      <c r="TOB162" s="217"/>
      <c r="TOC162" s="217"/>
      <c r="TOD162" s="217"/>
      <c r="TOE162" s="217"/>
      <c r="TOF162" s="217"/>
      <c r="TOG162" s="217"/>
      <c r="TOH162" s="217"/>
      <c r="TOI162" s="217"/>
      <c r="TOJ162" s="217"/>
      <c r="TOK162" s="217"/>
      <c r="TOL162" s="217"/>
      <c r="TOM162" s="217"/>
      <c r="TON162" s="217"/>
      <c r="TOO162" s="217"/>
      <c r="TOP162" s="217"/>
      <c r="TOQ162" s="217"/>
      <c r="TOR162" s="217"/>
      <c r="TOS162" s="217"/>
      <c r="TOT162" s="217"/>
      <c r="TOU162" s="217"/>
      <c r="TOV162" s="217"/>
      <c r="TOW162" s="217"/>
      <c r="TOX162" s="217"/>
      <c r="TOY162" s="217"/>
      <c r="TOZ162" s="217"/>
      <c r="TPA162" s="217"/>
      <c r="TPB162" s="217"/>
      <c r="TPC162" s="217"/>
      <c r="TPD162" s="217"/>
      <c r="TPE162" s="217"/>
      <c r="TPF162" s="217"/>
      <c r="TPG162" s="217"/>
      <c r="TPH162" s="217"/>
      <c r="TPI162" s="217"/>
      <c r="TPJ162" s="217"/>
      <c r="TPK162" s="217"/>
      <c r="TPL162" s="217"/>
      <c r="TPM162" s="217"/>
      <c r="TPN162" s="217"/>
      <c r="TPO162" s="217"/>
      <c r="TPP162" s="217"/>
      <c r="TPQ162" s="217"/>
      <c r="TPR162" s="217"/>
      <c r="TPS162" s="217"/>
      <c r="TPT162" s="217"/>
      <c r="TPU162" s="217"/>
      <c r="TPV162" s="217"/>
      <c r="TPW162" s="217"/>
      <c r="TPX162" s="217"/>
      <c r="TPY162" s="217"/>
      <c r="TPZ162" s="217"/>
      <c r="TQA162" s="217"/>
      <c r="TQB162" s="217"/>
      <c r="TQC162" s="217"/>
      <c r="TQD162" s="217"/>
      <c r="TQE162" s="217"/>
      <c r="TQF162" s="217"/>
      <c r="TQG162" s="217"/>
      <c r="TQH162" s="217"/>
      <c r="TQI162" s="217"/>
      <c r="TQJ162" s="217"/>
      <c r="TQK162" s="217"/>
      <c r="TQL162" s="217"/>
      <c r="TQM162" s="217"/>
      <c r="TQN162" s="217"/>
      <c r="TQO162" s="217"/>
      <c r="TQP162" s="217"/>
      <c r="TQQ162" s="217"/>
      <c r="TQR162" s="217"/>
      <c r="TQS162" s="217"/>
      <c r="TQT162" s="217"/>
      <c r="TQU162" s="217"/>
      <c r="TQV162" s="217"/>
      <c r="TQW162" s="217"/>
      <c r="TQX162" s="217"/>
      <c r="TQY162" s="217"/>
      <c r="TQZ162" s="217"/>
      <c r="TRA162" s="217"/>
      <c r="TRB162" s="217"/>
      <c r="TRC162" s="217"/>
      <c r="TRD162" s="217"/>
      <c r="TRE162" s="217"/>
      <c r="TRF162" s="217"/>
      <c r="TRG162" s="217"/>
      <c r="TRH162" s="217"/>
      <c r="TRI162" s="217"/>
      <c r="TRJ162" s="217"/>
      <c r="TRK162" s="217"/>
      <c r="TRL162" s="217"/>
      <c r="TRM162" s="217"/>
      <c r="TRN162" s="217"/>
      <c r="TRO162" s="217"/>
      <c r="TRP162" s="217"/>
      <c r="TRQ162" s="217"/>
      <c r="TRR162" s="217"/>
      <c r="TRS162" s="217"/>
      <c r="TRT162" s="217"/>
      <c r="TRU162" s="217"/>
      <c r="TRV162" s="217"/>
      <c r="TRW162" s="217"/>
      <c r="TRX162" s="217"/>
      <c r="TRY162" s="217"/>
      <c r="TRZ162" s="217"/>
      <c r="TSA162" s="217"/>
      <c r="TSB162" s="217"/>
      <c r="TSC162" s="217"/>
      <c r="TSD162" s="217"/>
      <c r="TSE162" s="217"/>
      <c r="TSF162" s="217"/>
      <c r="TSG162" s="217"/>
      <c r="TSH162" s="217"/>
      <c r="TSI162" s="217"/>
      <c r="TSJ162" s="217"/>
      <c r="TSK162" s="217"/>
      <c r="TSL162" s="217"/>
      <c r="TSM162" s="217"/>
      <c r="TSN162" s="217"/>
      <c r="TSO162" s="217"/>
      <c r="TSP162" s="217"/>
      <c r="TSQ162" s="217"/>
      <c r="TSR162" s="217"/>
      <c r="TSS162" s="217"/>
      <c r="TST162" s="217"/>
      <c r="TSU162" s="217"/>
      <c r="TSV162" s="217"/>
      <c r="TSW162" s="217"/>
      <c r="TSX162" s="217"/>
      <c r="TSY162" s="217"/>
      <c r="TSZ162" s="217"/>
      <c r="TTA162" s="217"/>
      <c r="TTB162" s="217"/>
      <c r="TTC162" s="217"/>
      <c r="TTD162" s="217"/>
      <c r="TTE162" s="217"/>
      <c r="TTF162" s="217"/>
      <c r="TTG162" s="217"/>
      <c r="TTH162" s="217"/>
      <c r="TTI162" s="217"/>
      <c r="TTJ162" s="217"/>
      <c r="TTK162" s="217"/>
      <c r="TTL162" s="217"/>
      <c r="TTM162" s="217"/>
      <c r="TTN162" s="217"/>
      <c r="TTO162" s="217"/>
      <c r="TTP162" s="217"/>
      <c r="TTQ162" s="217"/>
      <c r="TTR162" s="217"/>
      <c r="TTS162" s="217"/>
      <c r="TTT162" s="217"/>
      <c r="TTU162" s="217"/>
      <c r="TTV162" s="217"/>
      <c r="TTW162" s="217"/>
      <c r="TTX162" s="217"/>
      <c r="TTY162" s="217"/>
      <c r="TTZ162" s="217"/>
      <c r="TUA162" s="217"/>
      <c r="TUB162" s="217"/>
      <c r="TUC162" s="217"/>
      <c r="TUD162" s="217"/>
      <c r="TUE162" s="217"/>
      <c r="TUF162" s="217"/>
      <c r="TUG162" s="217"/>
      <c r="TUH162" s="217"/>
      <c r="TUI162" s="217"/>
      <c r="TUJ162" s="217"/>
      <c r="TUK162" s="217"/>
      <c r="TUL162" s="217"/>
      <c r="TUM162" s="217"/>
      <c r="TUN162" s="217"/>
      <c r="TUO162" s="217"/>
      <c r="TUP162" s="217"/>
      <c r="TUQ162" s="217"/>
      <c r="TUR162" s="217"/>
      <c r="TUS162" s="217"/>
      <c r="TUT162" s="217"/>
      <c r="TUU162" s="217"/>
      <c r="TUV162" s="217"/>
      <c r="TUW162" s="217"/>
      <c r="TUX162" s="217"/>
      <c r="TUY162" s="217"/>
      <c r="TUZ162" s="217"/>
      <c r="TVA162" s="217"/>
      <c r="TVB162" s="217"/>
      <c r="TVC162" s="217"/>
      <c r="TVD162" s="217"/>
      <c r="TVE162" s="217"/>
      <c r="TVF162" s="217"/>
      <c r="TVG162" s="217"/>
      <c r="TVH162" s="217"/>
      <c r="TVI162" s="217"/>
      <c r="TVJ162" s="217"/>
      <c r="TVK162" s="217"/>
      <c r="TVL162" s="217"/>
      <c r="TVM162" s="217"/>
      <c r="TVN162" s="217"/>
      <c r="TVO162" s="217"/>
      <c r="TVP162" s="217"/>
      <c r="TVQ162" s="217"/>
      <c r="TVR162" s="217"/>
      <c r="TVS162" s="217"/>
      <c r="TVT162" s="217"/>
      <c r="TVU162" s="217"/>
      <c r="TVV162" s="217"/>
      <c r="TVW162" s="217"/>
      <c r="TVX162" s="217"/>
      <c r="TVY162" s="217"/>
      <c r="TVZ162" s="217"/>
      <c r="TWA162" s="217"/>
      <c r="TWB162" s="217"/>
      <c r="TWC162" s="217"/>
      <c r="TWD162" s="217"/>
      <c r="TWE162" s="217"/>
      <c r="TWF162" s="217"/>
      <c r="TWG162" s="217"/>
      <c r="TWH162" s="217"/>
      <c r="TWI162" s="217"/>
      <c r="TWJ162" s="217"/>
      <c r="TWK162" s="217"/>
      <c r="TWL162" s="217"/>
      <c r="TWM162" s="217"/>
      <c r="TWN162" s="217"/>
      <c r="TWO162" s="217"/>
      <c r="TWP162" s="217"/>
      <c r="TWQ162" s="217"/>
      <c r="TWR162" s="217"/>
      <c r="TWS162" s="217"/>
      <c r="TWT162" s="217"/>
      <c r="TWU162" s="217"/>
      <c r="TWV162" s="217"/>
      <c r="TWW162" s="217"/>
      <c r="TWX162" s="217"/>
      <c r="TWY162" s="217"/>
      <c r="TWZ162" s="217"/>
      <c r="TXA162" s="217"/>
      <c r="TXB162" s="217"/>
      <c r="TXC162" s="217"/>
      <c r="TXD162" s="217"/>
      <c r="TXE162" s="217"/>
      <c r="TXF162" s="217"/>
      <c r="TXG162" s="217"/>
      <c r="TXH162" s="217"/>
      <c r="TXI162" s="217"/>
      <c r="TXJ162" s="217"/>
      <c r="TXK162" s="217"/>
      <c r="TXL162" s="217"/>
      <c r="TXM162" s="217"/>
      <c r="TXN162" s="217"/>
      <c r="TXO162" s="217"/>
      <c r="TXP162" s="217"/>
      <c r="TXQ162" s="217"/>
      <c r="TXR162" s="217"/>
      <c r="TXS162" s="217"/>
      <c r="TXT162" s="217"/>
      <c r="TXU162" s="217"/>
      <c r="TXV162" s="217"/>
      <c r="TXW162" s="217"/>
      <c r="TXX162" s="217"/>
      <c r="TXY162" s="217"/>
      <c r="TXZ162" s="217"/>
      <c r="TYA162" s="217"/>
      <c r="TYB162" s="217"/>
      <c r="TYC162" s="217"/>
      <c r="TYD162" s="217"/>
      <c r="TYE162" s="217"/>
      <c r="TYF162" s="217"/>
      <c r="TYG162" s="217"/>
      <c r="TYH162" s="217"/>
      <c r="TYI162" s="217"/>
      <c r="TYJ162" s="217"/>
      <c r="TYK162" s="217"/>
      <c r="TYL162" s="217"/>
      <c r="TYM162" s="217"/>
      <c r="TYN162" s="217"/>
      <c r="TYO162" s="217"/>
      <c r="TYP162" s="217"/>
      <c r="TYQ162" s="217"/>
      <c r="TYR162" s="217"/>
      <c r="TYS162" s="217"/>
      <c r="TYT162" s="217"/>
      <c r="TYU162" s="217"/>
      <c r="TYV162" s="217"/>
      <c r="TYW162" s="217"/>
      <c r="TYX162" s="217"/>
      <c r="TYY162" s="217"/>
      <c r="TYZ162" s="217"/>
      <c r="TZA162" s="217"/>
      <c r="TZB162" s="217"/>
      <c r="TZC162" s="217"/>
      <c r="TZD162" s="217"/>
      <c r="TZE162" s="217"/>
      <c r="TZF162" s="217"/>
      <c r="TZG162" s="217"/>
      <c r="TZH162" s="217"/>
      <c r="TZI162" s="217"/>
      <c r="TZJ162" s="217"/>
      <c r="TZK162" s="217"/>
      <c r="TZL162" s="217"/>
      <c r="TZM162" s="217"/>
      <c r="TZN162" s="217"/>
      <c r="TZO162" s="217"/>
      <c r="TZP162" s="217"/>
      <c r="TZQ162" s="217"/>
      <c r="TZR162" s="217"/>
      <c r="TZS162" s="217"/>
      <c r="TZT162" s="217"/>
      <c r="TZU162" s="217"/>
      <c r="TZV162" s="217"/>
      <c r="TZW162" s="217"/>
      <c r="TZX162" s="217"/>
      <c r="TZY162" s="217"/>
      <c r="TZZ162" s="217"/>
      <c r="UAA162" s="217"/>
      <c r="UAB162" s="217"/>
      <c r="UAC162" s="217"/>
      <c r="UAD162" s="217"/>
      <c r="UAE162" s="217"/>
      <c r="UAF162" s="217"/>
      <c r="UAG162" s="217"/>
      <c r="UAH162" s="217"/>
      <c r="UAI162" s="217"/>
      <c r="UAJ162" s="217"/>
      <c r="UAK162" s="217"/>
      <c r="UAL162" s="217"/>
      <c r="UAM162" s="217"/>
      <c r="UAN162" s="217"/>
      <c r="UAO162" s="217"/>
      <c r="UAP162" s="217"/>
      <c r="UAQ162" s="217"/>
      <c r="UAR162" s="217"/>
      <c r="UAS162" s="217"/>
      <c r="UAT162" s="217"/>
      <c r="UAU162" s="217"/>
      <c r="UAV162" s="217"/>
      <c r="UAW162" s="217"/>
      <c r="UAX162" s="217"/>
      <c r="UAY162" s="217"/>
      <c r="UAZ162" s="217"/>
      <c r="UBA162" s="217"/>
      <c r="UBB162" s="217"/>
      <c r="UBC162" s="217"/>
      <c r="UBD162" s="217"/>
      <c r="UBE162" s="217"/>
      <c r="UBF162" s="217"/>
      <c r="UBG162" s="217"/>
      <c r="UBH162" s="217"/>
      <c r="UBI162" s="217"/>
      <c r="UBJ162" s="217"/>
      <c r="UBK162" s="217"/>
      <c r="UBL162" s="217"/>
      <c r="UBM162" s="217"/>
      <c r="UBN162" s="217"/>
      <c r="UBO162" s="217"/>
      <c r="UBP162" s="217"/>
      <c r="UBQ162" s="217"/>
      <c r="UBR162" s="217"/>
      <c r="UBS162" s="217"/>
      <c r="UBT162" s="217"/>
      <c r="UBU162" s="217"/>
      <c r="UBV162" s="217"/>
      <c r="UBW162" s="217"/>
      <c r="UBX162" s="217"/>
      <c r="UBY162" s="217"/>
      <c r="UBZ162" s="217"/>
      <c r="UCA162" s="217"/>
      <c r="UCB162" s="217"/>
      <c r="UCC162" s="217"/>
      <c r="UCD162" s="217"/>
      <c r="UCE162" s="217"/>
      <c r="UCF162" s="217"/>
      <c r="UCG162" s="217"/>
      <c r="UCH162" s="217"/>
      <c r="UCI162" s="217"/>
      <c r="UCJ162" s="217"/>
      <c r="UCK162" s="217"/>
      <c r="UCL162" s="217"/>
      <c r="UCM162" s="217"/>
      <c r="UCN162" s="217"/>
      <c r="UCO162" s="217"/>
      <c r="UCP162" s="217"/>
      <c r="UCQ162" s="217"/>
      <c r="UCR162" s="217"/>
      <c r="UCS162" s="217"/>
      <c r="UCT162" s="217"/>
      <c r="UCU162" s="217"/>
      <c r="UCV162" s="217"/>
      <c r="UCW162" s="217"/>
      <c r="UCX162" s="217"/>
      <c r="UCY162" s="217"/>
      <c r="UCZ162" s="217"/>
      <c r="UDA162" s="217"/>
      <c r="UDB162" s="217"/>
      <c r="UDC162" s="217"/>
      <c r="UDD162" s="217"/>
      <c r="UDE162" s="217"/>
      <c r="UDF162" s="217"/>
      <c r="UDG162" s="217"/>
      <c r="UDH162" s="217"/>
      <c r="UDI162" s="217"/>
      <c r="UDJ162" s="217"/>
      <c r="UDK162" s="217"/>
      <c r="UDL162" s="217"/>
      <c r="UDM162" s="217"/>
      <c r="UDN162" s="217"/>
      <c r="UDO162" s="217"/>
      <c r="UDP162" s="217"/>
      <c r="UDQ162" s="217"/>
      <c r="UDR162" s="217"/>
      <c r="UDS162" s="217"/>
      <c r="UDT162" s="217"/>
      <c r="UDU162" s="217"/>
      <c r="UDV162" s="217"/>
      <c r="UDW162" s="217"/>
      <c r="UDX162" s="217"/>
      <c r="UDY162" s="217"/>
      <c r="UDZ162" s="217"/>
      <c r="UEA162" s="217"/>
      <c r="UEB162" s="217"/>
      <c r="UEC162" s="217"/>
      <c r="UED162" s="217"/>
      <c r="UEE162" s="217"/>
      <c r="UEF162" s="217"/>
      <c r="UEG162" s="217"/>
      <c r="UEH162" s="217"/>
      <c r="UEI162" s="217"/>
      <c r="UEJ162" s="217"/>
      <c r="UEK162" s="217"/>
      <c r="UEL162" s="217"/>
      <c r="UEM162" s="217"/>
      <c r="UEN162" s="217"/>
      <c r="UEO162" s="217"/>
      <c r="UEP162" s="217"/>
      <c r="UEQ162" s="217"/>
      <c r="UER162" s="217"/>
      <c r="UES162" s="217"/>
      <c r="UET162" s="217"/>
      <c r="UEU162" s="217"/>
      <c r="UEV162" s="217"/>
      <c r="UEW162" s="217"/>
      <c r="UEX162" s="217"/>
      <c r="UEY162" s="217"/>
      <c r="UEZ162" s="217"/>
      <c r="UFA162" s="217"/>
      <c r="UFB162" s="217"/>
      <c r="UFC162" s="217"/>
      <c r="UFD162" s="217"/>
      <c r="UFE162" s="217"/>
      <c r="UFF162" s="217"/>
      <c r="UFG162" s="217"/>
      <c r="UFH162" s="217"/>
      <c r="UFI162" s="217"/>
      <c r="UFJ162" s="217"/>
      <c r="UFK162" s="217"/>
      <c r="UFL162" s="217"/>
      <c r="UFM162" s="217"/>
      <c r="UFN162" s="217"/>
      <c r="UFO162" s="217"/>
      <c r="UFP162" s="217"/>
      <c r="UFQ162" s="217"/>
      <c r="UFR162" s="217"/>
      <c r="UFS162" s="217"/>
      <c r="UFT162" s="217"/>
      <c r="UFU162" s="217"/>
      <c r="UFV162" s="217"/>
      <c r="UFW162" s="217"/>
      <c r="UFX162" s="217"/>
      <c r="UFY162" s="217"/>
      <c r="UFZ162" s="217"/>
      <c r="UGA162" s="217"/>
      <c r="UGB162" s="217"/>
      <c r="UGC162" s="217"/>
      <c r="UGD162" s="217"/>
      <c r="UGE162" s="217"/>
      <c r="UGF162" s="217"/>
      <c r="UGG162" s="217"/>
      <c r="UGH162" s="217"/>
      <c r="UGI162" s="217"/>
      <c r="UGJ162" s="217"/>
      <c r="UGK162" s="217"/>
      <c r="UGL162" s="217"/>
      <c r="UGM162" s="217"/>
      <c r="UGN162" s="217"/>
      <c r="UGO162" s="217"/>
      <c r="UGP162" s="217"/>
      <c r="UGQ162" s="217"/>
      <c r="UGR162" s="217"/>
      <c r="UGS162" s="217"/>
      <c r="UGT162" s="217"/>
      <c r="UGU162" s="217"/>
      <c r="UGV162" s="217"/>
      <c r="UGW162" s="217"/>
      <c r="UGX162" s="217"/>
      <c r="UGY162" s="217"/>
      <c r="UGZ162" s="217"/>
      <c r="UHA162" s="217"/>
      <c r="UHB162" s="217"/>
      <c r="UHC162" s="217"/>
      <c r="UHD162" s="217"/>
      <c r="UHE162" s="217"/>
      <c r="UHF162" s="217"/>
      <c r="UHG162" s="217"/>
      <c r="UHH162" s="217"/>
      <c r="UHI162" s="217"/>
      <c r="UHJ162" s="217"/>
      <c r="UHK162" s="217"/>
      <c r="UHL162" s="217"/>
      <c r="UHM162" s="217"/>
      <c r="UHN162" s="217"/>
      <c r="UHO162" s="217"/>
      <c r="UHP162" s="217"/>
      <c r="UHQ162" s="217"/>
      <c r="UHR162" s="217"/>
      <c r="UHS162" s="217"/>
      <c r="UHT162" s="217"/>
      <c r="UHU162" s="217"/>
      <c r="UHV162" s="217"/>
      <c r="UHW162" s="217"/>
      <c r="UHX162" s="217"/>
      <c r="UHY162" s="217"/>
      <c r="UHZ162" s="217"/>
      <c r="UIA162" s="217"/>
      <c r="UIB162" s="217"/>
      <c r="UIC162" s="217"/>
      <c r="UID162" s="217"/>
      <c r="UIE162" s="217"/>
      <c r="UIF162" s="217"/>
      <c r="UIG162" s="217"/>
      <c r="UIH162" s="217"/>
      <c r="UII162" s="217"/>
      <c r="UIJ162" s="217"/>
      <c r="UIK162" s="217"/>
      <c r="UIL162" s="217"/>
      <c r="UIM162" s="217"/>
      <c r="UIN162" s="217"/>
      <c r="UIO162" s="217"/>
      <c r="UIP162" s="217"/>
      <c r="UIQ162" s="217"/>
      <c r="UIR162" s="217"/>
      <c r="UIS162" s="217"/>
      <c r="UIT162" s="217"/>
      <c r="UIU162" s="217"/>
      <c r="UIV162" s="217"/>
      <c r="UIW162" s="217"/>
      <c r="UIX162" s="217"/>
      <c r="UIY162" s="217"/>
      <c r="UIZ162" s="217"/>
      <c r="UJA162" s="217"/>
      <c r="UJB162" s="217"/>
      <c r="UJC162" s="217"/>
      <c r="UJD162" s="217"/>
      <c r="UJE162" s="217"/>
      <c r="UJF162" s="217"/>
      <c r="UJG162" s="217"/>
      <c r="UJH162" s="217"/>
      <c r="UJI162" s="217"/>
      <c r="UJJ162" s="217"/>
      <c r="UJK162" s="217"/>
      <c r="UJL162" s="217"/>
      <c r="UJM162" s="217"/>
      <c r="UJN162" s="217"/>
      <c r="UJO162" s="217"/>
      <c r="UJP162" s="217"/>
      <c r="UJQ162" s="217"/>
      <c r="UJR162" s="217"/>
      <c r="UJS162" s="217"/>
      <c r="UJT162" s="217"/>
      <c r="UJU162" s="217"/>
      <c r="UJV162" s="217"/>
      <c r="UJW162" s="217"/>
      <c r="UJX162" s="217"/>
      <c r="UJY162" s="217"/>
      <c r="UJZ162" s="217"/>
      <c r="UKA162" s="217"/>
      <c r="UKB162" s="217"/>
      <c r="UKC162" s="217"/>
      <c r="UKD162" s="217"/>
      <c r="UKE162" s="217"/>
      <c r="UKF162" s="217"/>
      <c r="UKG162" s="217"/>
      <c r="UKH162" s="217"/>
      <c r="UKI162" s="217"/>
      <c r="UKJ162" s="217"/>
      <c r="UKK162" s="217"/>
      <c r="UKL162" s="217"/>
      <c r="UKM162" s="217"/>
      <c r="UKN162" s="217"/>
      <c r="UKO162" s="217"/>
      <c r="UKP162" s="217"/>
      <c r="UKQ162" s="217"/>
      <c r="UKR162" s="217"/>
      <c r="UKS162" s="217"/>
      <c r="UKT162" s="217"/>
      <c r="UKU162" s="217"/>
      <c r="UKV162" s="217"/>
      <c r="UKW162" s="217"/>
      <c r="UKX162" s="217"/>
      <c r="UKY162" s="217"/>
      <c r="UKZ162" s="217"/>
      <c r="ULA162" s="217"/>
      <c r="ULB162" s="217"/>
      <c r="ULC162" s="217"/>
      <c r="ULD162" s="217"/>
      <c r="ULE162" s="217"/>
      <c r="ULF162" s="217"/>
      <c r="ULG162" s="217"/>
      <c r="ULH162" s="217"/>
      <c r="ULI162" s="217"/>
      <c r="ULJ162" s="217"/>
      <c r="ULK162" s="217"/>
      <c r="ULL162" s="217"/>
      <c r="ULM162" s="217"/>
      <c r="ULN162" s="217"/>
      <c r="ULO162" s="217"/>
      <c r="ULP162" s="217"/>
      <c r="ULQ162" s="217"/>
      <c r="ULR162" s="217"/>
      <c r="ULS162" s="217"/>
      <c r="ULT162" s="217"/>
      <c r="ULU162" s="217"/>
      <c r="ULV162" s="217"/>
      <c r="ULW162" s="217"/>
      <c r="ULX162" s="217"/>
      <c r="ULY162" s="217"/>
      <c r="ULZ162" s="217"/>
      <c r="UMA162" s="217"/>
      <c r="UMB162" s="217"/>
      <c r="UMC162" s="217"/>
      <c r="UMD162" s="217"/>
      <c r="UME162" s="217"/>
      <c r="UMF162" s="217"/>
      <c r="UMG162" s="217"/>
      <c r="UMH162" s="217"/>
      <c r="UMI162" s="217"/>
      <c r="UMJ162" s="217"/>
      <c r="UMK162" s="217"/>
      <c r="UML162" s="217"/>
      <c r="UMM162" s="217"/>
      <c r="UMN162" s="217"/>
      <c r="UMO162" s="217"/>
      <c r="UMP162" s="217"/>
      <c r="UMQ162" s="217"/>
      <c r="UMR162" s="217"/>
      <c r="UMS162" s="217"/>
      <c r="UMT162" s="217"/>
      <c r="UMU162" s="217"/>
      <c r="UMV162" s="217"/>
      <c r="UMW162" s="217"/>
      <c r="UMX162" s="217"/>
      <c r="UMY162" s="217"/>
      <c r="UMZ162" s="217"/>
      <c r="UNA162" s="217"/>
      <c r="UNB162" s="217"/>
      <c r="UNC162" s="217"/>
      <c r="UND162" s="217"/>
      <c r="UNE162" s="217"/>
      <c r="UNF162" s="217"/>
      <c r="UNG162" s="217"/>
      <c r="UNH162" s="217"/>
      <c r="UNI162" s="217"/>
      <c r="UNJ162" s="217"/>
      <c r="UNK162" s="217"/>
      <c r="UNL162" s="217"/>
      <c r="UNM162" s="217"/>
      <c r="UNN162" s="217"/>
      <c r="UNO162" s="217"/>
      <c r="UNP162" s="217"/>
      <c r="UNQ162" s="217"/>
      <c r="UNR162" s="217"/>
      <c r="UNS162" s="217"/>
      <c r="UNT162" s="217"/>
      <c r="UNU162" s="217"/>
      <c r="UNV162" s="217"/>
      <c r="UNW162" s="217"/>
      <c r="UNX162" s="217"/>
      <c r="UNY162" s="217"/>
      <c r="UNZ162" s="217"/>
      <c r="UOA162" s="217"/>
      <c r="UOB162" s="217"/>
      <c r="UOC162" s="217"/>
      <c r="UOD162" s="217"/>
      <c r="UOE162" s="217"/>
      <c r="UOF162" s="217"/>
      <c r="UOG162" s="217"/>
      <c r="UOH162" s="217"/>
      <c r="UOI162" s="217"/>
      <c r="UOJ162" s="217"/>
      <c r="UOK162" s="217"/>
      <c r="UOL162" s="217"/>
      <c r="UOM162" s="217"/>
      <c r="UON162" s="217"/>
      <c r="UOO162" s="217"/>
      <c r="UOP162" s="217"/>
      <c r="UOQ162" s="217"/>
      <c r="UOR162" s="217"/>
      <c r="UOS162" s="217"/>
      <c r="UOT162" s="217"/>
      <c r="UOU162" s="217"/>
      <c r="UOV162" s="217"/>
      <c r="UOW162" s="217"/>
      <c r="UOX162" s="217"/>
      <c r="UOY162" s="217"/>
      <c r="UOZ162" s="217"/>
      <c r="UPA162" s="217"/>
      <c r="UPB162" s="217"/>
      <c r="UPC162" s="217"/>
      <c r="UPD162" s="217"/>
      <c r="UPE162" s="217"/>
      <c r="UPF162" s="217"/>
      <c r="UPG162" s="217"/>
      <c r="UPH162" s="217"/>
      <c r="UPI162" s="217"/>
      <c r="UPJ162" s="217"/>
      <c r="UPK162" s="217"/>
      <c r="UPL162" s="217"/>
      <c r="UPM162" s="217"/>
      <c r="UPN162" s="217"/>
      <c r="UPO162" s="217"/>
      <c r="UPP162" s="217"/>
      <c r="UPQ162" s="217"/>
      <c r="UPR162" s="217"/>
      <c r="UPS162" s="217"/>
      <c r="UPT162" s="217"/>
      <c r="UPU162" s="217"/>
      <c r="UPV162" s="217"/>
      <c r="UPW162" s="217"/>
      <c r="UPX162" s="217"/>
      <c r="UPY162" s="217"/>
      <c r="UPZ162" s="217"/>
      <c r="UQA162" s="217"/>
      <c r="UQB162" s="217"/>
      <c r="UQC162" s="217"/>
      <c r="UQD162" s="217"/>
      <c r="UQE162" s="217"/>
      <c r="UQF162" s="217"/>
      <c r="UQG162" s="217"/>
      <c r="UQH162" s="217"/>
      <c r="UQI162" s="217"/>
      <c r="UQJ162" s="217"/>
      <c r="UQK162" s="217"/>
      <c r="UQL162" s="217"/>
      <c r="UQM162" s="217"/>
      <c r="UQN162" s="217"/>
      <c r="UQO162" s="217"/>
      <c r="UQP162" s="217"/>
      <c r="UQQ162" s="217"/>
      <c r="UQR162" s="217"/>
      <c r="UQS162" s="217"/>
      <c r="UQT162" s="217"/>
      <c r="UQU162" s="217"/>
      <c r="UQV162" s="217"/>
      <c r="UQW162" s="217"/>
      <c r="UQX162" s="217"/>
      <c r="UQY162" s="217"/>
      <c r="UQZ162" s="217"/>
      <c r="URA162" s="217"/>
      <c r="URB162" s="217"/>
      <c r="URC162" s="217"/>
      <c r="URD162" s="217"/>
      <c r="URE162" s="217"/>
      <c r="URF162" s="217"/>
      <c r="URG162" s="217"/>
      <c r="URH162" s="217"/>
      <c r="URI162" s="217"/>
      <c r="URJ162" s="217"/>
      <c r="URK162" s="217"/>
      <c r="URL162" s="217"/>
      <c r="URM162" s="217"/>
      <c r="URN162" s="217"/>
      <c r="URO162" s="217"/>
      <c r="URP162" s="217"/>
      <c r="URQ162" s="217"/>
      <c r="URR162" s="217"/>
      <c r="URS162" s="217"/>
      <c r="URT162" s="217"/>
      <c r="URU162" s="217"/>
      <c r="URV162" s="217"/>
      <c r="URW162" s="217"/>
      <c r="URX162" s="217"/>
      <c r="URY162" s="217"/>
      <c r="URZ162" s="217"/>
      <c r="USA162" s="217"/>
      <c r="USB162" s="217"/>
      <c r="USC162" s="217"/>
      <c r="USD162" s="217"/>
      <c r="USE162" s="217"/>
      <c r="USF162" s="217"/>
      <c r="USG162" s="217"/>
      <c r="USH162" s="217"/>
      <c r="USI162" s="217"/>
      <c r="USJ162" s="217"/>
      <c r="USK162" s="217"/>
      <c r="USL162" s="217"/>
      <c r="USM162" s="217"/>
      <c r="USN162" s="217"/>
      <c r="USO162" s="217"/>
      <c r="USP162" s="217"/>
      <c r="USQ162" s="217"/>
      <c r="USR162" s="217"/>
      <c r="USS162" s="217"/>
      <c r="UST162" s="217"/>
      <c r="USU162" s="217"/>
      <c r="USV162" s="217"/>
      <c r="USW162" s="217"/>
      <c r="USX162" s="217"/>
      <c r="USY162" s="217"/>
      <c r="USZ162" s="217"/>
      <c r="UTA162" s="217"/>
      <c r="UTB162" s="217"/>
      <c r="UTC162" s="217"/>
      <c r="UTD162" s="217"/>
      <c r="UTE162" s="217"/>
      <c r="UTF162" s="217"/>
      <c r="UTG162" s="217"/>
      <c r="UTH162" s="217"/>
      <c r="UTI162" s="217"/>
      <c r="UTJ162" s="217"/>
      <c r="UTK162" s="217"/>
      <c r="UTL162" s="217"/>
      <c r="UTM162" s="217"/>
      <c r="UTN162" s="217"/>
      <c r="UTO162" s="217"/>
      <c r="UTP162" s="217"/>
      <c r="UTQ162" s="217"/>
      <c r="UTR162" s="217"/>
      <c r="UTS162" s="217"/>
      <c r="UTT162" s="217"/>
      <c r="UTU162" s="217"/>
      <c r="UTV162" s="217"/>
      <c r="UTW162" s="217"/>
      <c r="UTX162" s="217"/>
      <c r="UTY162" s="217"/>
      <c r="UTZ162" s="217"/>
      <c r="UUA162" s="217"/>
      <c r="UUB162" s="217"/>
      <c r="UUC162" s="217"/>
      <c r="UUD162" s="217"/>
      <c r="UUE162" s="217"/>
      <c r="UUF162" s="217"/>
      <c r="UUG162" s="217"/>
      <c r="UUH162" s="217"/>
      <c r="UUI162" s="217"/>
      <c r="UUJ162" s="217"/>
      <c r="UUK162" s="217"/>
      <c r="UUL162" s="217"/>
      <c r="UUM162" s="217"/>
      <c r="UUN162" s="217"/>
      <c r="UUO162" s="217"/>
      <c r="UUP162" s="217"/>
      <c r="UUQ162" s="217"/>
      <c r="UUR162" s="217"/>
      <c r="UUS162" s="217"/>
      <c r="UUT162" s="217"/>
      <c r="UUU162" s="217"/>
      <c r="UUV162" s="217"/>
      <c r="UUW162" s="217"/>
      <c r="UUX162" s="217"/>
      <c r="UUY162" s="217"/>
      <c r="UUZ162" s="217"/>
      <c r="UVA162" s="217"/>
      <c r="UVB162" s="217"/>
      <c r="UVC162" s="217"/>
      <c r="UVD162" s="217"/>
      <c r="UVE162" s="217"/>
      <c r="UVF162" s="217"/>
      <c r="UVG162" s="217"/>
      <c r="UVH162" s="217"/>
      <c r="UVI162" s="217"/>
      <c r="UVJ162" s="217"/>
      <c r="UVK162" s="217"/>
      <c r="UVL162" s="217"/>
      <c r="UVM162" s="217"/>
      <c r="UVN162" s="217"/>
      <c r="UVO162" s="217"/>
      <c r="UVP162" s="217"/>
      <c r="UVQ162" s="217"/>
      <c r="UVR162" s="217"/>
      <c r="UVS162" s="217"/>
      <c r="UVT162" s="217"/>
      <c r="UVU162" s="217"/>
      <c r="UVV162" s="217"/>
      <c r="UVW162" s="217"/>
      <c r="UVX162" s="217"/>
      <c r="UVY162" s="217"/>
      <c r="UVZ162" s="217"/>
      <c r="UWA162" s="217"/>
      <c r="UWB162" s="217"/>
      <c r="UWC162" s="217"/>
      <c r="UWD162" s="217"/>
      <c r="UWE162" s="217"/>
      <c r="UWF162" s="217"/>
      <c r="UWG162" s="217"/>
      <c r="UWH162" s="217"/>
      <c r="UWI162" s="217"/>
      <c r="UWJ162" s="217"/>
      <c r="UWK162" s="217"/>
      <c r="UWL162" s="217"/>
      <c r="UWM162" s="217"/>
      <c r="UWN162" s="217"/>
      <c r="UWO162" s="217"/>
      <c r="UWP162" s="217"/>
      <c r="UWQ162" s="217"/>
      <c r="UWR162" s="217"/>
      <c r="UWS162" s="217"/>
      <c r="UWT162" s="217"/>
      <c r="UWU162" s="217"/>
      <c r="UWV162" s="217"/>
      <c r="UWW162" s="217"/>
      <c r="UWX162" s="217"/>
      <c r="UWY162" s="217"/>
      <c r="UWZ162" s="217"/>
      <c r="UXA162" s="217"/>
      <c r="UXB162" s="217"/>
      <c r="UXC162" s="217"/>
      <c r="UXD162" s="217"/>
      <c r="UXE162" s="217"/>
      <c r="UXF162" s="217"/>
      <c r="UXG162" s="217"/>
      <c r="UXH162" s="217"/>
      <c r="UXI162" s="217"/>
      <c r="UXJ162" s="217"/>
      <c r="UXK162" s="217"/>
      <c r="UXL162" s="217"/>
      <c r="UXM162" s="217"/>
      <c r="UXN162" s="217"/>
      <c r="UXO162" s="217"/>
      <c r="UXP162" s="217"/>
      <c r="UXQ162" s="217"/>
      <c r="UXR162" s="217"/>
      <c r="UXS162" s="217"/>
      <c r="UXT162" s="217"/>
      <c r="UXU162" s="217"/>
      <c r="UXV162" s="217"/>
      <c r="UXW162" s="217"/>
      <c r="UXX162" s="217"/>
      <c r="UXY162" s="217"/>
      <c r="UXZ162" s="217"/>
      <c r="UYA162" s="217"/>
      <c r="UYB162" s="217"/>
      <c r="UYC162" s="217"/>
      <c r="UYD162" s="217"/>
      <c r="UYE162" s="217"/>
      <c r="UYF162" s="217"/>
      <c r="UYG162" s="217"/>
      <c r="UYH162" s="217"/>
      <c r="UYI162" s="217"/>
      <c r="UYJ162" s="217"/>
      <c r="UYK162" s="217"/>
      <c r="UYL162" s="217"/>
      <c r="UYM162" s="217"/>
      <c r="UYN162" s="217"/>
      <c r="UYO162" s="217"/>
      <c r="UYP162" s="217"/>
      <c r="UYQ162" s="217"/>
      <c r="UYR162" s="217"/>
      <c r="UYS162" s="217"/>
      <c r="UYT162" s="217"/>
      <c r="UYU162" s="217"/>
      <c r="UYV162" s="217"/>
      <c r="UYW162" s="217"/>
      <c r="UYX162" s="217"/>
      <c r="UYY162" s="217"/>
      <c r="UYZ162" s="217"/>
      <c r="UZA162" s="217"/>
      <c r="UZB162" s="217"/>
      <c r="UZC162" s="217"/>
      <c r="UZD162" s="217"/>
      <c r="UZE162" s="217"/>
      <c r="UZF162" s="217"/>
      <c r="UZG162" s="217"/>
      <c r="UZH162" s="217"/>
      <c r="UZI162" s="217"/>
      <c r="UZJ162" s="217"/>
      <c r="UZK162" s="217"/>
      <c r="UZL162" s="217"/>
      <c r="UZM162" s="217"/>
      <c r="UZN162" s="217"/>
      <c r="UZO162" s="217"/>
      <c r="UZP162" s="217"/>
      <c r="UZQ162" s="217"/>
      <c r="UZR162" s="217"/>
      <c r="UZS162" s="217"/>
      <c r="UZT162" s="217"/>
      <c r="UZU162" s="217"/>
      <c r="UZV162" s="217"/>
      <c r="UZW162" s="217"/>
      <c r="UZX162" s="217"/>
      <c r="UZY162" s="217"/>
      <c r="UZZ162" s="217"/>
      <c r="VAA162" s="217"/>
      <c r="VAB162" s="217"/>
      <c r="VAC162" s="217"/>
      <c r="VAD162" s="217"/>
      <c r="VAE162" s="217"/>
      <c r="VAF162" s="217"/>
      <c r="VAG162" s="217"/>
      <c r="VAH162" s="217"/>
      <c r="VAI162" s="217"/>
      <c r="VAJ162" s="217"/>
      <c r="VAK162" s="217"/>
      <c r="VAL162" s="217"/>
      <c r="VAM162" s="217"/>
      <c r="VAN162" s="217"/>
      <c r="VAO162" s="217"/>
      <c r="VAP162" s="217"/>
      <c r="VAQ162" s="217"/>
      <c r="VAR162" s="217"/>
      <c r="VAS162" s="217"/>
      <c r="VAT162" s="217"/>
      <c r="VAU162" s="217"/>
      <c r="VAV162" s="217"/>
      <c r="VAW162" s="217"/>
      <c r="VAX162" s="217"/>
      <c r="VAY162" s="217"/>
      <c r="VAZ162" s="217"/>
      <c r="VBA162" s="217"/>
      <c r="VBB162" s="217"/>
      <c r="VBC162" s="217"/>
      <c r="VBD162" s="217"/>
      <c r="VBE162" s="217"/>
      <c r="VBF162" s="217"/>
      <c r="VBG162" s="217"/>
      <c r="VBH162" s="217"/>
      <c r="VBI162" s="217"/>
      <c r="VBJ162" s="217"/>
      <c r="VBK162" s="217"/>
      <c r="VBL162" s="217"/>
      <c r="VBM162" s="217"/>
      <c r="VBN162" s="217"/>
      <c r="VBO162" s="217"/>
      <c r="VBP162" s="217"/>
      <c r="VBQ162" s="217"/>
      <c r="VBR162" s="217"/>
      <c r="VBS162" s="217"/>
      <c r="VBT162" s="217"/>
      <c r="VBU162" s="217"/>
      <c r="VBV162" s="217"/>
      <c r="VBW162" s="217"/>
      <c r="VBX162" s="217"/>
      <c r="VBY162" s="217"/>
      <c r="VBZ162" s="217"/>
      <c r="VCA162" s="217"/>
      <c r="VCB162" s="217"/>
      <c r="VCC162" s="217"/>
      <c r="VCD162" s="217"/>
      <c r="VCE162" s="217"/>
      <c r="VCF162" s="217"/>
      <c r="VCG162" s="217"/>
      <c r="VCH162" s="217"/>
      <c r="VCI162" s="217"/>
      <c r="VCJ162" s="217"/>
      <c r="VCK162" s="217"/>
      <c r="VCL162" s="217"/>
      <c r="VCM162" s="217"/>
      <c r="VCN162" s="217"/>
      <c r="VCO162" s="217"/>
      <c r="VCP162" s="217"/>
      <c r="VCQ162" s="217"/>
      <c r="VCR162" s="217"/>
      <c r="VCS162" s="217"/>
      <c r="VCT162" s="217"/>
      <c r="VCU162" s="217"/>
      <c r="VCV162" s="217"/>
      <c r="VCW162" s="217"/>
      <c r="VCX162" s="217"/>
      <c r="VCY162" s="217"/>
      <c r="VCZ162" s="217"/>
      <c r="VDA162" s="217"/>
      <c r="VDB162" s="217"/>
      <c r="VDC162" s="217"/>
      <c r="VDD162" s="217"/>
      <c r="VDE162" s="217"/>
      <c r="VDF162" s="217"/>
      <c r="VDG162" s="217"/>
      <c r="VDH162" s="217"/>
      <c r="VDI162" s="217"/>
      <c r="VDJ162" s="217"/>
      <c r="VDK162" s="217"/>
      <c r="VDL162" s="217"/>
      <c r="VDM162" s="217"/>
      <c r="VDN162" s="217"/>
      <c r="VDO162" s="217"/>
      <c r="VDP162" s="217"/>
      <c r="VDQ162" s="217"/>
      <c r="VDR162" s="217"/>
      <c r="VDS162" s="217"/>
      <c r="VDT162" s="217"/>
      <c r="VDU162" s="217"/>
      <c r="VDV162" s="217"/>
      <c r="VDW162" s="217"/>
      <c r="VDX162" s="217"/>
      <c r="VDY162" s="217"/>
      <c r="VDZ162" s="217"/>
      <c r="VEA162" s="217"/>
      <c r="VEB162" s="217"/>
      <c r="VEC162" s="217"/>
      <c r="VED162" s="217"/>
      <c r="VEE162" s="217"/>
      <c r="VEF162" s="217"/>
      <c r="VEG162" s="217"/>
      <c r="VEH162" s="217"/>
      <c r="VEI162" s="217"/>
      <c r="VEJ162" s="217"/>
      <c r="VEK162" s="217"/>
      <c r="VEL162" s="217"/>
      <c r="VEM162" s="217"/>
      <c r="VEN162" s="217"/>
      <c r="VEO162" s="217"/>
      <c r="VEP162" s="217"/>
      <c r="VEQ162" s="217"/>
      <c r="VER162" s="217"/>
      <c r="VES162" s="217"/>
      <c r="VET162" s="217"/>
      <c r="VEU162" s="217"/>
      <c r="VEV162" s="217"/>
      <c r="VEW162" s="217"/>
      <c r="VEX162" s="217"/>
      <c r="VEY162" s="217"/>
      <c r="VEZ162" s="217"/>
      <c r="VFA162" s="217"/>
      <c r="VFB162" s="217"/>
      <c r="VFC162" s="217"/>
      <c r="VFD162" s="217"/>
      <c r="VFE162" s="217"/>
      <c r="VFF162" s="217"/>
      <c r="VFG162" s="217"/>
      <c r="VFH162" s="217"/>
      <c r="VFI162" s="217"/>
      <c r="VFJ162" s="217"/>
      <c r="VFK162" s="217"/>
      <c r="VFL162" s="217"/>
      <c r="VFM162" s="217"/>
      <c r="VFN162" s="217"/>
      <c r="VFO162" s="217"/>
      <c r="VFP162" s="217"/>
      <c r="VFQ162" s="217"/>
      <c r="VFR162" s="217"/>
      <c r="VFS162" s="217"/>
      <c r="VFT162" s="217"/>
      <c r="VFU162" s="217"/>
      <c r="VFV162" s="217"/>
      <c r="VFW162" s="217"/>
      <c r="VFX162" s="217"/>
      <c r="VFY162" s="217"/>
      <c r="VFZ162" s="217"/>
      <c r="VGA162" s="217"/>
      <c r="VGB162" s="217"/>
      <c r="VGC162" s="217"/>
      <c r="VGD162" s="217"/>
      <c r="VGE162" s="217"/>
      <c r="VGF162" s="217"/>
      <c r="VGG162" s="217"/>
      <c r="VGH162" s="217"/>
      <c r="VGI162" s="217"/>
      <c r="VGJ162" s="217"/>
      <c r="VGK162" s="217"/>
      <c r="VGL162" s="217"/>
      <c r="VGM162" s="217"/>
      <c r="VGN162" s="217"/>
      <c r="VGO162" s="217"/>
      <c r="VGP162" s="217"/>
      <c r="VGQ162" s="217"/>
      <c r="VGR162" s="217"/>
      <c r="VGS162" s="217"/>
      <c r="VGT162" s="217"/>
      <c r="VGU162" s="217"/>
      <c r="VGV162" s="217"/>
      <c r="VGW162" s="217"/>
      <c r="VGX162" s="217"/>
      <c r="VGY162" s="217"/>
      <c r="VGZ162" s="217"/>
      <c r="VHA162" s="217"/>
      <c r="VHB162" s="217"/>
      <c r="VHC162" s="217"/>
      <c r="VHD162" s="217"/>
      <c r="VHE162" s="217"/>
      <c r="VHF162" s="217"/>
      <c r="VHG162" s="217"/>
      <c r="VHH162" s="217"/>
      <c r="VHI162" s="217"/>
      <c r="VHJ162" s="217"/>
      <c r="VHK162" s="217"/>
      <c r="VHL162" s="217"/>
      <c r="VHM162" s="217"/>
      <c r="VHN162" s="217"/>
      <c r="VHO162" s="217"/>
      <c r="VHP162" s="217"/>
      <c r="VHQ162" s="217"/>
      <c r="VHR162" s="217"/>
      <c r="VHS162" s="217"/>
      <c r="VHT162" s="217"/>
      <c r="VHU162" s="217"/>
      <c r="VHV162" s="217"/>
      <c r="VHW162" s="217"/>
      <c r="VHX162" s="217"/>
      <c r="VHY162" s="217"/>
      <c r="VHZ162" s="217"/>
      <c r="VIA162" s="217"/>
      <c r="VIB162" s="217"/>
      <c r="VIC162" s="217"/>
      <c r="VID162" s="217"/>
      <c r="VIE162" s="217"/>
      <c r="VIF162" s="217"/>
      <c r="VIG162" s="217"/>
      <c r="VIH162" s="217"/>
      <c r="VII162" s="217"/>
      <c r="VIJ162" s="217"/>
      <c r="VIK162" s="217"/>
      <c r="VIL162" s="217"/>
      <c r="VIM162" s="217"/>
      <c r="VIN162" s="217"/>
      <c r="VIO162" s="217"/>
      <c r="VIP162" s="217"/>
      <c r="VIQ162" s="217"/>
      <c r="VIR162" s="217"/>
      <c r="VIS162" s="217"/>
      <c r="VIT162" s="217"/>
      <c r="VIU162" s="217"/>
      <c r="VIV162" s="217"/>
      <c r="VIW162" s="217"/>
      <c r="VIX162" s="217"/>
      <c r="VIY162" s="217"/>
      <c r="VIZ162" s="217"/>
      <c r="VJA162" s="217"/>
      <c r="VJB162" s="217"/>
      <c r="VJC162" s="217"/>
      <c r="VJD162" s="217"/>
      <c r="VJE162" s="217"/>
      <c r="VJF162" s="217"/>
      <c r="VJG162" s="217"/>
      <c r="VJH162" s="217"/>
      <c r="VJI162" s="217"/>
      <c r="VJJ162" s="217"/>
      <c r="VJK162" s="217"/>
      <c r="VJL162" s="217"/>
      <c r="VJM162" s="217"/>
      <c r="VJN162" s="217"/>
      <c r="VJO162" s="217"/>
      <c r="VJP162" s="217"/>
      <c r="VJQ162" s="217"/>
      <c r="VJR162" s="217"/>
      <c r="VJS162" s="217"/>
      <c r="VJT162" s="217"/>
      <c r="VJU162" s="217"/>
      <c r="VJV162" s="217"/>
      <c r="VJW162" s="217"/>
      <c r="VJX162" s="217"/>
      <c r="VJY162" s="217"/>
      <c r="VJZ162" s="217"/>
      <c r="VKA162" s="217"/>
      <c r="VKB162" s="217"/>
      <c r="VKC162" s="217"/>
      <c r="VKD162" s="217"/>
      <c r="VKE162" s="217"/>
      <c r="VKF162" s="217"/>
      <c r="VKG162" s="217"/>
      <c r="VKH162" s="217"/>
      <c r="VKI162" s="217"/>
      <c r="VKJ162" s="217"/>
      <c r="VKK162" s="217"/>
      <c r="VKL162" s="217"/>
      <c r="VKM162" s="217"/>
      <c r="VKN162" s="217"/>
      <c r="VKO162" s="217"/>
      <c r="VKP162" s="217"/>
      <c r="VKQ162" s="217"/>
      <c r="VKR162" s="217"/>
      <c r="VKS162" s="217"/>
      <c r="VKT162" s="217"/>
      <c r="VKU162" s="217"/>
      <c r="VKV162" s="217"/>
      <c r="VKW162" s="217"/>
      <c r="VKX162" s="217"/>
      <c r="VKY162" s="217"/>
      <c r="VKZ162" s="217"/>
      <c r="VLA162" s="217"/>
      <c r="VLB162" s="217"/>
      <c r="VLC162" s="217"/>
      <c r="VLD162" s="217"/>
      <c r="VLE162" s="217"/>
      <c r="VLF162" s="217"/>
      <c r="VLG162" s="217"/>
      <c r="VLH162" s="217"/>
      <c r="VLI162" s="217"/>
      <c r="VLJ162" s="217"/>
      <c r="VLK162" s="217"/>
      <c r="VLL162" s="217"/>
      <c r="VLM162" s="217"/>
      <c r="VLN162" s="217"/>
      <c r="VLO162" s="217"/>
      <c r="VLP162" s="217"/>
      <c r="VLQ162" s="217"/>
      <c r="VLR162" s="217"/>
      <c r="VLS162" s="217"/>
      <c r="VLT162" s="217"/>
      <c r="VLU162" s="217"/>
      <c r="VLV162" s="217"/>
      <c r="VLW162" s="217"/>
      <c r="VLX162" s="217"/>
      <c r="VLY162" s="217"/>
      <c r="VLZ162" s="217"/>
      <c r="VMA162" s="217"/>
      <c r="VMB162" s="217"/>
      <c r="VMC162" s="217"/>
      <c r="VMD162" s="217"/>
      <c r="VME162" s="217"/>
      <c r="VMF162" s="217"/>
      <c r="VMG162" s="217"/>
      <c r="VMH162" s="217"/>
      <c r="VMI162" s="217"/>
      <c r="VMJ162" s="217"/>
      <c r="VMK162" s="217"/>
      <c r="VML162" s="217"/>
      <c r="VMM162" s="217"/>
      <c r="VMN162" s="217"/>
      <c r="VMO162" s="217"/>
      <c r="VMP162" s="217"/>
      <c r="VMQ162" s="217"/>
      <c r="VMR162" s="217"/>
      <c r="VMS162" s="217"/>
      <c r="VMT162" s="217"/>
      <c r="VMU162" s="217"/>
      <c r="VMV162" s="217"/>
      <c r="VMW162" s="217"/>
      <c r="VMX162" s="217"/>
      <c r="VMY162" s="217"/>
      <c r="VMZ162" s="217"/>
      <c r="VNA162" s="217"/>
      <c r="VNB162" s="217"/>
      <c r="VNC162" s="217"/>
      <c r="VND162" s="217"/>
      <c r="VNE162" s="217"/>
      <c r="VNF162" s="217"/>
      <c r="VNG162" s="217"/>
      <c r="VNH162" s="217"/>
      <c r="VNI162" s="217"/>
      <c r="VNJ162" s="217"/>
      <c r="VNK162" s="217"/>
      <c r="VNL162" s="217"/>
      <c r="VNM162" s="217"/>
      <c r="VNN162" s="217"/>
      <c r="VNO162" s="217"/>
      <c r="VNP162" s="217"/>
      <c r="VNQ162" s="217"/>
      <c r="VNR162" s="217"/>
      <c r="VNS162" s="217"/>
      <c r="VNT162" s="217"/>
      <c r="VNU162" s="217"/>
      <c r="VNV162" s="217"/>
      <c r="VNW162" s="217"/>
      <c r="VNX162" s="217"/>
      <c r="VNY162" s="217"/>
      <c r="VNZ162" s="217"/>
      <c r="VOA162" s="217"/>
      <c r="VOB162" s="217"/>
      <c r="VOC162" s="217"/>
      <c r="VOD162" s="217"/>
      <c r="VOE162" s="217"/>
      <c r="VOF162" s="217"/>
      <c r="VOG162" s="217"/>
      <c r="VOH162" s="217"/>
      <c r="VOI162" s="217"/>
      <c r="VOJ162" s="217"/>
      <c r="VOK162" s="217"/>
      <c r="VOL162" s="217"/>
      <c r="VOM162" s="217"/>
      <c r="VON162" s="217"/>
      <c r="VOO162" s="217"/>
      <c r="VOP162" s="217"/>
      <c r="VOQ162" s="217"/>
      <c r="VOR162" s="217"/>
      <c r="VOS162" s="217"/>
      <c r="VOT162" s="217"/>
      <c r="VOU162" s="217"/>
      <c r="VOV162" s="217"/>
      <c r="VOW162" s="217"/>
      <c r="VOX162" s="217"/>
      <c r="VOY162" s="217"/>
      <c r="VOZ162" s="217"/>
      <c r="VPA162" s="217"/>
      <c r="VPB162" s="217"/>
      <c r="VPC162" s="217"/>
      <c r="VPD162" s="217"/>
      <c r="VPE162" s="217"/>
      <c r="VPF162" s="217"/>
      <c r="VPG162" s="217"/>
      <c r="VPH162" s="217"/>
      <c r="VPI162" s="217"/>
      <c r="VPJ162" s="217"/>
      <c r="VPK162" s="217"/>
      <c r="VPL162" s="217"/>
      <c r="VPM162" s="217"/>
      <c r="VPN162" s="217"/>
      <c r="VPO162" s="217"/>
      <c r="VPP162" s="217"/>
      <c r="VPQ162" s="217"/>
      <c r="VPR162" s="217"/>
      <c r="VPS162" s="217"/>
      <c r="VPT162" s="217"/>
      <c r="VPU162" s="217"/>
      <c r="VPV162" s="217"/>
      <c r="VPW162" s="217"/>
      <c r="VPX162" s="217"/>
      <c r="VPY162" s="217"/>
      <c r="VPZ162" s="217"/>
      <c r="VQA162" s="217"/>
      <c r="VQB162" s="217"/>
      <c r="VQC162" s="217"/>
      <c r="VQD162" s="217"/>
      <c r="VQE162" s="217"/>
      <c r="VQF162" s="217"/>
      <c r="VQG162" s="217"/>
      <c r="VQH162" s="217"/>
      <c r="VQI162" s="217"/>
      <c r="VQJ162" s="217"/>
      <c r="VQK162" s="217"/>
      <c r="VQL162" s="217"/>
      <c r="VQM162" s="217"/>
      <c r="VQN162" s="217"/>
      <c r="VQO162" s="217"/>
      <c r="VQP162" s="217"/>
      <c r="VQQ162" s="217"/>
      <c r="VQR162" s="217"/>
      <c r="VQS162" s="217"/>
      <c r="VQT162" s="217"/>
      <c r="VQU162" s="217"/>
      <c r="VQV162" s="217"/>
      <c r="VQW162" s="217"/>
      <c r="VQX162" s="217"/>
      <c r="VQY162" s="217"/>
      <c r="VQZ162" s="217"/>
      <c r="VRA162" s="217"/>
      <c r="VRB162" s="217"/>
      <c r="VRC162" s="217"/>
      <c r="VRD162" s="217"/>
      <c r="VRE162" s="217"/>
      <c r="VRF162" s="217"/>
      <c r="VRG162" s="217"/>
      <c r="VRH162" s="217"/>
      <c r="VRI162" s="217"/>
      <c r="VRJ162" s="217"/>
      <c r="VRK162" s="217"/>
      <c r="VRL162" s="217"/>
      <c r="VRM162" s="217"/>
      <c r="VRN162" s="217"/>
      <c r="VRO162" s="217"/>
      <c r="VRP162" s="217"/>
      <c r="VRQ162" s="217"/>
      <c r="VRR162" s="217"/>
      <c r="VRS162" s="217"/>
      <c r="VRT162" s="217"/>
      <c r="VRU162" s="217"/>
      <c r="VRV162" s="217"/>
      <c r="VRW162" s="217"/>
      <c r="VRX162" s="217"/>
      <c r="VRY162" s="217"/>
      <c r="VRZ162" s="217"/>
      <c r="VSA162" s="217"/>
      <c r="VSB162" s="217"/>
      <c r="VSC162" s="217"/>
      <c r="VSD162" s="217"/>
      <c r="VSE162" s="217"/>
      <c r="VSF162" s="217"/>
      <c r="VSG162" s="217"/>
      <c r="VSH162" s="217"/>
      <c r="VSI162" s="217"/>
      <c r="VSJ162" s="217"/>
      <c r="VSK162" s="217"/>
      <c r="VSL162" s="217"/>
      <c r="VSM162" s="217"/>
      <c r="VSN162" s="217"/>
      <c r="VSO162" s="217"/>
      <c r="VSP162" s="217"/>
      <c r="VSQ162" s="217"/>
      <c r="VSR162" s="217"/>
      <c r="VSS162" s="217"/>
      <c r="VST162" s="217"/>
      <c r="VSU162" s="217"/>
      <c r="VSV162" s="217"/>
      <c r="VSW162" s="217"/>
      <c r="VSX162" s="217"/>
      <c r="VSY162" s="217"/>
      <c r="VSZ162" s="217"/>
      <c r="VTA162" s="217"/>
      <c r="VTB162" s="217"/>
      <c r="VTC162" s="217"/>
      <c r="VTD162" s="217"/>
      <c r="VTE162" s="217"/>
      <c r="VTF162" s="217"/>
      <c r="VTG162" s="217"/>
      <c r="VTH162" s="217"/>
      <c r="VTI162" s="217"/>
      <c r="VTJ162" s="217"/>
      <c r="VTK162" s="217"/>
      <c r="VTL162" s="217"/>
      <c r="VTM162" s="217"/>
      <c r="VTN162" s="217"/>
      <c r="VTO162" s="217"/>
      <c r="VTP162" s="217"/>
      <c r="VTQ162" s="217"/>
      <c r="VTR162" s="217"/>
      <c r="VTS162" s="217"/>
      <c r="VTT162" s="217"/>
      <c r="VTU162" s="217"/>
      <c r="VTV162" s="217"/>
      <c r="VTW162" s="217"/>
      <c r="VTX162" s="217"/>
      <c r="VTY162" s="217"/>
      <c r="VTZ162" s="217"/>
      <c r="VUA162" s="217"/>
      <c r="VUB162" s="217"/>
      <c r="VUC162" s="217"/>
      <c r="VUD162" s="217"/>
      <c r="VUE162" s="217"/>
      <c r="VUF162" s="217"/>
      <c r="VUG162" s="217"/>
      <c r="VUH162" s="217"/>
      <c r="VUI162" s="217"/>
      <c r="VUJ162" s="217"/>
      <c r="VUK162" s="217"/>
      <c r="VUL162" s="217"/>
      <c r="VUM162" s="217"/>
      <c r="VUN162" s="217"/>
      <c r="VUO162" s="217"/>
      <c r="VUP162" s="217"/>
      <c r="VUQ162" s="217"/>
      <c r="VUR162" s="217"/>
      <c r="VUS162" s="217"/>
      <c r="VUT162" s="217"/>
      <c r="VUU162" s="217"/>
      <c r="VUV162" s="217"/>
      <c r="VUW162" s="217"/>
      <c r="VUX162" s="217"/>
      <c r="VUY162" s="217"/>
      <c r="VUZ162" s="217"/>
      <c r="VVA162" s="217"/>
      <c r="VVB162" s="217"/>
      <c r="VVC162" s="217"/>
      <c r="VVD162" s="217"/>
      <c r="VVE162" s="217"/>
      <c r="VVF162" s="217"/>
      <c r="VVG162" s="217"/>
      <c r="VVH162" s="217"/>
      <c r="VVI162" s="217"/>
      <c r="VVJ162" s="217"/>
      <c r="VVK162" s="217"/>
      <c r="VVL162" s="217"/>
      <c r="VVM162" s="217"/>
      <c r="VVN162" s="217"/>
      <c r="VVO162" s="217"/>
      <c r="VVP162" s="217"/>
      <c r="VVQ162" s="217"/>
      <c r="VVR162" s="217"/>
      <c r="VVS162" s="217"/>
      <c r="VVT162" s="217"/>
      <c r="VVU162" s="217"/>
      <c r="VVV162" s="217"/>
      <c r="VVW162" s="217"/>
      <c r="VVX162" s="217"/>
      <c r="VVY162" s="217"/>
      <c r="VVZ162" s="217"/>
      <c r="VWA162" s="217"/>
      <c r="VWB162" s="217"/>
      <c r="VWC162" s="217"/>
      <c r="VWD162" s="217"/>
      <c r="VWE162" s="217"/>
      <c r="VWF162" s="217"/>
      <c r="VWG162" s="217"/>
      <c r="VWH162" s="217"/>
      <c r="VWI162" s="217"/>
      <c r="VWJ162" s="217"/>
      <c r="VWK162" s="217"/>
      <c r="VWL162" s="217"/>
      <c r="VWM162" s="217"/>
      <c r="VWN162" s="217"/>
      <c r="VWO162" s="217"/>
      <c r="VWP162" s="217"/>
      <c r="VWQ162" s="217"/>
      <c r="VWR162" s="217"/>
      <c r="VWS162" s="217"/>
      <c r="VWT162" s="217"/>
      <c r="VWU162" s="217"/>
      <c r="VWV162" s="217"/>
      <c r="VWW162" s="217"/>
      <c r="VWX162" s="217"/>
      <c r="VWY162" s="217"/>
      <c r="VWZ162" s="217"/>
      <c r="VXA162" s="217"/>
      <c r="VXB162" s="217"/>
      <c r="VXC162" s="217"/>
      <c r="VXD162" s="217"/>
      <c r="VXE162" s="217"/>
      <c r="VXF162" s="217"/>
      <c r="VXG162" s="217"/>
      <c r="VXH162" s="217"/>
      <c r="VXI162" s="217"/>
      <c r="VXJ162" s="217"/>
      <c r="VXK162" s="217"/>
      <c r="VXL162" s="217"/>
      <c r="VXM162" s="217"/>
      <c r="VXN162" s="217"/>
      <c r="VXO162" s="217"/>
      <c r="VXP162" s="217"/>
      <c r="VXQ162" s="217"/>
      <c r="VXR162" s="217"/>
      <c r="VXS162" s="217"/>
      <c r="VXT162" s="217"/>
      <c r="VXU162" s="217"/>
      <c r="VXV162" s="217"/>
      <c r="VXW162" s="217"/>
      <c r="VXX162" s="217"/>
      <c r="VXY162" s="217"/>
      <c r="VXZ162" s="217"/>
      <c r="VYA162" s="217"/>
      <c r="VYB162" s="217"/>
      <c r="VYC162" s="217"/>
      <c r="VYD162" s="217"/>
      <c r="VYE162" s="217"/>
      <c r="VYF162" s="217"/>
      <c r="VYG162" s="217"/>
      <c r="VYH162" s="217"/>
      <c r="VYI162" s="217"/>
      <c r="VYJ162" s="217"/>
      <c r="VYK162" s="217"/>
      <c r="VYL162" s="217"/>
      <c r="VYM162" s="217"/>
      <c r="VYN162" s="217"/>
      <c r="VYO162" s="217"/>
      <c r="VYP162" s="217"/>
      <c r="VYQ162" s="217"/>
      <c r="VYR162" s="217"/>
      <c r="VYS162" s="217"/>
      <c r="VYT162" s="217"/>
      <c r="VYU162" s="217"/>
      <c r="VYV162" s="217"/>
      <c r="VYW162" s="217"/>
      <c r="VYX162" s="217"/>
      <c r="VYY162" s="217"/>
      <c r="VYZ162" s="217"/>
      <c r="VZA162" s="217"/>
      <c r="VZB162" s="217"/>
      <c r="VZC162" s="217"/>
      <c r="VZD162" s="217"/>
      <c r="VZE162" s="217"/>
      <c r="VZF162" s="217"/>
      <c r="VZG162" s="217"/>
      <c r="VZH162" s="217"/>
      <c r="VZI162" s="217"/>
      <c r="VZJ162" s="217"/>
      <c r="VZK162" s="217"/>
      <c r="VZL162" s="217"/>
      <c r="VZM162" s="217"/>
      <c r="VZN162" s="217"/>
      <c r="VZO162" s="217"/>
      <c r="VZP162" s="217"/>
      <c r="VZQ162" s="217"/>
      <c r="VZR162" s="217"/>
      <c r="VZS162" s="217"/>
      <c r="VZT162" s="217"/>
      <c r="VZU162" s="217"/>
      <c r="VZV162" s="217"/>
      <c r="VZW162" s="217"/>
      <c r="VZX162" s="217"/>
      <c r="VZY162" s="217"/>
      <c r="VZZ162" s="217"/>
      <c r="WAA162" s="217"/>
      <c r="WAB162" s="217"/>
      <c r="WAC162" s="217"/>
      <c r="WAD162" s="217"/>
      <c r="WAE162" s="217"/>
      <c r="WAF162" s="217"/>
      <c r="WAG162" s="217"/>
      <c r="WAH162" s="217"/>
      <c r="WAI162" s="217"/>
      <c r="WAJ162" s="217"/>
      <c r="WAK162" s="217"/>
      <c r="WAL162" s="217"/>
      <c r="WAM162" s="217"/>
      <c r="WAN162" s="217"/>
      <c r="WAO162" s="217"/>
      <c r="WAP162" s="217"/>
      <c r="WAQ162" s="217"/>
      <c r="WAR162" s="217"/>
      <c r="WAS162" s="217"/>
      <c r="WAT162" s="217"/>
      <c r="WAU162" s="217"/>
      <c r="WAV162" s="217"/>
      <c r="WAW162" s="217"/>
      <c r="WAX162" s="217"/>
      <c r="WAY162" s="217"/>
      <c r="WAZ162" s="217"/>
      <c r="WBA162" s="217"/>
      <c r="WBB162" s="217"/>
      <c r="WBC162" s="217"/>
      <c r="WBD162" s="217"/>
      <c r="WBE162" s="217"/>
      <c r="WBF162" s="217"/>
      <c r="WBG162" s="217"/>
      <c r="WBH162" s="217"/>
      <c r="WBI162" s="217"/>
      <c r="WBJ162" s="217"/>
      <c r="WBK162" s="217"/>
      <c r="WBL162" s="217"/>
      <c r="WBM162" s="217"/>
      <c r="WBN162" s="217"/>
      <c r="WBO162" s="217"/>
      <c r="WBP162" s="217"/>
      <c r="WBQ162" s="217"/>
      <c r="WBR162" s="217"/>
      <c r="WBS162" s="217"/>
      <c r="WBT162" s="217"/>
      <c r="WBU162" s="217"/>
      <c r="WBV162" s="217"/>
      <c r="WBW162" s="217"/>
      <c r="WBX162" s="217"/>
      <c r="WBY162" s="217"/>
      <c r="WBZ162" s="217"/>
      <c r="WCA162" s="217"/>
      <c r="WCB162" s="217"/>
      <c r="WCC162" s="217"/>
      <c r="WCD162" s="217"/>
      <c r="WCE162" s="217"/>
      <c r="WCF162" s="217"/>
      <c r="WCG162" s="217"/>
      <c r="WCH162" s="217"/>
      <c r="WCI162" s="217"/>
      <c r="WCJ162" s="217"/>
      <c r="WCK162" s="217"/>
      <c r="WCL162" s="217"/>
      <c r="WCM162" s="217"/>
      <c r="WCN162" s="217"/>
      <c r="WCO162" s="217"/>
      <c r="WCP162" s="217"/>
      <c r="WCQ162" s="217"/>
      <c r="WCR162" s="217"/>
      <c r="WCS162" s="217"/>
      <c r="WCT162" s="217"/>
      <c r="WCU162" s="217"/>
      <c r="WCV162" s="217"/>
      <c r="WCW162" s="217"/>
      <c r="WCX162" s="217"/>
      <c r="WCY162" s="217"/>
      <c r="WCZ162" s="217"/>
      <c r="WDA162" s="217"/>
      <c r="WDB162" s="217"/>
      <c r="WDC162" s="217"/>
      <c r="WDD162" s="217"/>
      <c r="WDE162" s="217"/>
      <c r="WDF162" s="217"/>
      <c r="WDG162" s="217"/>
      <c r="WDH162" s="217"/>
      <c r="WDI162" s="217"/>
      <c r="WDJ162" s="217"/>
      <c r="WDK162" s="217"/>
      <c r="WDL162" s="217"/>
      <c r="WDM162" s="217"/>
      <c r="WDN162" s="217"/>
      <c r="WDO162" s="217"/>
      <c r="WDP162" s="217"/>
      <c r="WDQ162" s="217"/>
      <c r="WDR162" s="217"/>
      <c r="WDS162" s="217"/>
      <c r="WDT162" s="217"/>
      <c r="WDU162" s="217"/>
      <c r="WDV162" s="217"/>
      <c r="WDW162" s="217"/>
      <c r="WDX162" s="217"/>
      <c r="WDY162" s="217"/>
      <c r="WDZ162" s="217"/>
      <c r="WEA162" s="217"/>
      <c r="WEB162" s="217"/>
      <c r="WEC162" s="217"/>
      <c r="WED162" s="217"/>
      <c r="WEE162" s="217"/>
      <c r="WEF162" s="217"/>
      <c r="WEG162" s="217"/>
      <c r="WEH162" s="217"/>
      <c r="WEI162" s="217"/>
      <c r="WEJ162" s="217"/>
      <c r="WEK162" s="217"/>
      <c r="WEL162" s="217"/>
      <c r="WEM162" s="217"/>
      <c r="WEN162" s="217"/>
      <c r="WEO162" s="217"/>
      <c r="WEP162" s="217"/>
      <c r="WEQ162" s="217"/>
      <c r="WER162" s="217"/>
      <c r="WES162" s="217"/>
      <c r="WET162" s="217"/>
      <c r="WEU162" s="217"/>
      <c r="WEV162" s="217"/>
      <c r="WEW162" s="217"/>
      <c r="WEX162" s="217"/>
      <c r="WEY162" s="217"/>
      <c r="WEZ162" s="217"/>
      <c r="WFA162" s="217"/>
      <c r="WFB162" s="217"/>
      <c r="WFC162" s="217"/>
      <c r="WFD162" s="217"/>
      <c r="WFE162" s="217"/>
      <c r="WFF162" s="217"/>
      <c r="WFG162" s="217"/>
      <c r="WFH162" s="217"/>
      <c r="WFI162" s="217"/>
      <c r="WFJ162" s="217"/>
      <c r="WFK162" s="217"/>
      <c r="WFL162" s="217"/>
      <c r="WFM162" s="217"/>
      <c r="WFN162" s="217"/>
      <c r="WFO162" s="217"/>
      <c r="WFP162" s="217"/>
      <c r="WFQ162" s="217"/>
      <c r="WFR162" s="217"/>
      <c r="WFS162" s="217"/>
      <c r="WFT162" s="217"/>
      <c r="WFU162" s="217"/>
      <c r="WFV162" s="217"/>
      <c r="WFW162" s="217"/>
      <c r="WFX162" s="217"/>
      <c r="WFY162" s="217"/>
      <c r="WFZ162" s="217"/>
      <c r="WGA162" s="217"/>
      <c r="WGB162" s="217"/>
      <c r="WGC162" s="217"/>
      <c r="WGD162" s="217"/>
      <c r="WGE162" s="217"/>
      <c r="WGF162" s="217"/>
      <c r="WGG162" s="217"/>
      <c r="WGH162" s="217"/>
      <c r="WGI162" s="217"/>
      <c r="WGJ162" s="217"/>
      <c r="WGK162" s="217"/>
      <c r="WGL162" s="217"/>
      <c r="WGM162" s="217"/>
      <c r="WGN162" s="217"/>
      <c r="WGO162" s="217"/>
      <c r="WGP162" s="217"/>
      <c r="WGQ162" s="217"/>
      <c r="WGR162" s="217"/>
      <c r="WGS162" s="217"/>
      <c r="WGT162" s="217"/>
      <c r="WGU162" s="217"/>
      <c r="WGV162" s="217"/>
      <c r="WGW162" s="217"/>
      <c r="WGX162" s="217"/>
      <c r="WGY162" s="217"/>
      <c r="WGZ162" s="217"/>
      <c r="WHA162" s="217"/>
      <c r="WHB162" s="217"/>
      <c r="WHC162" s="217"/>
      <c r="WHD162" s="217"/>
      <c r="WHE162" s="217"/>
      <c r="WHF162" s="217"/>
      <c r="WHG162" s="217"/>
      <c r="WHH162" s="217"/>
      <c r="WHI162" s="217"/>
      <c r="WHJ162" s="217"/>
      <c r="WHK162" s="217"/>
      <c r="WHL162" s="217"/>
      <c r="WHM162" s="217"/>
      <c r="WHN162" s="217"/>
      <c r="WHO162" s="217"/>
      <c r="WHP162" s="217"/>
      <c r="WHQ162" s="217"/>
      <c r="WHR162" s="217"/>
      <c r="WHS162" s="217"/>
      <c r="WHT162" s="217"/>
      <c r="WHU162" s="217"/>
      <c r="WHV162" s="217"/>
      <c r="WHW162" s="217"/>
      <c r="WHX162" s="217"/>
      <c r="WHY162" s="217"/>
      <c r="WHZ162" s="217"/>
      <c r="WIA162" s="217"/>
      <c r="WIB162" s="217"/>
      <c r="WIC162" s="217"/>
      <c r="WID162" s="217"/>
      <c r="WIE162" s="217"/>
      <c r="WIF162" s="217"/>
      <c r="WIG162" s="217"/>
      <c r="WIH162" s="217"/>
      <c r="WII162" s="217"/>
      <c r="WIJ162" s="217"/>
      <c r="WIK162" s="217"/>
      <c r="WIL162" s="217"/>
      <c r="WIM162" s="217"/>
      <c r="WIN162" s="217"/>
      <c r="WIO162" s="217"/>
      <c r="WIP162" s="217"/>
      <c r="WIQ162" s="217"/>
      <c r="WIR162" s="217"/>
      <c r="WIS162" s="217"/>
      <c r="WIT162" s="217"/>
      <c r="WIU162" s="217"/>
      <c r="WIV162" s="217"/>
      <c r="WIW162" s="217"/>
      <c r="WIX162" s="217"/>
      <c r="WIY162" s="217"/>
      <c r="WIZ162" s="217"/>
      <c r="WJA162" s="217"/>
      <c r="WJB162" s="217"/>
      <c r="WJC162" s="217"/>
      <c r="WJD162" s="217"/>
      <c r="WJE162" s="217"/>
      <c r="WJF162" s="217"/>
      <c r="WJG162" s="217"/>
      <c r="WJH162" s="217"/>
      <c r="WJI162" s="217"/>
      <c r="WJJ162" s="217"/>
      <c r="WJK162" s="217"/>
      <c r="WJL162" s="217"/>
      <c r="WJM162" s="217"/>
      <c r="WJN162" s="217"/>
      <c r="WJO162" s="217"/>
      <c r="WJP162" s="217"/>
      <c r="WJQ162" s="217"/>
      <c r="WJR162" s="217"/>
      <c r="WJS162" s="217"/>
      <c r="WJT162" s="217"/>
      <c r="WJU162" s="217"/>
      <c r="WJV162" s="217"/>
      <c r="WJW162" s="217"/>
      <c r="WJX162" s="217"/>
      <c r="WJY162" s="217"/>
      <c r="WJZ162" s="217"/>
      <c r="WKA162" s="217"/>
      <c r="WKB162" s="217"/>
      <c r="WKC162" s="217"/>
      <c r="WKD162" s="217"/>
      <c r="WKE162" s="217"/>
      <c r="WKF162" s="217"/>
      <c r="WKG162" s="217"/>
      <c r="WKH162" s="217"/>
      <c r="WKI162" s="217"/>
      <c r="WKJ162" s="217"/>
      <c r="WKK162" s="217"/>
      <c r="WKL162" s="217"/>
      <c r="WKM162" s="217"/>
      <c r="WKN162" s="217"/>
      <c r="WKO162" s="217"/>
      <c r="WKP162" s="217"/>
      <c r="WKQ162" s="217"/>
      <c r="WKR162" s="217"/>
      <c r="WKS162" s="217"/>
      <c r="WKT162" s="217"/>
      <c r="WKU162" s="217"/>
      <c r="WKV162" s="217"/>
      <c r="WKW162" s="217"/>
      <c r="WKX162" s="217"/>
      <c r="WKY162" s="217"/>
      <c r="WKZ162" s="217"/>
      <c r="WLA162" s="217"/>
      <c r="WLB162" s="217"/>
      <c r="WLC162" s="217"/>
      <c r="WLD162" s="217"/>
      <c r="WLE162" s="217"/>
      <c r="WLF162" s="217"/>
      <c r="WLG162" s="217"/>
      <c r="WLH162" s="217"/>
      <c r="WLI162" s="217"/>
      <c r="WLJ162" s="217"/>
      <c r="WLK162" s="217"/>
      <c r="WLL162" s="217"/>
      <c r="WLM162" s="217"/>
      <c r="WLN162" s="217"/>
      <c r="WLO162" s="217"/>
      <c r="WLP162" s="217"/>
      <c r="WLQ162" s="217"/>
      <c r="WLR162" s="217"/>
      <c r="WLS162" s="217"/>
      <c r="WLT162" s="217"/>
      <c r="WLU162" s="217"/>
      <c r="WLV162" s="217"/>
      <c r="WLW162" s="217"/>
      <c r="WLX162" s="217"/>
      <c r="WLY162" s="217"/>
      <c r="WLZ162" s="217"/>
      <c r="WMA162" s="217"/>
      <c r="WMB162" s="217"/>
      <c r="WMC162" s="217"/>
      <c r="WMD162" s="217"/>
      <c r="WME162" s="217"/>
      <c r="WMF162" s="217"/>
      <c r="WMG162" s="217"/>
      <c r="WMH162" s="217"/>
      <c r="WMI162" s="217"/>
      <c r="WMJ162" s="217"/>
      <c r="WMK162" s="217"/>
      <c r="WML162" s="217"/>
      <c r="WMM162" s="217"/>
      <c r="WMN162" s="217"/>
      <c r="WMO162" s="217"/>
      <c r="WMP162" s="217"/>
      <c r="WMQ162" s="217"/>
      <c r="WMR162" s="217"/>
      <c r="WMS162" s="217"/>
      <c r="WMT162" s="217"/>
      <c r="WMU162" s="217"/>
      <c r="WMV162" s="217"/>
      <c r="WMW162" s="217"/>
      <c r="WMX162" s="217"/>
      <c r="WMY162" s="217"/>
      <c r="WMZ162" s="217"/>
      <c r="WNA162" s="217"/>
      <c r="WNB162" s="217"/>
      <c r="WNC162" s="217"/>
      <c r="WND162" s="217"/>
      <c r="WNE162" s="217"/>
      <c r="WNF162" s="217"/>
      <c r="WNG162" s="217"/>
      <c r="WNH162" s="217"/>
      <c r="WNI162" s="217"/>
      <c r="WNJ162" s="217"/>
      <c r="WNK162" s="217"/>
      <c r="WNL162" s="217"/>
      <c r="WNM162" s="217"/>
      <c r="WNN162" s="217"/>
      <c r="WNO162" s="217"/>
      <c r="WNP162" s="217"/>
      <c r="WNQ162" s="217"/>
      <c r="WNR162" s="217"/>
      <c r="WNS162" s="217"/>
      <c r="WNT162" s="217"/>
      <c r="WNU162" s="217"/>
      <c r="WNV162" s="217"/>
      <c r="WNW162" s="217"/>
      <c r="WNX162" s="217"/>
      <c r="WNY162" s="217"/>
      <c r="WNZ162" s="217"/>
      <c r="WOA162" s="217"/>
      <c r="WOB162" s="217"/>
      <c r="WOC162" s="217"/>
      <c r="WOD162" s="217"/>
      <c r="WOE162" s="217"/>
      <c r="WOF162" s="217"/>
      <c r="WOG162" s="217"/>
      <c r="WOH162" s="217"/>
      <c r="WOI162" s="217"/>
      <c r="WOJ162" s="217"/>
      <c r="WOK162" s="217"/>
      <c r="WOL162" s="217"/>
      <c r="WOM162" s="217"/>
      <c r="WON162" s="217"/>
      <c r="WOO162" s="217"/>
      <c r="WOP162" s="217"/>
      <c r="WOQ162" s="217"/>
      <c r="WOR162" s="217"/>
      <c r="WOS162" s="217"/>
      <c r="WOT162" s="217"/>
      <c r="WOU162" s="217"/>
      <c r="WOV162" s="217"/>
      <c r="WOW162" s="217"/>
      <c r="WOX162" s="217"/>
      <c r="WOY162" s="217"/>
      <c r="WOZ162" s="217"/>
      <c r="WPA162" s="217"/>
      <c r="WPB162" s="217"/>
      <c r="WPC162" s="217"/>
      <c r="WPD162" s="217"/>
      <c r="WPE162" s="217"/>
      <c r="WPF162" s="217"/>
      <c r="WPG162" s="217"/>
      <c r="WPH162" s="217"/>
      <c r="WPI162" s="217"/>
      <c r="WPJ162" s="217"/>
      <c r="WPK162" s="217"/>
      <c r="WPL162" s="217"/>
      <c r="WPM162" s="217"/>
      <c r="WPN162" s="217"/>
      <c r="WPO162" s="217"/>
      <c r="WPP162" s="217"/>
      <c r="WPQ162" s="217"/>
      <c r="WPR162" s="217"/>
      <c r="WPS162" s="217"/>
      <c r="WPT162" s="217"/>
      <c r="WPU162" s="217"/>
      <c r="WPV162" s="217"/>
      <c r="WPW162" s="217"/>
      <c r="WPX162" s="217"/>
      <c r="WPY162" s="217"/>
      <c r="WPZ162" s="217"/>
      <c r="WQA162" s="217"/>
      <c r="WQB162" s="217"/>
      <c r="WQC162" s="217"/>
      <c r="WQD162" s="217"/>
      <c r="WQE162" s="217"/>
      <c r="WQF162" s="217"/>
      <c r="WQG162" s="217"/>
      <c r="WQH162" s="217"/>
      <c r="WQI162" s="217"/>
      <c r="WQJ162" s="217"/>
      <c r="WQK162" s="217"/>
      <c r="WQL162" s="217"/>
      <c r="WQM162" s="217"/>
      <c r="WQN162" s="217"/>
      <c r="WQO162" s="217"/>
      <c r="WQP162" s="217"/>
      <c r="WQQ162" s="217"/>
      <c r="WQR162" s="217"/>
      <c r="WQS162" s="217"/>
      <c r="WQT162" s="217"/>
      <c r="WQU162" s="217"/>
      <c r="WQV162" s="217"/>
      <c r="WQW162" s="217"/>
      <c r="WQX162" s="217"/>
      <c r="WQY162" s="217"/>
      <c r="WQZ162" s="217"/>
      <c r="WRA162" s="217"/>
      <c r="WRB162" s="217"/>
      <c r="WRC162" s="217"/>
      <c r="WRD162" s="217"/>
      <c r="WRE162" s="217"/>
      <c r="WRF162" s="217"/>
      <c r="WRG162" s="217"/>
      <c r="WRH162" s="217"/>
      <c r="WRI162" s="217"/>
      <c r="WRJ162" s="217"/>
      <c r="WRK162" s="217"/>
      <c r="WRL162" s="217"/>
      <c r="WRM162" s="217"/>
      <c r="WRN162" s="217"/>
      <c r="WRO162" s="217"/>
      <c r="WRP162" s="217"/>
      <c r="WRQ162" s="217"/>
      <c r="WRR162" s="217"/>
      <c r="WRS162" s="217"/>
      <c r="WRT162" s="217"/>
      <c r="WRU162" s="217"/>
      <c r="WRV162" s="217"/>
      <c r="WRW162" s="217"/>
      <c r="WRX162" s="217"/>
      <c r="WRY162" s="217"/>
      <c r="WRZ162" s="217"/>
      <c r="WSA162" s="217"/>
      <c r="WSB162" s="217"/>
      <c r="WSC162" s="217"/>
      <c r="WSD162" s="217"/>
      <c r="WSE162" s="217"/>
      <c r="WSF162" s="217"/>
      <c r="WSG162" s="217"/>
      <c r="WSH162" s="217"/>
      <c r="WSI162" s="217"/>
      <c r="WSJ162" s="217"/>
      <c r="WSK162" s="217"/>
      <c r="WSL162" s="217"/>
      <c r="WSM162" s="217"/>
      <c r="WSN162" s="217"/>
      <c r="WSO162" s="217"/>
      <c r="WSP162" s="217"/>
      <c r="WSQ162" s="217"/>
      <c r="WSR162" s="217"/>
      <c r="WSS162" s="217"/>
      <c r="WST162" s="217"/>
      <c r="WSU162" s="217"/>
      <c r="WSV162" s="217"/>
      <c r="WSW162" s="217"/>
      <c r="WSX162" s="217"/>
      <c r="WSY162" s="217"/>
      <c r="WSZ162" s="217"/>
      <c r="WTA162" s="217"/>
      <c r="WTB162" s="217"/>
      <c r="WTC162" s="217"/>
      <c r="WTD162" s="217"/>
      <c r="WTE162" s="217"/>
      <c r="WTF162" s="217"/>
      <c r="WTG162" s="217"/>
      <c r="WTH162" s="217"/>
      <c r="WTI162" s="217"/>
      <c r="WTJ162" s="217"/>
      <c r="WTK162" s="217"/>
      <c r="WTL162" s="217"/>
      <c r="WTM162" s="217"/>
      <c r="WTN162" s="217"/>
      <c r="WTO162" s="217"/>
      <c r="WTP162" s="217"/>
      <c r="WTQ162" s="217"/>
      <c r="WTR162" s="217"/>
      <c r="WTS162" s="217"/>
      <c r="WTT162" s="217"/>
      <c r="WTU162" s="217"/>
      <c r="WTV162" s="217"/>
      <c r="WTW162" s="217"/>
      <c r="WTX162" s="217"/>
      <c r="WTY162" s="217"/>
      <c r="WTZ162" s="217"/>
      <c r="WUA162" s="217"/>
      <c r="WUB162" s="217"/>
      <c r="WUC162" s="217"/>
      <c r="WUD162" s="217"/>
      <c r="WUE162" s="217"/>
      <c r="WUF162" s="217"/>
      <c r="WUG162" s="217"/>
      <c r="WUH162" s="217"/>
      <c r="WUI162" s="217"/>
      <c r="WUJ162" s="217"/>
      <c r="WUK162" s="217"/>
      <c r="WUL162" s="217"/>
      <c r="WUM162" s="217"/>
      <c r="WUN162" s="217"/>
      <c r="WUO162" s="217"/>
      <c r="WUP162" s="217"/>
      <c r="WUQ162" s="217"/>
      <c r="WUR162" s="217"/>
      <c r="WUS162" s="217"/>
      <c r="WUT162" s="217"/>
      <c r="WUU162" s="217"/>
      <c r="WUV162" s="217"/>
      <c r="WUW162" s="217"/>
      <c r="WUX162" s="217"/>
      <c r="WUY162" s="217"/>
      <c r="WUZ162" s="217"/>
      <c r="WVA162" s="217"/>
      <c r="WVB162" s="217"/>
      <c r="WVC162" s="217"/>
      <c r="WVD162" s="217"/>
      <c r="WVE162" s="217"/>
      <c r="WVF162" s="217"/>
      <c r="WVG162" s="217"/>
      <c r="WVH162" s="217"/>
      <c r="WVI162" s="217"/>
      <c r="WVJ162" s="217"/>
      <c r="WVK162" s="217"/>
      <c r="WVL162" s="217"/>
      <c r="WVM162" s="217"/>
      <c r="WVN162" s="217"/>
      <c r="WVO162" s="217"/>
      <c r="WVP162" s="217"/>
      <c r="WVQ162" s="217"/>
      <c r="WVR162" s="217"/>
      <c r="WVS162" s="217"/>
      <c r="WVT162" s="217"/>
      <c r="WVU162" s="217"/>
      <c r="WVV162" s="217"/>
      <c r="WVW162" s="217"/>
      <c r="WVX162" s="217"/>
      <c r="WVY162" s="217"/>
      <c r="WVZ162" s="217"/>
      <c r="WWA162" s="217"/>
      <c r="WWB162" s="217"/>
      <c r="WWC162" s="217"/>
      <c r="WWD162" s="217"/>
      <c r="WWE162" s="217"/>
      <c r="WWF162" s="217"/>
      <c r="WWG162" s="217"/>
      <c r="WWH162" s="217"/>
      <c r="WWI162" s="217"/>
      <c r="WWJ162" s="217"/>
      <c r="WWK162" s="217"/>
      <c r="WWL162" s="217"/>
      <c r="WWM162" s="217"/>
      <c r="WWN162" s="217"/>
      <c r="WWO162" s="217"/>
      <c r="WWP162" s="217"/>
      <c r="WWQ162" s="217"/>
      <c r="WWR162" s="217"/>
      <c r="WWS162" s="217"/>
      <c r="WWT162" s="217"/>
      <c r="WWU162" s="217"/>
      <c r="WWV162" s="217"/>
      <c r="WWW162" s="217"/>
      <c r="WWX162" s="217"/>
      <c r="WWY162" s="217"/>
      <c r="WWZ162" s="217"/>
      <c r="WXA162" s="217"/>
      <c r="WXB162" s="217"/>
      <c r="WXC162" s="217"/>
      <c r="WXD162" s="217"/>
      <c r="WXE162" s="217"/>
      <c r="WXF162" s="217"/>
      <c r="WXG162" s="217"/>
      <c r="WXH162" s="217"/>
      <c r="WXI162" s="217"/>
      <c r="WXJ162" s="217"/>
      <c r="WXK162" s="217"/>
      <c r="WXL162" s="217"/>
      <c r="WXM162" s="217"/>
      <c r="WXN162" s="217"/>
      <c r="WXO162" s="217"/>
      <c r="WXP162" s="217"/>
      <c r="WXQ162" s="217"/>
      <c r="WXR162" s="217"/>
      <c r="WXS162" s="217"/>
      <c r="WXT162" s="217"/>
      <c r="WXU162" s="217"/>
      <c r="WXV162" s="217"/>
      <c r="WXW162" s="217"/>
      <c r="WXX162" s="217"/>
      <c r="WXY162" s="217"/>
      <c r="WXZ162" s="217"/>
      <c r="WYA162" s="217"/>
      <c r="WYB162" s="217"/>
      <c r="WYC162" s="217"/>
      <c r="WYD162" s="217"/>
      <c r="WYE162" s="217"/>
      <c r="WYF162" s="217"/>
      <c r="WYG162" s="217"/>
      <c r="WYH162" s="217"/>
      <c r="WYI162" s="217"/>
      <c r="WYJ162" s="217"/>
      <c r="WYK162" s="217"/>
      <c r="WYL162" s="217"/>
      <c r="WYM162" s="217"/>
      <c r="WYN162" s="217"/>
      <c r="WYO162" s="217"/>
      <c r="WYP162" s="217"/>
      <c r="WYQ162" s="217"/>
      <c r="WYR162" s="217"/>
      <c r="WYS162" s="217"/>
      <c r="WYT162" s="217"/>
      <c r="WYU162" s="217"/>
      <c r="WYV162" s="217"/>
      <c r="WYW162" s="217"/>
      <c r="WYX162" s="217"/>
      <c r="WYY162" s="217"/>
      <c r="WYZ162" s="217"/>
      <c r="WZA162" s="217"/>
      <c r="WZB162" s="217"/>
      <c r="WZC162" s="217"/>
      <c r="WZD162" s="217"/>
      <c r="WZE162" s="217"/>
      <c r="WZF162" s="217"/>
      <c r="WZG162" s="217"/>
      <c r="WZH162" s="217"/>
      <c r="WZI162" s="217"/>
      <c r="WZJ162" s="217"/>
      <c r="WZK162" s="217"/>
      <c r="WZL162" s="217"/>
      <c r="WZM162" s="217"/>
      <c r="WZN162" s="217"/>
      <c r="WZO162" s="217"/>
      <c r="WZP162" s="217"/>
      <c r="WZQ162" s="217"/>
      <c r="WZR162" s="217"/>
      <c r="WZS162" s="217"/>
      <c r="WZT162" s="217"/>
      <c r="WZU162" s="217"/>
      <c r="WZV162" s="217"/>
      <c r="WZW162" s="217"/>
      <c r="WZX162" s="217"/>
      <c r="WZY162" s="217"/>
      <c r="WZZ162" s="217"/>
      <c r="XAA162" s="217"/>
      <c r="XAB162" s="217"/>
      <c r="XAC162" s="217"/>
      <c r="XAD162" s="217"/>
      <c r="XAE162" s="217"/>
      <c r="XAF162" s="217"/>
      <c r="XAG162" s="217"/>
      <c r="XAH162" s="217"/>
      <c r="XAI162" s="217"/>
      <c r="XAJ162" s="217"/>
      <c r="XAK162" s="217"/>
      <c r="XAL162" s="217"/>
      <c r="XAM162" s="217"/>
      <c r="XAN162" s="217"/>
      <c r="XAO162" s="217"/>
      <c r="XAP162" s="217"/>
      <c r="XAQ162" s="217"/>
      <c r="XAR162" s="217"/>
      <c r="XAS162" s="217"/>
      <c r="XAT162" s="217"/>
      <c r="XAU162" s="217"/>
      <c r="XAV162" s="217"/>
      <c r="XAW162" s="217"/>
      <c r="XAX162" s="217"/>
      <c r="XAY162" s="217"/>
      <c r="XAZ162" s="217"/>
      <c r="XBA162" s="217"/>
      <c r="XBB162" s="217"/>
      <c r="XBC162" s="217"/>
      <c r="XBD162" s="217"/>
      <c r="XBE162" s="217"/>
      <c r="XBF162" s="217"/>
      <c r="XBG162" s="217"/>
      <c r="XBH162" s="217"/>
      <c r="XBI162" s="217"/>
      <c r="XBJ162" s="217"/>
      <c r="XBK162" s="217"/>
      <c r="XBL162" s="217"/>
      <c r="XBM162" s="217"/>
      <c r="XBN162" s="217"/>
      <c r="XBO162" s="217"/>
      <c r="XBP162" s="217"/>
      <c r="XBQ162" s="217"/>
      <c r="XBR162" s="217"/>
      <c r="XBS162" s="217"/>
      <c r="XBT162" s="217"/>
      <c r="XBU162" s="217"/>
      <c r="XBV162" s="217"/>
      <c r="XBW162" s="217"/>
      <c r="XBX162" s="217"/>
      <c r="XBY162" s="217"/>
      <c r="XBZ162" s="217"/>
      <c r="XCA162" s="217"/>
      <c r="XCB162" s="217"/>
      <c r="XCC162" s="217"/>
      <c r="XCD162" s="217"/>
      <c r="XCE162" s="217"/>
      <c r="XCF162" s="217"/>
      <c r="XCG162" s="217"/>
      <c r="XCH162" s="217"/>
      <c r="XCI162" s="217"/>
      <c r="XCJ162" s="217"/>
      <c r="XCK162" s="217"/>
      <c r="XCL162" s="217"/>
      <c r="XCM162" s="217"/>
      <c r="XCN162" s="217"/>
      <c r="XCO162" s="217"/>
      <c r="XCP162" s="217"/>
      <c r="XCQ162" s="217"/>
      <c r="XCR162" s="217"/>
      <c r="XCS162" s="217"/>
      <c r="XCT162" s="217"/>
      <c r="XCU162" s="217"/>
      <c r="XCV162" s="217"/>
      <c r="XCW162" s="217"/>
      <c r="XCX162" s="217"/>
      <c r="XCY162" s="217"/>
      <c r="XCZ162" s="217"/>
      <c r="XDA162" s="217"/>
      <c r="XDB162" s="217"/>
      <c r="XDC162" s="217"/>
      <c r="XDD162" s="217"/>
      <c r="XDE162" s="217"/>
      <c r="XDF162" s="217"/>
      <c r="XDG162" s="217"/>
      <c r="XDH162" s="217"/>
      <c r="XDI162" s="217"/>
      <c r="XDJ162" s="217"/>
      <c r="XDK162" s="217"/>
      <c r="XDL162" s="217"/>
      <c r="XDM162" s="217"/>
      <c r="XDN162" s="217"/>
      <c r="XDO162" s="217"/>
      <c r="XDP162" s="217"/>
      <c r="XDQ162" s="217"/>
      <c r="XDR162" s="217"/>
      <c r="XDS162" s="217"/>
      <c r="XDT162" s="217"/>
      <c r="XDU162" s="217"/>
      <c r="XDV162" s="217"/>
      <c r="XDW162" s="217"/>
      <c r="XDX162" s="217"/>
      <c r="XDY162" s="217"/>
      <c r="XDZ162" s="217"/>
      <c r="XEA162" s="217"/>
      <c r="XEB162" s="217"/>
      <c r="XEC162" s="217"/>
      <c r="XED162" s="217"/>
      <c r="XEE162" s="217"/>
      <c r="XEF162" s="217"/>
      <c r="XEG162" s="217"/>
      <c r="XEH162" s="217"/>
      <c r="XEI162" s="217"/>
      <c r="XEJ162" s="217"/>
      <c r="XEK162" s="217"/>
      <c r="XEL162" s="217"/>
      <c r="XEM162" s="217"/>
      <c r="XEN162" s="217"/>
      <c r="XEO162" s="217"/>
      <c r="XEP162" s="217"/>
      <c r="XEQ162" s="217"/>
      <c r="XER162" s="217"/>
      <c r="XES162" s="217"/>
      <c r="XET162" s="217"/>
      <c r="XEU162" s="217"/>
      <c r="XEV162" s="217"/>
      <c r="XEW162" s="217"/>
      <c r="XEX162" s="217"/>
      <c r="XEY162" s="217"/>
      <c r="XEZ162" s="217"/>
      <c r="XFA162" s="217"/>
      <c r="XFB162" s="217"/>
      <c r="XFC162" s="217"/>
      <c r="XFD162" s="211"/>
    </row>
    <row r="163" spans="1:16384" s="217" customFormat="1" ht="23.25">
      <c r="A163" s="211">
        <v>2</v>
      </c>
      <c r="B163" s="222">
        <v>8</v>
      </c>
      <c r="C163" s="1393" t="s">
        <v>1179</v>
      </c>
      <c r="D163" s="213">
        <v>3.3</v>
      </c>
      <c r="E163" s="247">
        <v>9</v>
      </c>
      <c r="F163" s="247" t="s">
        <v>507</v>
      </c>
      <c r="G163" s="244" t="s">
        <v>500</v>
      </c>
      <c r="H163" s="214" t="s">
        <v>139</v>
      </c>
      <c r="I163" s="214" t="s">
        <v>501</v>
      </c>
      <c r="J163" s="1295" t="s">
        <v>33</v>
      </c>
      <c r="K163" s="1295">
        <v>20.069631999999999</v>
      </c>
      <c r="L163" s="1394">
        <v>100.50475400000001</v>
      </c>
      <c r="M163" s="234">
        <v>980000</v>
      </c>
      <c r="N163" s="234">
        <v>980000</v>
      </c>
      <c r="O163" s="213"/>
      <c r="P163" s="213">
        <v>1</v>
      </c>
      <c r="Q163" s="213">
        <v>1</v>
      </c>
      <c r="R163" s="213">
        <v>1</v>
      </c>
      <c r="S163" s="213">
        <v>1</v>
      </c>
      <c r="T163" s="196">
        <v>1</v>
      </c>
      <c r="U163" s="233"/>
      <c r="V163" s="249">
        <v>1000</v>
      </c>
      <c r="W163" s="257"/>
      <c r="X163" s="250"/>
      <c r="Y163" s="250">
        <v>120</v>
      </c>
      <c r="Z163" s="243">
        <v>20</v>
      </c>
      <c r="AA163" s="210"/>
      <c r="AB163" s="210"/>
      <c r="AC163" s="210">
        <v>2563</v>
      </c>
      <c r="AD163" s="210">
        <v>2563</v>
      </c>
      <c r="AE163" s="210" t="s">
        <v>187</v>
      </c>
      <c r="AF163" s="1248">
        <v>90</v>
      </c>
      <c r="AG163" s="1241" t="s">
        <v>159</v>
      </c>
      <c r="AH163" s="210"/>
      <c r="AI163" s="225">
        <v>202570001036</v>
      </c>
      <c r="AJ163" s="215">
        <f t="shared" si="53"/>
        <v>980000</v>
      </c>
      <c r="AK163" s="215"/>
      <c r="AL163" s="215">
        <f t="shared" si="50"/>
        <v>980000</v>
      </c>
      <c r="AM163" s="215"/>
      <c r="AN163" s="215">
        <v>330000</v>
      </c>
      <c r="AO163" s="215">
        <v>330000</v>
      </c>
      <c r="AP163" s="215">
        <v>320000</v>
      </c>
      <c r="AQ163" s="215"/>
      <c r="AR163" s="215"/>
      <c r="AS163" s="215"/>
      <c r="AT163" s="215"/>
      <c r="AU163" s="215"/>
      <c r="AV163" s="215"/>
      <c r="AW163" s="215"/>
      <c r="AX163" s="215"/>
      <c r="AY163" s="1141">
        <f t="shared" si="51"/>
        <v>980000</v>
      </c>
      <c r="AZ163" s="1141">
        <f t="shared" si="52"/>
        <v>0</v>
      </c>
      <c r="BB163" s="1062"/>
      <c r="XFD163" s="211"/>
    </row>
    <row r="164" spans="1:16384" s="217" customFormat="1" ht="42">
      <c r="A164" s="211">
        <v>2</v>
      </c>
      <c r="B164" s="222">
        <v>9</v>
      </c>
      <c r="C164" s="528" t="s">
        <v>1180</v>
      </c>
      <c r="D164" s="213">
        <v>3.3</v>
      </c>
      <c r="E164" s="247">
        <v>9</v>
      </c>
      <c r="F164" s="247" t="s">
        <v>502</v>
      </c>
      <c r="G164" s="244" t="s">
        <v>495</v>
      </c>
      <c r="H164" s="214" t="s">
        <v>139</v>
      </c>
      <c r="I164" s="214" t="s">
        <v>503</v>
      </c>
      <c r="J164" s="1295" t="s">
        <v>33</v>
      </c>
      <c r="K164" s="1295">
        <v>19.7958</v>
      </c>
      <c r="L164" s="1394">
        <v>100.0128</v>
      </c>
      <c r="M164" s="234">
        <v>850000</v>
      </c>
      <c r="N164" s="234">
        <v>850000</v>
      </c>
      <c r="O164" s="213" t="s">
        <v>32</v>
      </c>
      <c r="P164" s="213">
        <v>1</v>
      </c>
      <c r="Q164" s="213">
        <v>1</v>
      </c>
      <c r="R164" s="213">
        <v>1</v>
      </c>
      <c r="S164" s="213">
        <v>1</v>
      </c>
      <c r="T164" s="196">
        <v>1</v>
      </c>
      <c r="U164" s="233"/>
      <c r="V164" s="249">
        <v>4600</v>
      </c>
      <c r="W164" s="257" t="s">
        <v>986</v>
      </c>
      <c r="X164" s="250">
        <v>9</v>
      </c>
      <c r="Y164" s="250">
        <v>2570</v>
      </c>
      <c r="Z164" s="243">
        <v>15</v>
      </c>
      <c r="AA164" s="210"/>
      <c r="AB164" s="210"/>
      <c r="AC164" s="210">
        <v>2563</v>
      </c>
      <c r="AD164" s="210">
        <v>2563</v>
      </c>
      <c r="AE164" s="210" t="s">
        <v>187</v>
      </c>
      <c r="AF164" s="1248">
        <v>90</v>
      </c>
      <c r="AG164" s="1241" t="s">
        <v>159</v>
      </c>
      <c r="AH164" s="210"/>
      <c r="AI164" s="225">
        <v>202570001037</v>
      </c>
      <c r="AJ164" s="215">
        <f t="shared" si="53"/>
        <v>850000</v>
      </c>
      <c r="AK164" s="215"/>
      <c r="AL164" s="215">
        <f t="shared" si="50"/>
        <v>850000</v>
      </c>
      <c r="AM164" s="215">
        <v>283000</v>
      </c>
      <c r="AN164" s="215">
        <v>284000</v>
      </c>
      <c r="AO164" s="215">
        <v>283000</v>
      </c>
      <c r="AP164" s="215"/>
      <c r="AQ164" s="215"/>
      <c r="AR164" s="215"/>
      <c r="AS164" s="215"/>
      <c r="AT164" s="215"/>
      <c r="AU164" s="215"/>
      <c r="AV164" s="215"/>
      <c r="AW164" s="215"/>
      <c r="AX164" s="215"/>
      <c r="AY164" s="1141">
        <f t="shared" si="51"/>
        <v>850000</v>
      </c>
      <c r="AZ164" s="1141">
        <f t="shared" si="52"/>
        <v>0</v>
      </c>
      <c r="BB164" s="1062"/>
      <c r="XFD164" s="211"/>
    </row>
    <row r="165" spans="1:16384" s="217" customFormat="1" ht="42">
      <c r="A165" s="211">
        <v>2</v>
      </c>
      <c r="B165" s="222">
        <v>10</v>
      </c>
      <c r="C165" s="528" t="s">
        <v>1116</v>
      </c>
      <c r="D165" s="213">
        <v>3.3</v>
      </c>
      <c r="E165" s="247">
        <v>9</v>
      </c>
      <c r="F165" s="247" t="s">
        <v>505</v>
      </c>
      <c r="G165" s="244" t="s">
        <v>505</v>
      </c>
      <c r="H165" s="214" t="s">
        <v>139</v>
      </c>
      <c r="I165" s="214" t="s">
        <v>506</v>
      </c>
      <c r="J165" s="1295" t="s">
        <v>33</v>
      </c>
      <c r="K165" s="1295">
        <v>20.441400000000002</v>
      </c>
      <c r="L165" s="1394">
        <v>99.910700000000006</v>
      </c>
      <c r="M165" s="234">
        <v>980000</v>
      </c>
      <c r="N165" s="234">
        <v>980000</v>
      </c>
      <c r="O165" s="213"/>
      <c r="P165" s="213">
        <v>1</v>
      </c>
      <c r="Q165" s="213">
        <v>1</v>
      </c>
      <c r="R165" s="213">
        <v>1</v>
      </c>
      <c r="S165" s="213">
        <v>1</v>
      </c>
      <c r="T165" s="196">
        <v>1</v>
      </c>
      <c r="U165" s="233"/>
      <c r="V165" s="249">
        <v>700</v>
      </c>
      <c r="W165" s="257">
        <v>1</v>
      </c>
      <c r="X165" s="250"/>
      <c r="Y165" s="250">
        <v>50</v>
      </c>
      <c r="Z165" s="243">
        <v>20</v>
      </c>
      <c r="AA165" s="210"/>
      <c r="AB165" s="210"/>
      <c r="AC165" s="210">
        <v>2563</v>
      </c>
      <c r="AD165" s="210">
        <v>2563</v>
      </c>
      <c r="AE165" s="210" t="s">
        <v>187</v>
      </c>
      <c r="AF165" s="1248">
        <v>90</v>
      </c>
      <c r="AG165" s="1241" t="s">
        <v>159</v>
      </c>
      <c r="AH165" s="210"/>
      <c r="AI165" s="225">
        <v>202570001038</v>
      </c>
      <c r="AJ165" s="215">
        <f t="shared" si="53"/>
        <v>980000</v>
      </c>
      <c r="AK165" s="215" t="s">
        <v>32</v>
      </c>
      <c r="AL165" s="215">
        <f t="shared" si="50"/>
        <v>980000</v>
      </c>
      <c r="AM165" s="215"/>
      <c r="AN165" s="215">
        <v>380000</v>
      </c>
      <c r="AO165" s="215">
        <v>300000</v>
      </c>
      <c r="AP165" s="215">
        <v>300000</v>
      </c>
      <c r="AQ165" s="215"/>
      <c r="AR165" s="215"/>
      <c r="AS165" s="215"/>
      <c r="AT165" s="215"/>
      <c r="AU165" s="215"/>
      <c r="AV165" s="215"/>
      <c r="AW165" s="215"/>
      <c r="AX165" s="215"/>
      <c r="AY165" s="1141">
        <f t="shared" si="51"/>
        <v>980000</v>
      </c>
      <c r="AZ165" s="1141">
        <f t="shared" si="52"/>
        <v>0</v>
      </c>
      <c r="BB165" s="1062"/>
      <c r="XFD165" s="211"/>
    </row>
    <row r="166" spans="1:16384" s="217" customFormat="1" ht="42">
      <c r="A166" s="211">
        <v>2</v>
      </c>
      <c r="B166" s="222">
        <v>11</v>
      </c>
      <c r="C166" s="528" t="s">
        <v>1136</v>
      </c>
      <c r="D166" s="213">
        <v>3.3</v>
      </c>
      <c r="E166" s="247">
        <v>9</v>
      </c>
      <c r="F166" s="247" t="s">
        <v>508</v>
      </c>
      <c r="G166" s="244" t="s">
        <v>495</v>
      </c>
      <c r="H166" s="214" t="s">
        <v>139</v>
      </c>
      <c r="I166" s="214" t="s">
        <v>492</v>
      </c>
      <c r="J166" s="1295" t="s">
        <v>454</v>
      </c>
      <c r="K166" s="1295">
        <v>19.915870000000002</v>
      </c>
      <c r="L166" s="1394">
        <v>99.914912000000001</v>
      </c>
      <c r="M166" s="234">
        <v>950000</v>
      </c>
      <c r="N166" s="234">
        <v>950000</v>
      </c>
      <c r="O166" s="213"/>
      <c r="P166" s="213">
        <v>1</v>
      </c>
      <c r="Q166" s="213">
        <v>1</v>
      </c>
      <c r="R166" s="213">
        <v>1</v>
      </c>
      <c r="S166" s="213">
        <v>1</v>
      </c>
      <c r="T166" s="196">
        <v>1</v>
      </c>
      <c r="U166" s="233"/>
      <c r="V166" s="249">
        <v>2150</v>
      </c>
      <c r="W166" s="257"/>
      <c r="X166" s="250"/>
      <c r="Y166" s="250">
        <v>150</v>
      </c>
      <c r="Z166" s="243">
        <v>20</v>
      </c>
      <c r="AA166" s="210" t="s">
        <v>32</v>
      </c>
      <c r="AB166" s="210" t="s">
        <v>32</v>
      </c>
      <c r="AC166" s="210">
        <v>2563</v>
      </c>
      <c r="AD166" s="210">
        <v>2563</v>
      </c>
      <c r="AE166" s="210" t="s">
        <v>187</v>
      </c>
      <c r="AF166" s="1248">
        <v>150</v>
      </c>
      <c r="AG166" s="1241" t="s">
        <v>159</v>
      </c>
      <c r="AH166" s="210"/>
      <c r="AI166" s="225">
        <v>202570001039</v>
      </c>
      <c r="AJ166" s="215">
        <f t="shared" si="53"/>
        <v>950000</v>
      </c>
      <c r="AK166" s="215"/>
      <c r="AL166" s="215">
        <f t="shared" si="50"/>
        <v>950000</v>
      </c>
      <c r="AM166" s="215">
        <v>47500</v>
      </c>
      <c r="AN166" s="215">
        <v>133000</v>
      </c>
      <c r="AO166" s="215">
        <v>237500</v>
      </c>
      <c r="AP166" s="215">
        <v>361000</v>
      </c>
      <c r="AQ166" s="215">
        <v>171000</v>
      </c>
      <c r="AR166" s="215"/>
      <c r="AS166" s="215"/>
      <c r="AT166" s="215"/>
      <c r="AU166" s="215"/>
      <c r="AV166" s="215"/>
      <c r="AW166" s="215"/>
      <c r="AX166" s="215"/>
      <c r="AY166" s="1141">
        <f t="shared" si="51"/>
        <v>950000</v>
      </c>
      <c r="AZ166" s="1141">
        <f t="shared" si="52"/>
        <v>0</v>
      </c>
      <c r="BB166" s="1062"/>
      <c r="XFD166" s="211"/>
    </row>
    <row r="167" spans="1:16384" s="217" customFormat="1" ht="23.25">
      <c r="A167" s="211">
        <v>2</v>
      </c>
      <c r="B167" s="222">
        <v>12</v>
      </c>
      <c r="C167" s="1393" t="s">
        <v>1181</v>
      </c>
      <c r="D167" s="213">
        <v>3.3</v>
      </c>
      <c r="E167" s="247">
        <v>9</v>
      </c>
      <c r="F167" s="247" t="s">
        <v>509</v>
      </c>
      <c r="G167" s="244" t="s">
        <v>500</v>
      </c>
      <c r="H167" s="214" t="s">
        <v>139</v>
      </c>
      <c r="I167" s="214" t="s">
        <v>501</v>
      </c>
      <c r="J167" s="1295" t="s">
        <v>33</v>
      </c>
      <c r="K167" s="1295">
        <v>20.057458</v>
      </c>
      <c r="L167" s="1394">
        <v>100.4468</v>
      </c>
      <c r="M167" s="234">
        <v>300000</v>
      </c>
      <c r="N167" s="234">
        <v>300000</v>
      </c>
      <c r="O167" s="213"/>
      <c r="P167" s="213">
        <v>1</v>
      </c>
      <c r="Q167" s="213">
        <v>1</v>
      </c>
      <c r="R167" s="213">
        <v>1</v>
      </c>
      <c r="S167" s="213">
        <v>1</v>
      </c>
      <c r="T167" s="196">
        <v>1</v>
      </c>
      <c r="U167" s="233"/>
      <c r="V167" s="249">
        <v>1500</v>
      </c>
      <c r="W167" s="257"/>
      <c r="X167" s="250"/>
      <c r="Y167" s="250">
        <v>330</v>
      </c>
      <c r="Z167" s="243">
        <v>10</v>
      </c>
      <c r="AA167" s="210"/>
      <c r="AB167" s="210"/>
      <c r="AC167" s="210">
        <v>2563</v>
      </c>
      <c r="AD167" s="210">
        <v>2563</v>
      </c>
      <c r="AE167" s="210" t="s">
        <v>187</v>
      </c>
      <c r="AF167" s="1248">
        <v>90</v>
      </c>
      <c r="AG167" s="1241" t="s">
        <v>159</v>
      </c>
      <c r="AH167" s="210"/>
      <c r="AI167" s="225">
        <v>202570001040</v>
      </c>
      <c r="AJ167" s="215">
        <f t="shared" si="53"/>
        <v>300000</v>
      </c>
      <c r="AK167" s="215"/>
      <c r="AL167" s="215">
        <f t="shared" si="50"/>
        <v>300000</v>
      </c>
      <c r="AM167" s="215"/>
      <c r="AN167" s="215">
        <v>100000</v>
      </c>
      <c r="AO167" s="215">
        <v>100000</v>
      </c>
      <c r="AP167" s="215">
        <v>100000</v>
      </c>
      <c r="AQ167" s="215"/>
      <c r="AR167" s="215"/>
      <c r="AS167" s="215"/>
      <c r="AT167" s="215"/>
      <c r="AU167" s="215"/>
      <c r="AV167" s="215"/>
      <c r="AW167" s="215"/>
      <c r="AX167" s="215"/>
      <c r="AY167" s="1141">
        <f t="shared" si="51"/>
        <v>300000</v>
      </c>
      <c r="AZ167" s="1141">
        <f t="shared" si="52"/>
        <v>0</v>
      </c>
      <c r="BB167" s="1062"/>
      <c r="XFD167" s="211"/>
    </row>
    <row r="168" spans="1:16384" s="217" customFormat="1" ht="42">
      <c r="A168" s="211">
        <v>2</v>
      </c>
      <c r="B168" s="222">
        <v>13</v>
      </c>
      <c r="C168" s="528" t="s">
        <v>1117</v>
      </c>
      <c r="D168" s="213">
        <v>3.3</v>
      </c>
      <c r="E168" s="247">
        <v>9</v>
      </c>
      <c r="F168" s="247" t="s">
        <v>510</v>
      </c>
      <c r="G168" s="244" t="s">
        <v>505</v>
      </c>
      <c r="H168" s="214" t="s">
        <v>139</v>
      </c>
      <c r="I168" s="214" t="s">
        <v>506</v>
      </c>
      <c r="J168" s="1295" t="s">
        <v>33</v>
      </c>
      <c r="K168" s="1295">
        <v>20.429400000000001</v>
      </c>
      <c r="L168" s="1394">
        <v>99.009500000000003</v>
      </c>
      <c r="M168" s="234">
        <v>960000</v>
      </c>
      <c r="N168" s="234">
        <v>960000</v>
      </c>
      <c r="O168" s="213" t="s">
        <v>32</v>
      </c>
      <c r="P168" s="213">
        <v>1</v>
      </c>
      <c r="Q168" s="213">
        <v>1</v>
      </c>
      <c r="R168" s="213">
        <v>1</v>
      </c>
      <c r="S168" s="213">
        <v>1</v>
      </c>
      <c r="T168" s="196">
        <v>1</v>
      </c>
      <c r="U168" s="233"/>
      <c r="V168" s="249">
        <v>700</v>
      </c>
      <c r="W168" s="257">
        <v>0.86</v>
      </c>
      <c r="X168" s="250"/>
      <c r="Y168" s="250">
        <v>50</v>
      </c>
      <c r="Z168" s="243">
        <v>20</v>
      </c>
      <c r="AA168" s="210"/>
      <c r="AB168" s="210"/>
      <c r="AC168" s="210">
        <v>2563</v>
      </c>
      <c r="AD168" s="210">
        <v>2563</v>
      </c>
      <c r="AE168" s="210" t="s">
        <v>187</v>
      </c>
      <c r="AF168" s="1248">
        <v>90</v>
      </c>
      <c r="AG168" s="1241" t="s">
        <v>159</v>
      </c>
      <c r="AH168" s="210"/>
      <c r="AI168" s="225">
        <v>202570001041</v>
      </c>
      <c r="AJ168" s="215">
        <f t="shared" si="53"/>
        <v>960000</v>
      </c>
      <c r="AK168" s="215" t="s">
        <v>32</v>
      </c>
      <c r="AL168" s="215">
        <f t="shared" si="50"/>
        <v>960000</v>
      </c>
      <c r="AM168" s="215"/>
      <c r="AN168" s="215">
        <v>360000</v>
      </c>
      <c r="AO168" s="215">
        <v>300000</v>
      </c>
      <c r="AP168" s="215">
        <v>300000</v>
      </c>
      <c r="AQ168" s="215"/>
      <c r="AR168" s="215"/>
      <c r="AS168" s="215"/>
      <c r="AT168" s="215"/>
      <c r="AU168" s="215"/>
      <c r="AV168" s="215"/>
      <c r="AW168" s="215"/>
      <c r="AX168" s="215"/>
      <c r="AY168" s="1141">
        <f t="shared" si="51"/>
        <v>960000</v>
      </c>
      <c r="AZ168" s="1141">
        <f t="shared" si="52"/>
        <v>0</v>
      </c>
      <c r="BB168" s="1062"/>
      <c r="XFD168" s="211"/>
    </row>
    <row r="169" spans="1:16384" s="217" customFormat="1" ht="42">
      <c r="A169" s="211">
        <v>2</v>
      </c>
      <c r="B169" s="222">
        <v>14</v>
      </c>
      <c r="C169" s="528" t="s">
        <v>1137</v>
      </c>
      <c r="D169" s="213">
        <v>3.3</v>
      </c>
      <c r="E169" s="247">
        <v>9</v>
      </c>
      <c r="F169" s="247" t="s">
        <v>991</v>
      </c>
      <c r="G169" s="244" t="s">
        <v>495</v>
      </c>
      <c r="H169" s="214" t="s">
        <v>139</v>
      </c>
      <c r="I169" s="214" t="s">
        <v>492</v>
      </c>
      <c r="J169" s="1295" t="s">
        <v>454</v>
      </c>
      <c r="K169" s="1295">
        <v>19.869478999999998</v>
      </c>
      <c r="L169" s="1394">
        <v>99.858385999999996</v>
      </c>
      <c r="M169" s="234">
        <v>400000</v>
      </c>
      <c r="N169" s="234">
        <v>400000</v>
      </c>
      <c r="O169" s="213"/>
      <c r="P169" s="213">
        <v>1</v>
      </c>
      <c r="Q169" s="213">
        <v>1</v>
      </c>
      <c r="R169" s="213">
        <v>1</v>
      </c>
      <c r="S169" s="213">
        <v>1</v>
      </c>
      <c r="T169" s="196">
        <v>1</v>
      </c>
      <c r="U169" s="233"/>
      <c r="V169" s="249">
        <v>500</v>
      </c>
      <c r="W169" s="257"/>
      <c r="X169" s="250"/>
      <c r="Y169" s="250">
        <v>98</v>
      </c>
      <c r="Z169" s="243">
        <v>20</v>
      </c>
      <c r="AA169" s="210"/>
      <c r="AB169" s="210"/>
      <c r="AC169" s="210">
        <v>2563</v>
      </c>
      <c r="AD169" s="210">
        <v>2563</v>
      </c>
      <c r="AE169" s="210" t="s">
        <v>187</v>
      </c>
      <c r="AF169" s="1248">
        <v>150</v>
      </c>
      <c r="AG169" s="1241" t="s">
        <v>159</v>
      </c>
      <c r="AH169" s="210"/>
      <c r="AI169" s="225">
        <v>202570001042</v>
      </c>
      <c r="AJ169" s="215">
        <f t="shared" si="53"/>
        <v>400000</v>
      </c>
      <c r="AK169" s="215"/>
      <c r="AL169" s="215">
        <f t="shared" si="50"/>
        <v>400000</v>
      </c>
      <c r="AM169" s="215">
        <v>20000</v>
      </c>
      <c r="AN169" s="215">
        <v>56000</v>
      </c>
      <c r="AO169" s="215">
        <v>100000</v>
      </c>
      <c r="AP169" s="215">
        <v>152000</v>
      </c>
      <c r="AQ169" s="215">
        <v>72000</v>
      </c>
      <c r="AR169" s="215"/>
      <c r="AS169" s="215"/>
      <c r="AT169" s="215"/>
      <c r="AU169" s="215"/>
      <c r="AV169" s="215"/>
      <c r="AW169" s="215"/>
      <c r="AX169" s="215"/>
      <c r="AY169" s="1141">
        <f t="shared" si="51"/>
        <v>400000</v>
      </c>
      <c r="AZ169" s="1141">
        <f t="shared" si="52"/>
        <v>0</v>
      </c>
      <c r="BB169" s="1062"/>
      <c r="XFD169" s="211"/>
    </row>
    <row r="170" spans="1:16384" s="217" customFormat="1" ht="42">
      <c r="A170" s="211">
        <v>2</v>
      </c>
      <c r="B170" s="222">
        <v>15</v>
      </c>
      <c r="C170" s="528" t="s">
        <v>1118</v>
      </c>
      <c r="D170" s="213">
        <v>3.3</v>
      </c>
      <c r="E170" s="247">
        <v>9</v>
      </c>
      <c r="F170" s="247" t="s">
        <v>511</v>
      </c>
      <c r="G170" s="244" t="s">
        <v>512</v>
      </c>
      <c r="H170" s="214" t="s">
        <v>139</v>
      </c>
      <c r="I170" s="214" t="s">
        <v>498</v>
      </c>
      <c r="J170" s="1295" t="s">
        <v>454</v>
      </c>
      <c r="K170" s="1295">
        <v>19.554300000000001</v>
      </c>
      <c r="L170" s="1394">
        <v>99.335499999999996</v>
      </c>
      <c r="M170" s="234">
        <v>980000</v>
      </c>
      <c r="N170" s="234">
        <v>980000</v>
      </c>
      <c r="O170" s="213"/>
      <c r="P170" s="213">
        <v>1</v>
      </c>
      <c r="Q170" s="213">
        <v>1</v>
      </c>
      <c r="R170" s="213">
        <v>1</v>
      </c>
      <c r="S170" s="213">
        <v>1</v>
      </c>
      <c r="T170" s="196">
        <v>1</v>
      </c>
      <c r="U170" s="233" t="s">
        <v>32</v>
      </c>
      <c r="V170" s="249">
        <v>800</v>
      </c>
      <c r="W170" s="257">
        <v>74</v>
      </c>
      <c r="X170" s="250"/>
      <c r="Y170" s="250">
        <v>40</v>
      </c>
      <c r="Z170" s="243">
        <v>20</v>
      </c>
      <c r="AA170" s="210" t="s">
        <v>32</v>
      </c>
      <c r="AB170" s="210" t="s">
        <v>32</v>
      </c>
      <c r="AC170" s="210">
        <v>2563</v>
      </c>
      <c r="AD170" s="210">
        <v>2563</v>
      </c>
      <c r="AE170" s="210" t="s">
        <v>187</v>
      </c>
      <c r="AF170" s="1248">
        <v>90</v>
      </c>
      <c r="AG170" s="1241" t="s">
        <v>159</v>
      </c>
      <c r="AH170" s="210"/>
      <c r="AI170" s="225">
        <v>202570001043</v>
      </c>
      <c r="AJ170" s="215">
        <f t="shared" si="53"/>
        <v>980000</v>
      </c>
      <c r="AK170" s="221" t="s">
        <v>32</v>
      </c>
      <c r="AL170" s="215">
        <f t="shared" si="50"/>
        <v>980000</v>
      </c>
      <c r="AM170" s="215"/>
      <c r="AN170" s="215">
        <v>327000</v>
      </c>
      <c r="AO170" s="215">
        <v>327000</v>
      </c>
      <c r="AP170" s="215">
        <v>326000</v>
      </c>
      <c r="AQ170" s="215"/>
      <c r="AR170" s="215"/>
      <c r="AS170" s="215"/>
      <c r="AT170" s="215"/>
      <c r="AU170" s="215"/>
      <c r="AV170" s="215"/>
      <c r="AW170" s="215"/>
      <c r="AX170" s="215"/>
      <c r="AY170" s="1141">
        <f t="shared" si="51"/>
        <v>980000</v>
      </c>
      <c r="AZ170" s="1141">
        <f t="shared" si="52"/>
        <v>0</v>
      </c>
      <c r="BB170" s="1062"/>
      <c r="XFD170" s="211"/>
    </row>
    <row r="171" spans="1:16384" s="217" customFormat="1" ht="42">
      <c r="A171" s="211">
        <v>2</v>
      </c>
      <c r="B171" s="222">
        <v>16</v>
      </c>
      <c r="C171" s="528" t="s">
        <v>1119</v>
      </c>
      <c r="D171" s="213">
        <v>3.3</v>
      </c>
      <c r="E171" s="247">
        <v>9</v>
      </c>
      <c r="F171" s="247" t="s">
        <v>513</v>
      </c>
      <c r="G171" s="244" t="s">
        <v>505</v>
      </c>
      <c r="H171" s="214" t="s">
        <v>139</v>
      </c>
      <c r="I171" s="214" t="s">
        <v>506</v>
      </c>
      <c r="J171" s="1295" t="s">
        <v>33</v>
      </c>
      <c r="K171" s="1295">
        <v>20.369900000000001</v>
      </c>
      <c r="L171" s="1394">
        <v>99.933199999999999</v>
      </c>
      <c r="M171" s="234">
        <v>970000</v>
      </c>
      <c r="N171" s="234">
        <v>970000</v>
      </c>
      <c r="O171" s="213" t="s">
        <v>32</v>
      </c>
      <c r="P171" s="213">
        <v>1</v>
      </c>
      <c r="Q171" s="213">
        <v>1</v>
      </c>
      <c r="R171" s="213">
        <v>1</v>
      </c>
      <c r="S171" s="213">
        <v>1</v>
      </c>
      <c r="T171" s="196">
        <v>1</v>
      </c>
      <c r="U171" s="233"/>
      <c r="V171" s="249">
        <v>700</v>
      </c>
      <c r="W171" s="257">
        <v>0.8</v>
      </c>
      <c r="X171" s="250"/>
      <c r="Y171" s="250">
        <v>50</v>
      </c>
      <c r="Z171" s="243">
        <v>20</v>
      </c>
      <c r="AA171" s="210"/>
      <c r="AB171" s="210"/>
      <c r="AC171" s="210">
        <v>2563</v>
      </c>
      <c r="AD171" s="210">
        <v>2563</v>
      </c>
      <c r="AE171" s="210" t="s">
        <v>187</v>
      </c>
      <c r="AF171" s="1248">
        <v>90</v>
      </c>
      <c r="AG171" s="1241" t="s">
        <v>159</v>
      </c>
      <c r="AH171" s="210"/>
      <c r="AI171" s="225">
        <v>202570001044</v>
      </c>
      <c r="AJ171" s="215">
        <f t="shared" si="53"/>
        <v>970000</v>
      </c>
      <c r="AK171" s="215" t="s">
        <v>32</v>
      </c>
      <c r="AL171" s="215">
        <f t="shared" si="50"/>
        <v>970000</v>
      </c>
      <c r="AM171" s="215"/>
      <c r="AN171" s="215">
        <v>370000</v>
      </c>
      <c r="AO171" s="215">
        <v>300000</v>
      </c>
      <c r="AP171" s="215">
        <v>300000</v>
      </c>
      <c r="AQ171" s="215"/>
      <c r="AR171" s="215"/>
      <c r="AS171" s="215"/>
      <c r="AT171" s="215"/>
      <c r="AU171" s="215"/>
      <c r="AV171" s="215"/>
      <c r="AW171" s="215"/>
      <c r="AX171" s="215"/>
      <c r="AY171" s="1141">
        <f t="shared" si="51"/>
        <v>970000</v>
      </c>
      <c r="AZ171" s="1141">
        <f t="shared" si="52"/>
        <v>0</v>
      </c>
      <c r="BB171" s="1062"/>
      <c r="XFD171" s="211"/>
    </row>
    <row r="172" spans="1:16384" s="217" customFormat="1" ht="42">
      <c r="A172" s="211">
        <v>2</v>
      </c>
      <c r="B172" s="222">
        <v>17</v>
      </c>
      <c r="C172" s="528" t="s">
        <v>1138</v>
      </c>
      <c r="D172" s="213">
        <v>3.3</v>
      </c>
      <c r="E172" s="247">
        <v>9</v>
      </c>
      <c r="F172" s="247" t="s">
        <v>514</v>
      </c>
      <c r="G172" s="244" t="s">
        <v>453</v>
      </c>
      <c r="H172" s="214" t="s">
        <v>139</v>
      </c>
      <c r="I172" s="214" t="s">
        <v>498</v>
      </c>
      <c r="J172" s="1295" t="s">
        <v>454</v>
      </c>
      <c r="K172" s="1295">
        <v>19.760078</v>
      </c>
      <c r="L172" s="1394">
        <v>99.743369999999999</v>
      </c>
      <c r="M172" s="234">
        <v>850000</v>
      </c>
      <c r="N172" s="234">
        <v>850000</v>
      </c>
      <c r="O172" s="213" t="s">
        <v>32</v>
      </c>
      <c r="P172" s="213">
        <v>1</v>
      </c>
      <c r="Q172" s="213">
        <v>1</v>
      </c>
      <c r="R172" s="213">
        <v>1</v>
      </c>
      <c r="S172" s="213">
        <v>1</v>
      </c>
      <c r="T172" s="196">
        <v>1</v>
      </c>
      <c r="U172" s="233"/>
      <c r="V172" s="249">
        <v>800</v>
      </c>
      <c r="W172" s="257"/>
      <c r="X172" s="250"/>
      <c r="Y172" s="250">
        <v>150</v>
      </c>
      <c r="Z172" s="243">
        <v>20</v>
      </c>
      <c r="AA172" s="210"/>
      <c r="AB172" s="210"/>
      <c r="AC172" s="210">
        <v>2563</v>
      </c>
      <c r="AD172" s="210">
        <v>2563</v>
      </c>
      <c r="AE172" s="210" t="s">
        <v>187</v>
      </c>
      <c r="AF172" s="1248">
        <v>150</v>
      </c>
      <c r="AG172" s="1241" t="s">
        <v>159</v>
      </c>
      <c r="AH172" s="210"/>
      <c r="AI172" s="225">
        <v>202570001045</v>
      </c>
      <c r="AJ172" s="215">
        <f t="shared" si="53"/>
        <v>850000</v>
      </c>
      <c r="AK172" s="215"/>
      <c r="AL172" s="215">
        <f t="shared" si="50"/>
        <v>850000</v>
      </c>
      <c r="AM172" s="215">
        <v>42500</v>
      </c>
      <c r="AN172" s="215">
        <v>119000</v>
      </c>
      <c r="AO172" s="215">
        <v>212500</v>
      </c>
      <c r="AP172" s="215">
        <v>323000</v>
      </c>
      <c r="AQ172" s="215">
        <v>153000</v>
      </c>
      <c r="AR172" s="215"/>
      <c r="AS172" s="215"/>
      <c r="AT172" s="215"/>
      <c r="AU172" s="215"/>
      <c r="AV172" s="215"/>
      <c r="AW172" s="215"/>
      <c r="AX172" s="215"/>
      <c r="AY172" s="1141">
        <f t="shared" si="51"/>
        <v>850000</v>
      </c>
      <c r="AZ172" s="1141">
        <f t="shared" si="52"/>
        <v>0</v>
      </c>
      <c r="BB172" s="1062"/>
      <c r="XFD172" s="211"/>
    </row>
    <row r="173" spans="1:16384" s="217" customFormat="1" ht="42">
      <c r="A173" s="211">
        <v>2</v>
      </c>
      <c r="B173" s="222">
        <v>18</v>
      </c>
      <c r="C173" s="528" t="s">
        <v>1120</v>
      </c>
      <c r="D173" s="213">
        <v>3.3</v>
      </c>
      <c r="E173" s="247">
        <v>9</v>
      </c>
      <c r="F173" s="247" t="s">
        <v>511</v>
      </c>
      <c r="G173" s="244" t="s">
        <v>512</v>
      </c>
      <c r="H173" s="214" t="s">
        <v>139</v>
      </c>
      <c r="I173" s="214" t="s">
        <v>498</v>
      </c>
      <c r="J173" s="1295" t="s">
        <v>454</v>
      </c>
      <c r="K173" s="1295">
        <v>19.554300000000001</v>
      </c>
      <c r="L173" s="1394">
        <v>99.335499999999996</v>
      </c>
      <c r="M173" s="234">
        <v>960000</v>
      </c>
      <c r="N173" s="234">
        <v>960000</v>
      </c>
      <c r="O173" s="213"/>
      <c r="P173" s="213">
        <v>1</v>
      </c>
      <c r="Q173" s="213">
        <v>1</v>
      </c>
      <c r="R173" s="213">
        <v>1</v>
      </c>
      <c r="S173" s="213">
        <v>1</v>
      </c>
      <c r="T173" s="196">
        <v>1</v>
      </c>
      <c r="U173" s="233" t="s">
        <v>32</v>
      </c>
      <c r="V173" s="249">
        <v>800</v>
      </c>
      <c r="W173" s="257">
        <v>94</v>
      </c>
      <c r="X173" s="250"/>
      <c r="Y173" s="250">
        <v>30</v>
      </c>
      <c r="Z173" s="243">
        <v>20</v>
      </c>
      <c r="AA173" s="210"/>
      <c r="AB173" s="210"/>
      <c r="AC173" s="210">
        <v>2563</v>
      </c>
      <c r="AD173" s="210">
        <v>2563</v>
      </c>
      <c r="AE173" s="210" t="s">
        <v>187</v>
      </c>
      <c r="AF173" s="1248">
        <v>90</v>
      </c>
      <c r="AG173" s="1241" t="s">
        <v>159</v>
      </c>
      <c r="AH173" s="210"/>
      <c r="AI173" s="225">
        <v>202570001046</v>
      </c>
      <c r="AJ173" s="215">
        <f t="shared" si="53"/>
        <v>960000</v>
      </c>
      <c r="AK173" s="221" t="s">
        <v>32</v>
      </c>
      <c r="AL173" s="215">
        <f t="shared" si="50"/>
        <v>960000</v>
      </c>
      <c r="AM173" s="231"/>
      <c r="AN173" s="231">
        <v>320000</v>
      </c>
      <c r="AO173" s="231">
        <v>320000</v>
      </c>
      <c r="AP173" s="215">
        <v>320000</v>
      </c>
      <c r="AQ173" s="215"/>
      <c r="AR173" s="215"/>
      <c r="AS173" s="215"/>
      <c r="AT173" s="215"/>
      <c r="AU173" s="231"/>
      <c r="AV173" s="231"/>
      <c r="AW173" s="231"/>
      <c r="AX173" s="231"/>
      <c r="AY173" s="1141">
        <f t="shared" si="51"/>
        <v>960000</v>
      </c>
      <c r="AZ173" s="1141">
        <f t="shared" si="52"/>
        <v>0</v>
      </c>
      <c r="BB173" s="1062"/>
      <c r="XFD173" s="211"/>
    </row>
    <row r="174" spans="1:16384" s="217" customFormat="1" ht="46.5" customHeight="1">
      <c r="A174" s="211">
        <v>2</v>
      </c>
      <c r="B174" s="222">
        <v>19</v>
      </c>
      <c r="C174" s="528" t="s">
        <v>1182</v>
      </c>
      <c r="D174" s="213">
        <v>3.3</v>
      </c>
      <c r="E174" s="247">
        <v>9</v>
      </c>
      <c r="F174" s="247" t="s">
        <v>499</v>
      </c>
      <c r="G174" s="244" t="s">
        <v>500</v>
      </c>
      <c r="H174" s="214" t="s">
        <v>139</v>
      </c>
      <c r="I174" s="214" t="s">
        <v>501</v>
      </c>
      <c r="J174" s="1295" t="s">
        <v>33</v>
      </c>
      <c r="K174" s="1295">
        <v>20.007999999999999</v>
      </c>
      <c r="L174" s="1394">
        <v>100.4568</v>
      </c>
      <c r="M174" s="234">
        <v>400000</v>
      </c>
      <c r="N174" s="234">
        <v>400000</v>
      </c>
      <c r="O174" s="213"/>
      <c r="P174" s="213">
        <v>1</v>
      </c>
      <c r="Q174" s="213">
        <v>1</v>
      </c>
      <c r="R174" s="213">
        <v>1</v>
      </c>
      <c r="S174" s="213">
        <v>1</v>
      </c>
      <c r="T174" s="196">
        <v>1</v>
      </c>
      <c r="U174" s="233"/>
      <c r="V174" s="249">
        <v>600</v>
      </c>
      <c r="W174" s="257"/>
      <c r="X174" s="250"/>
      <c r="Y174" s="250">
        <v>210</v>
      </c>
      <c r="Z174" s="243">
        <v>10</v>
      </c>
      <c r="AA174" s="210" t="s">
        <v>32</v>
      </c>
      <c r="AB174" s="210" t="s">
        <v>32</v>
      </c>
      <c r="AC174" s="210">
        <v>2563</v>
      </c>
      <c r="AD174" s="210">
        <v>2563</v>
      </c>
      <c r="AE174" s="210" t="s">
        <v>187</v>
      </c>
      <c r="AF174" s="1248">
        <v>90</v>
      </c>
      <c r="AG174" s="1241" t="s">
        <v>159</v>
      </c>
      <c r="AH174" s="210"/>
      <c r="AI174" s="225">
        <v>202570001047</v>
      </c>
      <c r="AJ174" s="215">
        <f t="shared" si="53"/>
        <v>400000</v>
      </c>
      <c r="AK174" s="215"/>
      <c r="AL174" s="215">
        <f t="shared" si="50"/>
        <v>400000</v>
      </c>
      <c r="AM174" s="215"/>
      <c r="AN174" s="215">
        <v>135000</v>
      </c>
      <c r="AO174" s="215">
        <v>135000</v>
      </c>
      <c r="AP174" s="215">
        <v>130000</v>
      </c>
      <c r="AQ174" s="215"/>
      <c r="AR174" s="215"/>
      <c r="AS174" s="215"/>
      <c r="AT174" s="215"/>
      <c r="AU174" s="215"/>
      <c r="AV174" s="215"/>
      <c r="AW174" s="215"/>
      <c r="AX174" s="215"/>
      <c r="AY174" s="1141">
        <f t="shared" si="51"/>
        <v>400000</v>
      </c>
      <c r="AZ174" s="1141">
        <f t="shared" si="52"/>
        <v>0</v>
      </c>
      <c r="BB174" s="1062"/>
      <c r="XFD174" s="211"/>
    </row>
    <row r="175" spans="1:16384" s="217" customFormat="1" ht="42">
      <c r="A175" s="211">
        <v>2</v>
      </c>
      <c r="B175" s="222">
        <v>20</v>
      </c>
      <c r="C175" s="528" t="s">
        <v>1121</v>
      </c>
      <c r="D175" s="213">
        <v>3.3</v>
      </c>
      <c r="E175" s="247">
        <v>9</v>
      </c>
      <c r="F175" s="247" t="s">
        <v>505</v>
      </c>
      <c r="G175" s="244" t="s">
        <v>505</v>
      </c>
      <c r="H175" s="214" t="s">
        <v>139</v>
      </c>
      <c r="I175" s="214" t="s">
        <v>506</v>
      </c>
      <c r="J175" s="1295" t="s">
        <v>33</v>
      </c>
      <c r="K175" s="1295">
        <v>20.438700000000001</v>
      </c>
      <c r="L175" s="1394">
        <v>99.920199999999994</v>
      </c>
      <c r="M175" s="234">
        <v>980000</v>
      </c>
      <c r="N175" s="234">
        <v>980000</v>
      </c>
      <c r="O175" s="213" t="s">
        <v>32</v>
      </c>
      <c r="P175" s="213">
        <v>1</v>
      </c>
      <c r="Q175" s="213">
        <v>1</v>
      </c>
      <c r="R175" s="213">
        <v>1</v>
      </c>
      <c r="S175" s="213">
        <v>1</v>
      </c>
      <c r="T175" s="196">
        <v>1</v>
      </c>
      <c r="U175" s="233"/>
      <c r="V175" s="249">
        <v>700</v>
      </c>
      <c r="W175" s="257"/>
      <c r="X175" s="250"/>
      <c r="Y175" s="250">
        <v>50</v>
      </c>
      <c r="Z175" s="243">
        <v>20</v>
      </c>
      <c r="AA175" s="210"/>
      <c r="AB175" s="210"/>
      <c r="AC175" s="210">
        <v>2563</v>
      </c>
      <c r="AD175" s="210">
        <v>2563</v>
      </c>
      <c r="AE175" s="210" t="s">
        <v>187</v>
      </c>
      <c r="AF175" s="1248">
        <v>90</v>
      </c>
      <c r="AG175" s="1241" t="s">
        <v>159</v>
      </c>
      <c r="AH175" s="210"/>
      <c r="AI175" s="225">
        <v>202570001048</v>
      </c>
      <c r="AJ175" s="215">
        <f t="shared" si="53"/>
        <v>980000</v>
      </c>
      <c r="AK175" s="215" t="s">
        <v>32</v>
      </c>
      <c r="AL175" s="215">
        <f t="shared" si="50"/>
        <v>980000</v>
      </c>
      <c r="AM175" s="215"/>
      <c r="AN175" s="215">
        <v>380000</v>
      </c>
      <c r="AO175" s="215">
        <v>300000</v>
      </c>
      <c r="AP175" s="215">
        <v>300000</v>
      </c>
      <c r="AQ175" s="215"/>
      <c r="AR175" s="215"/>
      <c r="AS175" s="215"/>
      <c r="AT175" s="215"/>
      <c r="AU175" s="215"/>
      <c r="AV175" s="215"/>
      <c r="AW175" s="215"/>
      <c r="AX175" s="215"/>
      <c r="AY175" s="1141">
        <f t="shared" si="51"/>
        <v>980000</v>
      </c>
      <c r="AZ175" s="1141">
        <f t="shared" si="52"/>
        <v>0</v>
      </c>
      <c r="BB175" s="1062"/>
      <c r="XFD175" s="211"/>
    </row>
    <row r="176" spans="1:16384" s="217" customFormat="1" ht="42">
      <c r="A176" s="211">
        <v>2</v>
      </c>
      <c r="B176" s="222">
        <v>21</v>
      </c>
      <c r="C176" s="528" t="s">
        <v>1139</v>
      </c>
      <c r="D176" s="213">
        <v>3.3</v>
      </c>
      <c r="E176" s="247">
        <v>9</v>
      </c>
      <c r="F176" s="247" t="s">
        <v>491</v>
      </c>
      <c r="G176" s="244" t="s">
        <v>148</v>
      </c>
      <c r="H176" s="214" t="s">
        <v>139</v>
      </c>
      <c r="I176" s="214" t="s">
        <v>492</v>
      </c>
      <c r="J176" s="1295" t="s">
        <v>454</v>
      </c>
      <c r="K176" s="1295">
        <v>19.967298</v>
      </c>
      <c r="L176" s="1394">
        <v>99.902529999999999</v>
      </c>
      <c r="M176" s="234">
        <v>920000</v>
      </c>
      <c r="N176" s="234">
        <v>920000</v>
      </c>
      <c r="O176" s="213"/>
      <c r="P176" s="213">
        <v>1</v>
      </c>
      <c r="Q176" s="213">
        <v>1</v>
      </c>
      <c r="R176" s="213">
        <v>1</v>
      </c>
      <c r="S176" s="213">
        <v>1</v>
      </c>
      <c r="T176" s="196">
        <v>1</v>
      </c>
      <c r="U176" s="233"/>
      <c r="V176" s="249">
        <v>6000</v>
      </c>
      <c r="W176" s="257"/>
      <c r="X176" s="250"/>
      <c r="Y176" s="250">
        <v>150</v>
      </c>
      <c r="Z176" s="243">
        <v>20</v>
      </c>
      <c r="AA176" s="210"/>
      <c r="AB176" s="210"/>
      <c r="AC176" s="210">
        <v>2563</v>
      </c>
      <c r="AD176" s="210">
        <v>2563</v>
      </c>
      <c r="AE176" s="210" t="s">
        <v>187</v>
      </c>
      <c r="AF176" s="1248">
        <v>150</v>
      </c>
      <c r="AG176" s="1241" t="s">
        <v>159</v>
      </c>
      <c r="AH176" s="210"/>
      <c r="AI176" s="225">
        <v>202570001065</v>
      </c>
      <c r="AJ176" s="215">
        <f t="shared" si="53"/>
        <v>920000</v>
      </c>
      <c r="AK176" s="233"/>
      <c r="AL176" s="215">
        <f t="shared" si="50"/>
        <v>920000</v>
      </c>
      <c r="AM176" s="233">
        <v>46000</v>
      </c>
      <c r="AN176" s="233">
        <v>128800</v>
      </c>
      <c r="AO176" s="233">
        <v>230000</v>
      </c>
      <c r="AP176" s="233">
        <v>349600</v>
      </c>
      <c r="AQ176" s="233">
        <v>165600</v>
      </c>
      <c r="AR176" s="233"/>
      <c r="AS176" s="233"/>
      <c r="AT176" s="233"/>
      <c r="AU176" s="233"/>
      <c r="AV176" s="233"/>
      <c r="AW176" s="233"/>
      <c r="AX176" s="233"/>
      <c r="AY176" s="1141">
        <f t="shared" si="51"/>
        <v>920000</v>
      </c>
      <c r="AZ176" s="1141">
        <f t="shared" si="52"/>
        <v>0</v>
      </c>
      <c r="BB176" s="1062"/>
      <c r="XFD176" s="211"/>
    </row>
    <row r="177" spans="1:16384" s="217" customFormat="1" ht="42">
      <c r="A177" s="211">
        <v>2</v>
      </c>
      <c r="B177" s="222">
        <v>22</v>
      </c>
      <c r="C177" s="528" t="s">
        <v>1122</v>
      </c>
      <c r="D177" s="213">
        <v>3.3</v>
      </c>
      <c r="E177" s="247">
        <v>9</v>
      </c>
      <c r="F177" s="247" t="s">
        <v>515</v>
      </c>
      <c r="G177" s="244" t="s">
        <v>512</v>
      </c>
      <c r="H177" s="214" t="s">
        <v>139</v>
      </c>
      <c r="I177" s="214" t="s">
        <v>516</v>
      </c>
      <c r="J177" s="1295" t="s">
        <v>454</v>
      </c>
      <c r="K177" s="1295">
        <v>19.814900000000002</v>
      </c>
      <c r="L177" s="1394">
        <v>99.561400000000006</v>
      </c>
      <c r="M177" s="234">
        <v>980000</v>
      </c>
      <c r="N177" s="234">
        <v>980000</v>
      </c>
      <c r="O177" s="213"/>
      <c r="P177" s="213">
        <v>1</v>
      </c>
      <c r="Q177" s="213">
        <v>1</v>
      </c>
      <c r="R177" s="213">
        <v>1</v>
      </c>
      <c r="S177" s="213">
        <v>1</v>
      </c>
      <c r="T177" s="196">
        <v>1</v>
      </c>
      <c r="U177" s="233" t="s">
        <v>32</v>
      </c>
      <c r="V177" s="249">
        <v>500</v>
      </c>
      <c r="W177" s="257">
        <v>70</v>
      </c>
      <c r="X177" s="250"/>
      <c r="Y177" s="250">
        <v>21</v>
      </c>
      <c r="Z177" s="243">
        <v>20</v>
      </c>
      <c r="AA177" s="210"/>
      <c r="AB177" s="210"/>
      <c r="AC177" s="210">
        <v>2563</v>
      </c>
      <c r="AD177" s="210">
        <v>2563</v>
      </c>
      <c r="AE177" s="210" t="s">
        <v>187</v>
      </c>
      <c r="AF177" s="1248">
        <v>90</v>
      </c>
      <c r="AG177" s="1241" t="s">
        <v>159</v>
      </c>
      <c r="AH177" s="210"/>
      <c r="AI177" s="225">
        <v>202570001049</v>
      </c>
      <c r="AJ177" s="215">
        <f t="shared" si="53"/>
        <v>980000</v>
      </c>
      <c r="AK177" s="221" t="s">
        <v>32</v>
      </c>
      <c r="AL177" s="215">
        <f t="shared" si="50"/>
        <v>980000</v>
      </c>
      <c r="AM177" s="231"/>
      <c r="AN177" s="231">
        <v>327000</v>
      </c>
      <c r="AO177" s="231">
        <v>327000</v>
      </c>
      <c r="AP177" s="215">
        <v>326000</v>
      </c>
      <c r="AQ177" s="215"/>
      <c r="AR177" s="215"/>
      <c r="AS177" s="215"/>
      <c r="AT177" s="215"/>
      <c r="AU177" s="231"/>
      <c r="AV177" s="231"/>
      <c r="AW177" s="231"/>
      <c r="AX177" s="231"/>
      <c r="AY177" s="1141">
        <f t="shared" si="51"/>
        <v>980000</v>
      </c>
      <c r="AZ177" s="1141">
        <f t="shared" si="52"/>
        <v>0</v>
      </c>
      <c r="BB177" s="1062"/>
      <c r="XFD177" s="211"/>
    </row>
    <row r="178" spans="1:16384" s="226" customFormat="1" ht="42">
      <c r="A178" s="211">
        <v>2</v>
      </c>
      <c r="B178" s="222">
        <v>23</v>
      </c>
      <c r="C178" s="528" t="s">
        <v>1183</v>
      </c>
      <c r="D178" s="213">
        <v>3.3</v>
      </c>
      <c r="E178" s="247">
        <v>9</v>
      </c>
      <c r="F178" s="247" t="s">
        <v>517</v>
      </c>
      <c r="G178" s="244" t="s">
        <v>518</v>
      </c>
      <c r="H178" s="214" t="s">
        <v>139</v>
      </c>
      <c r="I178" s="214" t="s">
        <v>519</v>
      </c>
      <c r="J178" s="1295" t="s">
        <v>33</v>
      </c>
      <c r="K178" s="1295">
        <v>19.441800000000001</v>
      </c>
      <c r="L178" s="1394">
        <v>100.2334</v>
      </c>
      <c r="M178" s="234">
        <v>550000</v>
      </c>
      <c r="N178" s="234">
        <v>550000</v>
      </c>
      <c r="O178" s="213"/>
      <c r="P178" s="213">
        <v>1</v>
      </c>
      <c r="Q178" s="213">
        <v>1</v>
      </c>
      <c r="R178" s="213">
        <v>1</v>
      </c>
      <c r="S178" s="213">
        <v>1</v>
      </c>
      <c r="T178" s="196">
        <v>1</v>
      </c>
      <c r="U178" s="233"/>
      <c r="V178" s="249">
        <v>150</v>
      </c>
      <c r="W178" s="257"/>
      <c r="X178" s="250"/>
      <c r="Y178" s="250">
        <v>50</v>
      </c>
      <c r="Z178" s="243">
        <v>10</v>
      </c>
      <c r="AA178" s="210" t="s">
        <v>32</v>
      </c>
      <c r="AB178" s="210" t="s">
        <v>32</v>
      </c>
      <c r="AC178" s="210">
        <v>2563</v>
      </c>
      <c r="AD178" s="210">
        <v>2563</v>
      </c>
      <c r="AE178" s="210" t="s">
        <v>187</v>
      </c>
      <c r="AF178" s="1248">
        <v>90</v>
      </c>
      <c r="AG178" s="1241" t="s">
        <v>159</v>
      </c>
      <c r="AH178" s="210"/>
      <c r="AI178" s="225">
        <v>202570001050</v>
      </c>
      <c r="AJ178" s="215">
        <f t="shared" si="53"/>
        <v>550000</v>
      </c>
      <c r="AK178" s="215"/>
      <c r="AL178" s="215">
        <f t="shared" si="50"/>
        <v>550000</v>
      </c>
      <c r="AM178" s="215"/>
      <c r="AN178" s="215">
        <v>170000</v>
      </c>
      <c r="AO178" s="215">
        <v>170000</v>
      </c>
      <c r="AP178" s="215">
        <v>210000</v>
      </c>
      <c r="AQ178" s="215"/>
      <c r="AR178" s="215"/>
      <c r="AS178" s="215"/>
      <c r="AT178" s="215"/>
      <c r="AU178" s="215"/>
      <c r="AV178" s="215"/>
      <c r="AW178" s="215"/>
      <c r="AX178" s="215"/>
      <c r="AY178" s="1141">
        <f t="shared" si="51"/>
        <v>550000</v>
      </c>
      <c r="AZ178" s="1141">
        <f t="shared" si="52"/>
        <v>0</v>
      </c>
      <c r="BA178" s="217"/>
      <c r="BB178" s="1062"/>
      <c r="BC178" s="217"/>
      <c r="BD178" s="217"/>
      <c r="BE178" s="217"/>
      <c r="BF178" s="217"/>
      <c r="BG178" s="217"/>
      <c r="BH178" s="217"/>
      <c r="BI178" s="217"/>
      <c r="BJ178" s="217"/>
      <c r="BK178" s="217"/>
      <c r="BL178" s="217"/>
      <c r="BM178" s="217"/>
      <c r="BN178" s="217"/>
      <c r="BO178" s="217"/>
      <c r="BP178" s="217"/>
      <c r="BQ178" s="217"/>
      <c r="BR178" s="217"/>
      <c r="BS178" s="217"/>
      <c r="BT178" s="217"/>
      <c r="BU178" s="217"/>
      <c r="BV178" s="217"/>
      <c r="BW178" s="217"/>
      <c r="BX178" s="217"/>
      <c r="BY178" s="217"/>
      <c r="BZ178" s="217"/>
      <c r="CA178" s="217"/>
      <c r="CB178" s="217"/>
      <c r="CC178" s="217"/>
      <c r="CD178" s="217"/>
      <c r="CE178" s="217"/>
      <c r="CF178" s="217"/>
      <c r="CG178" s="217"/>
      <c r="CH178" s="217"/>
      <c r="CI178" s="217"/>
      <c r="CJ178" s="217"/>
      <c r="CK178" s="217"/>
      <c r="CL178" s="217"/>
      <c r="CM178" s="217"/>
      <c r="CN178" s="217"/>
      <c r="CO178" s="217"/>
      <c r="CP178" s="217"/>
      <c r="CQ178" s="217"/>
      <c r="CR178" s="217"/>
      <c r="CS178" s="217"/>
      <c r="CT178" s="217"/>
      <c r="CU178" s="217"/>
      <c r="CV178" s="217"/>
      <c r="CW178" s="217"/>
      <c r="CX178" s="217"/>
      <c r="CY178" s="217"/>
      <c r="CZ178" s="217"/>
      <c r="DA178" s="217"/>
      <c r="DB178" s="217"/>
      <c r="DC178" s="217"/>
      <c r="DD178" s="217"/>
      <c r="DE178" s="217"/>
      <c r="DF178" s="217"/>
      <c r="DG178" s="217"/>
      <c r="DH178" s="217"/>
      <c r="DI178" s="217"/>
      <c r="DJ178" s="217"/>
      <c r="DK178" s="217"/>
      <c r="DL178" s="217"/>
      <c r="DM178" s="217"/>
      <c r="DN178" s="217"/>
      <c r="DO178" s="217"/>
      <c r="DP178" s="217"/>
      <c r="DQ178" s="217"/>
      <c r="DR178" s="217"/>
      <c r="DS178" s="217"/>
      <c r="DT178" s="217"/>
      <c r="DU178" s="217"/>
      <c r="DV178" s="217"/>
      <c r="DW178" s="217"/>
      <c r="DX178" s="217"/>
      <c r="DY178" s="217"/>
      <c r="DZ178" s="217"/>
      <c r="EA178" s="217"/>
      <c r="EB178" s="217"/>
      <c r="EC178" s="217"/>
      <c r="ED178" s="217"/>
      <c r="EE178" s="217"/>
      <c r="EF178" s="217"/>
      <c r="EG178" s="217"/>
      <c r="EH178" s="217"/>
      <c r="EI178" s="217"/>
      <c r="EJ178" s="217"/>
      <c r="EK178" s="217"/>
      <c r="EL178" s="217"/>
      <c r="EM178" s="217"/>
      <c r="EN178" s="217"/>
      <c r="EO178" s="217"/>
      <c r="EP178" s="217"/>
      <c r="EQ178" s="217"/>
      <c r="ER178" s="217"/>
      <c r="ES178" s="217"/>
      <c r="ET178" s="217"/>
      <c r="EU178" s="217"/>
      <c r="EV178" s="217"/>
      <c r="EW178" s="217"/>
      <c r="EX178" s="217"/>
      <c r="EY178" s="217"/>
      <c r="EZ178" s="217"/>
      <c r="FA178" s="217"/>
      <c r="FB178" s="217"/>
      <c r="FC178" s="217"/>
      <c r="FD178" s="217"/>
      <c r="FE178" s="217"/>
      <c r="FF178" s="217"/>
      <c r="FG178" s="217"/>
      <c r="FH178" s="217"/>
      <c r="FI178" s="217"/>
      <c r="FJ178" s="217"/>
      <c r="FK178" s="217"/>
      <c r="FL178" s="217"/>
      <c r="FM178" s="217"/>
      <c r="FN178" s="217"/>
      <c r="FO178" s="217"/>
      <c r="FP178" s="217"/>
      <c r="FQ178" s="217"/>
      <c r="FR178" s="217"/>
      <c r="FS178" s="217"/>
      <c r="FT178" s="217"/>
      <c r="FU178" s="217"/>
      <c r="FV178" s="217"/>
      <c r="FW178" s="217"/>
      <c r="FX178" s="217"/>
      <c r="FY178" s="217"/>
      <c r="FZ178" s="217"/>
      <c r="GA178" s="217"/>
      <c r="GB178" s="217"/>
      <c r="GC178" s="217"/>
      <c r="GD178" s="217"/>
      <c r="GE178" s="217"/>
      <c r="GF178" s="217"/>
      <c r="GG178" s="217"/>
      <c r="GH178" s="217"/>
      <c r="GI178" s="217"/>
      <c r="GJ178" s="217"/>
      <c r="GK178" s="217"/>
      <c r="GL178" s="217"/>
      <c r="GM178" s="217"/>
      <c r="GN178" s="217"/>
      <c r="GO178" s="217"/>
      <c r="GP178" s="217"/>
      <c r="GQ178" s="217"/>
      <c r="GR178" s="217"/>
      <c r="GS178" s="217"/>
      <c r="GT178" s="217"/>
      <c r="GU178" s="217"/>
      <c r="GV178" s="217"/>
      <c r="GW178" s="217"/>
      <c r="GX178" s="217"/>
      <c r="GY178" s="217"/>
      <c r="GZ178" s="217"/>
      <c r="HA178" s="217"/>
      <c r="HB178" s="217"/>
      <c r="HC178" s="217"/>
      <c r="HD178" s="217"/>
      <c r="HE178" s="217"/>
      <c r="HF178" s="217"/>
      <c r="HG178" s="217"/>
      <c r="HH178" s="217"/>
      <c r="HI178" s="217"/>
      <c r="HJ178" s="217"/>
      <c r="HK178" s="217"/>
      <c r="HL178" s="217"/>
      <c r="HM178" s="217"/>
      <c r="HN178" s="217"/>
      <c r="HO178" s="217"/>
      <c r="HP178" s="217"/>
      <c r="HQ178" s="217"/>
      <c r="HR178" s="217"/>
      <c r="HS178" s="217"/>
      <c r="HT178" s="217"/>
      <c r="HU178" s="217"/>
      <c r="HV178" s="217"/>
      <c r="HW178" s="217"/>
      <c r="HX178" s="217"/>
      <c r="HY178" s="217"/>
      <c r="HZ178" s="217"/>
      <c r="IA178" s="217"/>
      <c r="IB178" s="217"/>
      <c r="IC178" s="217"/>
      <c r="ID178" s="217"/>
      <c r="IE178" s="217"/>
      <c r="IF178" s="217"/>
      <c r="IG178" s="217"/>
      <c r="IH178" s="217"/>
      <c r="II178" s="217"/>
      <c r="IJ178" s="217"/>
      <c r="IK178" s="217"/>
      <c r="IL178" s="217"/>
      <c r="IM178" s="217"/>
      <c r="IN178" s="217"/>
      <c r="IO178" s="217"/>
      <c r="IP178" s="217"/>
      <c r="IQ178" s="217"/>
      <c r="IR178" s="217"/>
      <c r="IS178" s="217"/>
      <c r="IT178" s="217"/>
      <c r="IU178" s="217"/>
      <c r="IV178" s="217"/>
      <c r="IW178" s="217"/>
      <c r="IX178" s="217"/>
      <c r="IY178" s="217"/>
      <c r="IZ178" s="217"/>
      <c r="JA178" s="217"/>
      <c r="JB178" s="217"/>
      <c r="JC178" s="217"/>
      <c r="JD178" s="217"/>
      <c r="JE178" s="217"/>
      <c r="JF178" s="217"/>
      <c r="JG178" s="217"/>
      <c r="JH178" s="217"/>
      <c r="JI178" s="217"/>
      <c r="JJ178" s="217"/>
      <c r="JK178" s="217"/>
      <c r="JL178" s="217"/>
      <c r="JM178" s="217"/>
      <c r="JN178" s="217"/>
      <c r="JO178" s="217"/>
      <c r="JP178" s="217"/>
      <c r="JQ178" s="217"/>
      <c r="JR178" s="217"/>
      <c r="JS178" s="217"/>
      <c r="JT178" s="217"/>
      <c r="JU178" s="217"/>
      <c r="JV178" s="217"/>
      <c r="JW178" s="217"/>
      <c r="JX178" s="217"/>
      <c r="JY178" s="217"/>
      <c r="JZ178" s="217"/>
      <c r="KA178" s="217"/>
      <c r="KB178" s="217"/>
      <c r="KC178" s="217"/>
      <c r="KD178" s="217"/>
      <c r="KE178" s="217"/>
      <c r="KF178" s="217"/>
      <c r="KG178" s="217"/>
      <c r="KH178" s="217"/>
      <c r="KI178" s="217"/>
      <c r="KJ178" s="217"/>
      <c r="KK178" s="217"/>
      <c r="KL178" s="217"/>
      <c r="KM178" s="217"/>
      <c r="KN178" s="217"/>
      <c r="KO178" s="217"/>
      <c r="KP178" s="217"/>
      <c r="KQ178" s="217"/>
      <c r="KR178" s="217"/>
      <c r="KS178" s="217"/>
      <c r="KT178" s="217"/>
      <c r="KU178" s="217"/>
      <c r="KV178" s="217"/>
      <c r="KW178" s="217"/>
      <c r="KX178" s="217"/>
      <c r="KY178" s="217"/>
      <c r="KZ178" s="217"/>
      <c r="LA178" s="217"/>
      <c r="LB178" s="217"/>
      <c r="LC178" s="217"/>
      <c r="LD178" s="217"/>
      <c r="LE178" s="217"/>
      <c r="LF178" s="217"/>
      <c r="LG178" s="217"/>
      <c r="LH178" s="217"/>
      <c r="LI178" s="217"/>
      <c r="LJ178" s="217"/>
      <c r="LK178" s="217"/>
      <c r="LL178" s="217"/>
      <c r="LM178" s="217"/>
      <c r="LN178" s="217"/>
      <c r="LO178" s="217"/>
      <c r="LP178" s="217"/>
      <c r="LQ178" s="217"/>
      <c r="LR178" s="217"/>
      <c r="LS178" s="217"/>
      <c r="LT178" s="217"/>
      <c r="LU178" s="217"/>
      <c r="LV178" s="217"/>
      <c r="LW178" s="217"/>
      <c r="LX178" s="217"/>
      <c r="LY178" s="217"/>
      <c r="LZ178" s="217"/>
      <c r="MA178" s="217"/>
      <c r="MB178" s="217"/>
      <c r="MC178" s="217"/>
      <c r="MD178" s="217"/>
      <c r="ME178" s="217"/>
      <c r="MF178" s="217"/>
      <c r="MG178" s="217"/>
      <c r="MH178" s="217"/>
      <c r="MI178" s="217"/>
      <c r="MJ178" s="217"/>
      <c r="MK178" s="217"/>
      <c r="ML178" s="217"/>
      <c r="MM178" s="217"/>
      <c r="MN178" s="217"/>
      <c r="MO178" s="217"/>
      <c r="MP178" s="217"/>
      <c r="MQ178" s="217"/>
      <c r="MR178" s="217"/>
      <c r="MS178" s="217"/>
      <c r="MT178" s="217"/>
      <c r="MU178" s="217"/>
      <c r="MV178" s="217"/>
      <c r="MW178" s="217"/>
      <c r="MX178" s="217"/>
      <c r="MY178" s="217"/>
      <c r="MZ178" s="217"/>
      <c r="NA178" s="217"/>
      <c r="NB178" s="217"/>
      <c r="NC178" s="217"/>
      <c r="ND178" s="217"/>
      <c r="NE178" s="217"/>
      <c r="NF178" s="217"/>
      <c r="NG178" s="217"/>
      <c r="NH178" s="217"/>
      <c r="NI178" s="217"/>
      <c r="NJ178" s="217"/>
      <c r="NK178" s="217"/>
      <c r="NL178" s="217"/>
      <c r="NM178" s="217"/>
      <c r="NN178" s="217"/>
      <c r="NO178" s="217"/>
      <c r="NP178" s="217"/>
      <c r="NQ178" s="217"/>
      <c r="NR178" s="217"/>
      <c r="NS178" s="217"/>
      <c r="NT178" s="217"/>
      <c r="NU178" s="217"/>
      <c r="NV178" s="217"/>
      <c r="NW178" s="217"/>
      <c r="NX178" s="217"/>
      <c r="NY178" s="217"/>
      <c r="NZ178" s="217"/>
      <c r="OA178" s="217"/>
      <c r="OB178" s="217"/>
      <c r="OC178" s="217"/>
      <c r="OD178" s="217"/>
      <c r="OE178" s="217"/>
      <c r="OF178" s="217"/>
      <c r="OG178" s="217"/>
      <c r="OH178" s="217"/>
      <c r="OI178" s="217"/>
      <c r="OJ178" s="217"/>
      <c r="OK178" s="217"/>
      <c r="OL178" s="217"/>
      <c r="OM178" s="217"/>
      <c r="ON178" s="217"/>
      <c r="OO178" s="217"/>
      <c r="OP178" s="217"/>
      <c r="OQ178" s="217"/>
      <c r="OR178" s="217"/>
      <c r="OS178" s="217"/>
      <c r="OT178" s="217"/>
      <c r="OU178" s="217"/>
      <c r="OV178" s="217"/>
      <c r="OW178" s="217"/>
      <c r="OX178" s="217"/>
      <c r="OY178" s="217"/>
      <c r="OZ178" s="217"/>
      <c r="PA178" s="217"/>
      <c r="PB178" s="217"/>
      <c r="PC178" s="217"/>
      <c r="PD178" s="217"/>
      <c r="PE178" s="217"/>
      <c r="PF178" s="217"/>
      <c r="PG178" s="217"/>
      <c r="PH178" s="217"/>
      <c r="PI178" s="217"/>
      <c r="PJ178" s="217"/>
      <c r="PK178" s="217"/>
      <c r="PL178" s="217"/>
      <c r="PM178" s="217"/>
      <c r="PN178" s="217"/>
      <c r="PO178" s="217"/>
      <c r="PP178" s="217"/>
      <c r="PQ178" s="217"/>
      <c r="PR178" s="217"/>
      <c r="PS178" s="217"/>
      <c r="PT178" s="217"/>
      <c r="PU178" s="217"/>
      <c r="PV178" s="217"/>
      <c r="PW178" s="217"/>
      <c r="PX178" s="217"/>
      <c r="PY178" s="217"/>
      <c r="PZ178" s="217"/>
      <c r="QA178" s="217"/>
      <c r="QB178" s="217"/>
      <c r="QC178" s="217"/>
      <c r="QD178" s="217"/>
      <c r="QE178" s="217"/>
      <c r="QF178" s="217"/>
      <c r="QG178" s="217"/>
      <c r="QH178" s="217"/>
      <c r="QI178" s="217"/>
      <c r="QJ178" s="217"/>
      <c r="QK178" s="217"/>
      <c r="QL178" s="217"/>
      <c r="QM178" s="217"/>
      <c r="QN178" s="217"/>
      <c r="QO178" s="217"/>
      <c r="QP178" s="217"/>
      <c r="QQ178" s="217"/>
      <c r="QR178" s="217"/>
      <c r="QS178" s="217"/>
      <c r="QT178" s="217"/>
      <c r="QU178" s="217"/>
      <c r="QV178" s="217"/>
      <c r="QW178" s="217"/>
      <c r="QX178" s="217"/>
      <c r="QY178" s="217"/>
      <c r="QZ178" s="217"/>
      <c r="RA178" s="217"/>
      <c r="RB178" s="217"/>
      <c r="RC178" s="217"/>
      <c r="RD178" s="217"/>
      <c r="RE178" s="217"/>
      <c r="RF178" s="217"/>
      <c r="RG178" s="217"/>
      <c r="RH178" s="217"/>
      <c r="RI178" s="217"/>
      <c r="RJ178" s="217"/>
      <c r="RK178" s="217"/>
      <c r="RL178" s="217"/>
      <c r="RM178" s="217"/>
      <c r="RN178" s="217"/>
      <c r="RO178" s="217"/>
      <c r="RP178" s="217"/>
      <c r="RQ178" s="217"/>
      <c r="RR178" s="217"/>
      <c r="RS178" s="217"/>
      <c r="RT178" s="217"/>
      <c r="RU178" s="217"/>
      <c r="RV178" s="217"/>
      <c r="RW178" s="217"/>
      <c r="RX178" s="217"/>
      <c r="RY178" s="217"/>
      <c r="RZ178" s="217"/>
      <c r="SA178" s="217"/>
      <c r="SB178" s="217"/>
      <c r="SC178" s="217"/>
      <c r="SD178" s="217"/>
      <c r="SE178" s="217"/>
      <c r="SF178" s="217"/>
      <c r="SG178" s="217"/>
      <c r="SH178" s="217"/>
      <c r="SI178" s="217"/>
      <c r="SJ178" s="217"/>
      <c r="SK178" s="217"/>
      <c r="SL178" s="217"/>
      <c r="SM178" s="217"/>
      <c r="SN178" s="217"/>
      <c r="SO178" s="217"/>
      <c r="SP178" s="217"/>
      <c r="SQ178" s="217"/>
      <c r="SR178" s="217"/>
      <c r="SS178" s="217"/>
      <c r="ST178" s="217"/>
      <c r="SU178" s="217"/>
      <c r="SV178" s="217"/>
      <c r="SW178" s="217"/>
      <c r="SX178" s="217"/>
      <c r="SY178" s="217"/>
      <c r="SZ178" s="217"/>
      <c r="TA178" s="217"/>
      <c r="TB178" s="217"/>
      <c r="TC178" s="217"/>
      <c r="TD178" s="217"/>
      <c r="TE178" s="217"/>
      <c r="TF178" s="217"/>
      <c r="TG178" s="217"/>
      <c r="TH178" s="217"/>
      <c r="TI178" s="217"/>
      <c r="TJ178" s="217"/>
      <c r="TK178" s="217"/>
      <c r="TL178" s="217"/>
      <c r="TM178" s="217"/>
      <c r="TN178" s="217"/>
      <c r="TO178" s="217"/>
      <c r="TP178" s="217"/>
      <c r="TQ178" s="217"/>
      <c r="TR178" s="217"/>
      <c r="TS178" s="217"/>
      <c r="TT178" s="217"/>
      <c r="TU178" s="217"/>
      <c r="TV178" s="217"/>
      <c r="TW178" s="217"/>
      <c r="TX178" s="217"/>
      <c r="TY178" s="217"/>
      <c r="TZ178" s="217"/>
      <c r="UA178" s="217"/>
      <c r="UB178" s="217"/>
      <c r="UC178" s="217"/>
      <c r="UD178" s="217"/>
      <c r="UE178" s="217"/>
      <c r="UF178" s="217"/>
      <c r="UG178" s="217"/>
      <c r="UH178" s="217"/>
      <c r="UI178" s="217"/>
      <c r="UJ178" s="217"/>
      <c r="UK178" s="217"/>
      <c r="UL178" s="217"/>
      <c r="UM178" s="217"/>
      <c r="UN178" s="217"/>
      <c r="UO178" s="217"/>
      <c r="UP178" s="217"/>
      <c r="UQ178" s="217"/>
      <c r="UR178" s="217"/>
      <c r="US178" s="217"/>
      <c r="UT178" s="217"/>
      <c r="UU178" s="217"/>
      <c r="UV178" s="217"/>
      <c r="UW178" s="217"/>
      <c r="UX178" s="217"/>
      <c r="UY178" s="217"/>
      <c r="UZ178" s="217"/>
      <c r="VA178" s="217"/>
      <c r="VB178" s="217"/>
      <c r="VC178" s="217"/>
      <c r="VD178" s="217"/>
      <c r="VE178" s="217"/>
      <c r="VF178" s="217"/>
      <c r="VG178" s="217"/>
      <c r="VH178" s="217"/>
      <c r="VI178" s="217"/>
      <c r="VJ178" s="217"/>
      <c r="VK178" s="217"/>
      <c r="VL178" s="217"/>
      <c r="VM178" s="217"/>
      <c r="VN178" s="217"/>
      <c r="VO178" s="217"/>
      <c r="VP178" s="217"/>
      <c r="VQ178" s="217"/>
      <c r="VR178" s="217"/>
      <c r="VS178" s="217"/>
      <c r="VT178" s="217"/>
      <c r="VU178" s="217"/>
      <c r="VV178" s="217"/>
      <c r="VW178" s="217"/>
      <c r="VX178" s="217"/>
      <c r="VY178" s="217"/>
      <c r="VZ178" s="217"/>
      <c r="WA178" s="217"/>
      <c r="WB178" s="217"/>
      <c r="WC178" s="217"/>
      <c r="WD178" s="217"/>
      <c r="WE178" s="217"/>
      <c r="WF178" s="217"/>
      <c r="WG178" s="217"/>
      <c r="WH178" s="217"/>
      <c r="WI178" s="217"/>
      <c r="WJ178" s="217"/>
      <c r="WK178" s="217"/>
      <c r="WL178" s="217"/>
      <c r="WM178" s="217"/>
      <c r="WN178" s="217"/>
      <c r="WO178" s="217"/>
      <c r="WP178" s="217"/>
      <c r="WQ178" s="217"/>
      <c r="WR178" s="217"/>
      <c r="WS178" s="217"/>
      <c r="WT178" s="217"/>
      <c r="WU178" s="217"/>
      <c r="WV178" s="217"/>
      <c r="WW178" s="217"/>
      <c r="WX178" s="217"/>
      <c r="WY178" s="217"/>
      <c r="WZ178" s="217"/>
      <c r="XA178" s="217"/>
      <c r="XB178" s="217"/>
      <c r="XC178" s="217"/>
      <c r="XD178" s="217"/>
      <c r="XE178" s="217"/>
      <c r="XF178" s="217"/>
      <c r="XG178" s="217"/>
      <c r="XH178" s="217"/>
      <c r="XI178" s="217"/>
      <c r="XJ178" s="217"/>
      <c r="XK178" s="217"/>
      <c r="XL178" s="217"/>
      <c r="XM178" s="217"/>
      <c r="XN178" s="217"/>
      <c r="XO178" s="217"/>
      <c r="XP178" s="217"/>
      <c r="XQ178" s="217"/>
      <c r="XR178" s="217"/>
      <c r="XS178" s="217"/>
      <c r="XT178" s="217"/>
      <c r="XU178" s="217"/>
      <c r="XV178" s="217"/>
      <c r="XW178" s="217"/>
      <c r="XX178" s="217"/>
      <c r="XY178" s="217"/>
      <c r="XZ178" s="217"/>
      <c r="YA178" s="217"/>
      <c r="YB178" s="217"/>
      <c r="YC178" s="217"/>
      <c r="YD178" s="217"/>
      <c r="YE178" s="217"/>
      <c r="YF178" s="217"/>
      <c r="YG178" s="217"/>
      <c r="YH178" s="217"/>
      <c r="YI178" s="217"/>
      <c r="YJ178" s="217"/>
      <c r="YK178" s="217"/>
      <c r="YL178" s="217"/>
      <c r="YM178" s="217"/>
      <c r="YN178" s="217"/>
      <c r="YO178" s="217"/>
      <c r="YP178" s="217"/>
      <c r="YQ178" s="217"/>
      <c r="YR178" s="217"/>
      <c r="YS178" s="217"/>
      <c r="YT178" s="217"/>
      <c r="YU178" s="217"/>
      <c r="YV178" s="217"/>
      <c r="YW178" s="217"/>
      <c r="YX178" s="217"/>
      <c r="YY178" s="217"/>
      <c r="YZ178" s="217"/>
      <c r="ZA178" s="217"/>
      <c r="ZB178" s="217"/>
      <c r="ZC178" s="217"/>
      <c r="ZD178" s="217"/>
      <c r="ZE178" s="217"/>
      <c r="ZF178" s="217"/>
      <c r="ZG178" s="217"/>
      <c r="ZH178" s="217"/>
      <c r="ZI178" s="217"/>
      <c r="ZJ178" s="217"/>
      <c r="ZK178" s="217"/>
      <c r="ZL178" s="217"/>
      <c r="ZM178" s="217"/>
      <c r="ZN178" s="217"/>
      <c r="ZO178" s="217"/>
      <c r="ZP178" s="217"/>
      <c r="ZQ178" s="217"/>
      <c r="ZR178" s="217"/>
      <c r="ZS178" s="217"/>
      <c r="ZT178" s="217"/>
      <c r="ZU178" s="217"/>
      <c r="ZV178" s="217"/>
      <c r="ZW178" s="217"/>
      <c r="ZX178" s="217"/>
      <c r="ZY178" s="217"/>
      <c r="ZZ178" s="217"/>
      <c r="AAA178" s="217"/>
      <c r="AAB178" s="217"/>
      <c r="AAC178" s="217"/>
      <c r="AAD178" s="217"/>
      <c r="AAE178" s="217"/>
      <c r="AAF178" s="217"/>
      <c r="AAG178" s="217"/>
      <c r="AAH178" s="217"/>
      <c r="AAI178" s="217"/>
      <c r="AAJ178" s="217"/>
      <c r="AAK178" s="217"/>
      <c r="AAL178" s="217"/>
      <c r="AAM178" s="217"/>
      <c r="AAN178" s="217"/>
      <c r="AAO178" s="217"/>
      <c r="AAP178" s="217"/>
      <c r="AAQ178" s="217"/>
      <c r="AAR178" s="217"/>
      <c r="AAS178" s="217"/>
      <c r="AAT178" s="217"/>
      <c r="AAU178" s="217"/>
      <c r="AAV178" s="217"/>
      <c r="AAW178" s="217"/>
      <c r="AAX178" s="217"/>
      <c r="AAY178" s="217"/>
      <c r="AAZ178" s="217"/>
      <c r="ABA178" s="217"/>
      <c r="ABB178" s="217"/>
      <c r="ABC178" s="217"/>
      <c r="ABD178" s="217"/>
      <c r="ABE178" s="217"/>
      <c r="ABF178" s="217"/>
      <c r="ABG178" s="217"/>
      <c r="ABH178" s="217"/>
      <c r="ABI178" s="217"/>
      <c r="ABJ178" s="217"/>
      <c r="ABK178" s="217"/>
      <c r="ABL178" s="217"/>
      <c r="ABM178" s="217"/>
      <c r="ABN178" s="217"/>
      <c r="ABO178" s="217"/>
      <c r="ABP178" s="217"/>
      <c r="ABQ178" s="217"/>
      <c r="ABR178" s="217"/>
      <c r="ABS178" s="217"/>
      <c r="ABT178" s="217"/>
      <c r="ABU178" s="217"/>
      <c r="ABV178" s="217"/>
      <c r="ABW178" s="217"/>
      <c r="ABX178" s="217"/>
      <c r="ABY178" s="217"/>
      <c r="ABZ178" s="217"/>
      <c r="ACA178" s="217"/>
      <c r="ACB178" s="217"/>
      <c r="ACC178" s="217"/>
      <c r="ACD178" s="217"/>
      <c r="ACE178" s="217"/>
      <c r="ACF178" s="217"/>
      <c r="ACG178" s="217"/>
      <c r="ACH178" s="217"/>
      <c r="ACI178" s="217"/>
      <c r="ACJ178" s="217"/>
      <c r="ACK178" s="217"/>
      <c r="ACL178" s="217"/>
      <c r="ACM178" s="217"/>
      <c r="ACN178" s="217"/>
      <c r="ACO178" s="217"/>
      <c r="ACP178" s="217"/>
      <c r="ACQ178" s="217"/>
      <c r="ACR178" s="217"/>
      <c r="ACS178" s="217"/>
      <c r="ACT178" s="217"/>
      <c r="ACU178" s="217"/>
      <c r="ACV178" s="217"/>
      <c r="ACW178" s="217"/>
      <c r="ACX178" s="217"/>
      <c r="ACY178" s="217"/>
      <c r="ACZ178" s="217"/>
      <c r="ADA178" s="217"/>
      <c r="ADB178" s="217"/>
      <c r="ADC178" s="217"/>
      <c r="ADD178" s="217"/>
      <c r="ADE178" s="217"/>
      <c r="ADF178" s="217"/>
      <c r="ADG178" s="217"/>
      <c r="ADH178" s="217"/>
      <c r="ADI178" s="217"/>
      <c r="ADJ178" s="217"/>
      <c r="ADK178" s="217"/>
      <c r="ADL178" s="217"/>
      <c r="ADM178" s="217"/>
      <c r="ADN178" s="217"/>
      <c r="ADO178" s="217"/>
      <c r="ADP178" s="217"/>
      <c r="ADQ178" s="217"/>
      <c r="ADR178" s="217"/>
      <c r="ADS178" s="217"/>
      <c r="ADT178" s="217"/>
      <c r="ADU178" s="217"/>
      <c r="ADV178" s="217"/>
      <c r="ADW178" s="217"/>
      <c r="ADX178" s="217"/>
      <c r="ADY178" s="217"/>
      <c r="ADZ178" s="217"/>
      <c r="AEA178" s="217"/>
      <c r="AEB178" s="217"/>
      <c r="AEC178" s="217"/>
      <c r="AED178" s="217"/>
      <c r="AEE178" s="217"/>
      <c r="AEF178" s="217"/>
      <c r="AEG178" s="217"/>
      <c r="AEH178" s="217"/>
      <c r="AEI178" s="217"/>
      <c r="AEJ178" s="217"/>
      <c r="AEK178" s="217"/>
      <c r="AEL178" s="217"/>
      <c r="AEM178" s="217"/>
      <c r="AEN178" s="217"/>
      <c r="AEO178" s="217"/>
      <c r="AEP178" s="217"/>
      <c r="AEQ178" s="217"/>
      <c r="AER178" s="217"/>
      <c r="AES178" s="217"/>
      <c r="AET178" s="217"/>
      <c r="AEU178" s="217"/>
      <c r="AEV178" s="217"/>
      <c r="AEW178" s="217"/>
      <c r="AEX178" s="217"/>
      <c r="AEY178" s="217"/>
      <c r="AEZ178" s="217"/>
      <c r="AFA178" s="217"/>
      <c r="AFB178" s="217"/>
      <c r="AFC178" s="217"/>
      <c r="AFD178" s="217"/>
      <c r="AFE178" s="217"/>
      <c r="AFF178" s="217"/>
      <c r="AFG178" s="217"/>
      <c r="AFH178" s="217"/>
      <c r="AFI178" s="217"/>
      <c r="AFJ178" s="217"/>
      <c r="AFK178" s="217"/>
      <c r="AFL178" s="217"/>
      <c r="AFM178" s="217"/>
      <c r="AFN178" s="217"/>
      <c r="AFO178" s="217"/>
      <c r="AFP178" s="217"/>
      <c r="AFQ178" s="217"/>
      <c r="AFR178" s="217"/>
      <c r="AFS178" s="217"/>
      <c r="AFT178" s="217"/>
      <c r="AFU178" s="217"/>
      <c r="AFV178" s="217"/>
      <c r="AFW178" s="217"/>
      <c r="AFX178" s="217"/>
      <c r="AFY178" s="217"/>
      <c r="AFZ178" s="217"/>
      <c r="AGA178" s="217"/>
      <c r="AGB178" s="217"/>
      <c r="AGC178" s="217"/>
      <c r="AGD178" s="217"/>
      <c r="AGE178" s="217"/>
      <c r="AGF178" s="217"/>
      <c r="AGG178" s="217"/>
      <c r="AGH178" s="217"/>
      <c r="AGI178" s="217"/>
      <c r="AGJ178" s="217"/>
      <c r="AGK178" s="217"/>
      <c r="AGL178" s="217"/>
      <c r="AGM178" s="217"/>
      <c r="AGN178" s="217"/>
      <c r="AGO178" s="217"/>
      <c r="AGP178" s="217"/>
      <c r="AGQ178" s="217"/>
      <c r="AGR178" s="217"/>
      <c r="AGS178" s="217"/>
      <c r="AGT178" s="217"/>
      <c r="AGU178" s="217"/>
      <c r="AGV178" s="217"/>
      <c r="AGW178" s="217"/>
      <c r="AGX178" s="217"/>
      <c r="AGY178" s="217"/>
      <c r="AGZ178" s="217"/>
      <c r="AHA178" s="217"/>
      <c r="AHB178" s="217"/>
      <c r="AHC178" s="217"/>
      <c r="AHD178" s="217"/>
      <c r="AHE178" s="217"/>
      <c r="AHF178" s="217"/>
      <c r="AHG178" s="217"/>
      <c r="AHH178" s="217"/>
      <c r="AHI178" s="217"/>
      <c r="AHJ178" s="217"/>
      <c r="AHK178" s="217"/>
      <c r="AHL178" s="217"/>
      <c r="AHM178" s="217"/>
      <c r="AHN178" s="217"/>
      <c r="AHO178" s="217"/>
      <c r="AHP178" s="217"/>
      <c r="AHQ178" s="217"/>
      <c r="AHR178" s="217"/>
      <c r="AHS178" s="217"/>
      <c r="AHT178" s="217"/>
      <c r="AHU178" s="217"/>
      <c r="AHV178" s="217"/>
      <c r="AHW178" s="217"/>
      <c r="AHX178" s="217"/>
      <c r="AHY178" s="217"/>
      <c r="AHZ178" s="217"/>
      <c r="AIA178" s="217"/>
      <c r="AIB178" s="217"/>
      <c r="AIC178" s="217"/>
      <c r="AID178" s="217"/>
      <c r="AIE178" s="217"/>
      <c r="AIF178" s="217"/>
      <c r="AIG178" s="217"/>
      <c r="AIH178" s="217"/>
      <c r="AII178" s="217"/>
      <c r="AIJ178" s="217"/>
      <c r="AIK178" s="217"/>
      <c r="AIL178" s="217"/>
      <c r="AIM178" s="217"/>
      <c r="AIN178" s="217"/>
      <c r="AIO178" s="217"/>
      <c r="AIP178" s="217"/>
      <c r="AIQ178" s="217"/>
      <c r="AIR178" s="217"/>
      <c r="AIS178" s="217"/>
      <c r="AIT178" s="217"/>
      <c r="AIU178" s="217"/>
      <c r="AIV178" s="217"/>
      <c r="AIW178" s="217"/>
      <c r="AIX178" s="217"/>
      <c r="AIY178" s="217"/>
      <c r="AIZ178" s="217"/>
      <c r="AJA178" s="217"/>
      <c r="AJB178" s="217"/>
      <c r="AJC178" s="217"/>
      <c r="AJD178" s="217"/>
      <c r="AJE178" s="217"/>
      <c r="AJF178" s="217"/>
      <c r="AJG178" s="217"/>
      <c r="AJH178" s="217"/>
      <c r="AJI178" s="217"/>
      <c r="AJJ178" s="217"/>
      <c r="AJK178" s="217"/>
      <c r="AJL178" s="217"/>
      <c r="AJM178" s="217"/>
      <c r="AJN178" s="217"/>
      <c r="AJO178" s="217"/>
      <c r="AJP178" s="217"/>
      <c r="AJQ178" s="217"/>
      <c r="AJR178" s="217"/>
      <c r="AJS178" s="217"/>
      <c r="AJT178" s="217"/>
      <c r="AJU178" s="217"/>
      <c r="AJV178" s="217"/>
      <c r="AJW178" s="217"/>
      <c r="AJX178" s="217"/>
      <c r="AJY178" s="217"/>
      <c r="AJZ178" s="217"/>
      <c r="AKA178" s="217"/>
      <c r="AKB178" s="217"/>
      <c r="AKC178" s="217"/>
      <c r="AKD178" s="217"/>
      <c r="AKE178" s="217"/>
      <c r="AKF178" s="217"/>
      <c r="AKG178" s="217"/>
      <c r="AKH178" s="217"/>
      <c r="AKI178" s="217"/>
      <c r="AKJ178" s="217"/>
      <c r="AKK178" s="217"/>
      <c r="AKL178" s="217"/>
      <c r="AKM178" s="217"/>
      <c r="AKN178" s="217"/>
      <c r="AKO178" s="217"/>
      <c r="AKP178" s="217"/>
      <c r="AKQ178" s="217"/>
      <c r="AKR178" s="217"/>
      <c r="AKS178" s="217"/>
      <c r="AKT178" s="217"/>
      <c r="AKU178" s="217"/>
      <c r="AKV178" s="217"/>
      <c r="AKW178" s="217"/>
      <c r="AKX178" s="217"/>
      <c r="AKY178" s="217"/>
      <c r="AKZ178" s="217"/>
      <c r="ALA178" s="217"/>
      <c r="ALB178" s="217"/>
      <c r="ALC178" s="217"/>
      <c r="ALD178" s="217"/>
      <c r="ALE178" s="217"/>
      <c r="ALF178" s="217"/>
      <c r="ALG178" s="217"/>
      <c r="ALH178" s="217"/>
      <c r="ALI178" s="217"/>
      <c r="ALJ178" s="217"/>
      <c r="ALK178" s="217"/>
      <c r="ALL178" s="217"/>
      <c r="ALM178" s="217"/>
      <c r="ALN178" s="217"/>
      <c r="ALO178" s="217"/>
      <c r="ALP178" s="217"/>
      <c r="ALQ178" s="217"/>
      <c r="ALR178" s="217"/>
      <c r="ALS178" s="217"/>
      <c r="ALT178" s="217"/>
      <c r="ALU178" s="217"/>
      <c r="ALV178" s="217"/>
      <c r="ALW178" s="217"/>
      <c r="ALX178" s="217"/>
      <c r="ALY178" s="217"/>
      <c r="ALZ178" s="217"/>
      <c r="AMA178" s="217"/>
      <c r="AMB178" s="217"/>
      <c r="AMC178" s="217"/>
      <c r="AMD178" s="217"/>
      <c r="AME178" s="217"/>
      <c r="AMF178" s="217"/>
      <c r="AMG178" s="217"/>
      <c r="AMH178" s="217"/>
      <c r="AMI178" s="217"/>
      <c r="AMJ178" s="217"/>
      <c r="AMK178" s="217"/>
      <c r="AML178" s="217"/>
      <c r="AMM178" s="217"/>
      <c r="AMN178" s="217"/>
      <c r="AMO178" s="217"/>
      <c r="AMP178" s="217"/>
      <c r="AMQ178" s="217"/>
      <c r="AMR178" s="217"/>
      <c r="AMS178" s="217"/>
      <c r="AMT178" s="217"/>
      <c r="AMU178" s="217"/>
      <c r="AMV178" s="217"/>
      <c r="AMW178" s="217"/>
      <c r="AMX178" s="217"/>
      <c r="AMY178" s="217"/>
      <c r="AMZ178" s="217"/>
      <c r="ANA178" s="217"/>
      <c r="ANB178" s="217"/>
      <c r="ANC178" s="217"/>
      <c r="AND178" s="217"/>
      <c r="ANE178" s="217"/>
      <c r="ANF178" s="217"/>
      <c r="ANG178" s="217"/>
      <c r="ANH178" s="217"/>
      <c r="ANI178" s="217"/>
      <c r="ANJ178" s="217"/>
      <c r="ANK178" s="217"/>
      <c r="ANL178" s="217"/>
      <c r="ANM178" s="217"/>
      <c r="ANN178" s="217"/>
      <c r="ANO178" s="217"/>
      <c r="ANP178" s="217"/>
      <c r="ANQ178" s="217"/>
      <c r="ANR178" s="217"/>
      <c r="ANS178" s="217"/>
      <c r="ANT178" s="217"/>
      <c r="ANU178" s="217"/>
      <c r="ANV178" s="217"/>
      <c r="ANW178" s="217"/>
      <c r="ANX178" s="217"/>
      <c r="ANY178" s="217"/>
      <c r="ANZ178" s="217"/>
      <c r="AOA178" s="217"/>
      <c r="AOB178" s="217"/>
      <c r="AOC178" s="217"/>
      <c r="AOD178" s="217"/>
      <c r="AOE178" s="217"/>
      <c r="AOF178" s="217"/>
      <c r="AOG178" s="217"/>
      <c r="AOH178" s="217"/>
      <c r="AOI178" s="217"/>
      <c r="AOJ178" s="217"/>
      <c r="AOK178" s="217"/>
      <c r="AOL178" s="217"/>
      <c r="AOM178" s="217"/>
      <c r="AON178" s="217"/>
      <c r="AOO178" s="217"/>
      <c r="AOP178" s="217"/>
      <c r="AOQ178" s="217"/>
      <c r="AOR178" s="217"/>
      <c r="AOS178" s="217"/>
      <c r="AOT178" s="217"/>
      <c r="AOU178" s="217"/>
      <c r="AOV178" s="217"/>
      <c r="AOW178" s="217"/>
      <c r="AOX178" s="217"/>
      <c r="AOY178" s="217"/>
      <c r="AOZ178" s="217"/>
      <c r="APA178" s="217"/>
      <c r="APB178" s="217"/>
      <c r="APC178" s="217"/>
      <c r="APD178" s="217"/>
      <c r="APE178" s="217"/>
      <c r="APF178" s="217"/>
      <c r="APG178" s="217"/>
      <c r="APH178" s="217"/>
      <c r="API178" s="217"/>
      <c r="APJ178" s="217"/>
      <c r="APK178" s="217"/>
      <c r="APL178" s="217"/>
      <c r="APM178" s="217"/>
      <c r="APN178" s="217"/>
      <c r="APO178" s="217"/>
      <c r="APP178" s="217"/>
      <c r="APQ178" s="217"/>
      <c r="APR178" s="217"/>
      <c r="APS178" s="217"/>
      <c r="APT178" s="217"/>
      <c r="APU178" s="217"/>
      <c r="APV178" s="217"/>
      <c r="APW178" s="217"/>
      <c r="APX178" s="217"/>
      <c r="APY178" s="217"/>
      <c r="APZ178" s="217"/>
      <c r="AQA178" s="217"/>
      <c r="AQB178" s="217"/>
      <c r="AQC178" s="217"/>
      <c r="AQD178" s="217"/>
      <c r="AQE178" s="217"/>
      <c r="AQF178" s="217"/>
      <c r="AQG178" s="217"/>
      <c r="AQH178" s="217"/>
      <c r="AQI178" s="217"/>
      <c r="AQJ178" s="217"/>
      <c r="AQK178" s="217"/>
      <c r="AQL178" s="217"/>
      <c r="AQM178" s="217"/>
      <c r="AQN178" s="217"/>
      <c r="AQO178" s="217"/>
      <c r="AQP178" s="217"/>
      <c r="AQQ178" s="217"/>
      <c r="AQR178" s="217"/>
      <c r="AQS178" s="217"/>
      <c r="AQT178" s="217"/>
      <c r="AQU178" s="217"/>
      <c r="AQV178" s="217"/>
      <c r="AQW178" s="217"/>
      <c r="AQX178" s="217"/>
      <c r="AQY178" s="217"/>
      <c r="AQZ178" s="217"/>
      <c r="ARA178" s="217"/>
      <c r="ARB178" s="217"/>
      <c r="ARC178" s="217"/>
      <c r="ARD178" s="217"/>
      <c r="ARE178" s="217"/>
      <c r="ARF178" s="217"/>
      <c r="ARG178" s="217"/>
      <c r="ARH178" s="217"/>
      <c r="ARI178" s="217"/>
      <c r="ARJ178" s="217"/>
      <c r="ARK178" s="217"/>
      <c r="ARL178" s="217"/>
      <c r="ARM178" s="217"/>
      <c r="ARN178" s="217"/>
      <c r="ARO178" s="217"/>
      <c r="ARP178" s="217"/>
      <c r="ARQ178" s="217"/>
      <c r="ARR178" s="217"/>
      <c r="ARS178" s="217"/>
      <c r="ART178" s="217"/>
      <c r="ARU178" s="217"/>
      <c r="ARV178" s="217"/>
      <c r="ARW178" s="217"/>
      <c r="ARX178" s="217"/>
      <c r="ARY178" s="217"/>
      <c r="ARZ178" s="217"/>
      <c r="ASA178" s="217"/>
      <c r="ASB178" s="217"/>
      <c r="ASC178" s="217"/>
      <c r="ASD178" s="217"/>
      <c r="ASE178" s="217"/>
      <c r="ASF178" s="217"/>
      <c r="ASG178" s="217"/>
      <c r="ASH178" s="217"/>
      <c r="ASI178" s="217"/>
      <c r="ASJ178" s="217"/>
      <c r="ASK178" s="217"/>
      <c r="ASL178" s="217"/>
      <c r="ASM178" s="217"/>
      <c r="ASN178" s="217"/>
      <c r="ASO178" s="217"/>
      <c r="ASP178" s="217"/>
      <c r="ASQ178" s="217"/>
      <c r="ASR178" s="217"/>
      <c r="ASS178" s="217"/>
      <c r="AST178" s="217"/>
      <c r="ASU178" s="217"/>
      <c r="ASV178" s="217"/>
      <c r="ASW178" s="217"/>
      <c r="ASX178" s="217"/>
      <c r="ASY178" s="217"/>
      <c r="ASZ178" s="217"/>
      <c r="ATA178" s="217"/>
      <c r="ATB178" s="217"/>
      <c r="ATC178" s="217"/>
      <c r="ATD178" s="217"/>
      <c r="ATE178" s="217"/>
      <c r="ATF178" s="217"/>
      <c r="ATG178" s="217"/>
      <c r="ATH178" s="217"/>
      <c r="ATI178" s="217"/>
      <c r="ATJ178" s="217"/>
      <c r="ATK178" s="217"/>
      <c r="ATL178" s="217"/>
      <c r="ATM178" s="217"/>
      <c r="ATN178" s="217"/>
      <c r="ATO178" s="217"/>
      <c r="ATP178" s="217"/>
      <c r="ATQ178" s="217"/>
      <c r="ATR178" s="217"/>
      <c r="ATS178" s="217"/>
      <c r="ATT178" s="217"/>
      <c r="ATU178" s="217"/>
      <c r="ATV178" s="217"/>
      <c r="ATW178" s="217"/>
      <c r="ATX178" s="217"/>
      <c r="ATY178" s="217"/>
      <c r="ATZ178" s="217"/>
      <c r="AUA178" s="217"/>
      <c r="AUB178" s="217"/>
      <c r="AUC178" s="217"/>
      <c r="AUD178" s="217"/>
      <c r="AUE178" s="217"/>
      <c r="AUF178" s="217"/>
      <c r="AUG178" s="217"/>
      <c r="AUH178" s="217"/>
      <c r="AUI178" s="217"/>
      <c r="AUJ178" s="217"/>
      <c r="AUK178" s="217"/>
      <c r="AUL178" s="217"/>
      <c r="AUM178" s="217"/>
      <c r="AUN178" s="217"/>
      <c r="AUO178" s="217"/>
      <c r="AUP178" s="217"/>
      <c r="AUQ178" s="217"/>
      <c r="AUR178" s="217"/>
      <c r="AUS178" s="217"/>
      <c r="AUT178" s="217"/>
      <c r="AUU178" s="217"/>
      <c r="AUV178" s="217"/>
      <c r="AUW178" s="217"/>
      <c r="AUX178" s="217"/>
      <c r="AUY178" s="217"/>
      <c r="AUZ178" s="217"/>
      <c r="AVA178" s="217"/>
      <c r="AVB178" s="217"/>
      <c r="AVC178" s="217"/>
      <c r="AVD178" s="217"/>
      <c r="AVE178" s="217"/>
      <c r="AVF178" s="217"/>
      <c r="AVG178" s="217"/>
      <c r="AVH178" s="217"/>
      <c r="AVI178" s="217"/>
      <c r="AVJ178" s="217"/>
      <c r="AVK178" s="217"/>
      <c r="AVL178" s="217"/>
      <c r="AVM178" s="217"/>
      <c r="AVN178" s="217"/>
      <c r="AVO178" s="217"/>
      <c r="AVP178" s="217"/>
      <c r="AVQ178" s="217"/>
      <c r="AVR178" s="217"/>
      <c r="AVS178" s="217"/>
      <c r="AVT178" s="217"/>
      <c r="AVU178" s="217"/>
      <c r="AVV178" s="217"/>
      <c r="AVW178" s="217"/>
      <c r="AVX178" s="217"/>
      <c r="AVY178" s="217"/>
      <c r="AVZ178" s="217"/>
      <c r="AWA178" s="217"/>
      <c r="AWB178" s="217"/>
      <c r="AWC178" s="217"/>
      <c r="AWD178" s="217"/>
      <c r="AWE178" s="217"/>
      <c r="AWF178" s="217"/>
      <c r="AWG178" s="217"/>
      <c r="AWH178" s="217"/>
      <c r="AWI178" s="217"/>
      <c r="AWJ178" s="217"/>
      <c r="AWK178" s="217"/>
      <c r="AWL178" s="217"/>
      <c r="AWM178" s="217"/>
      <c r="AWN178" s="217"/>
      <c r="AWO178" s="217"/>
      <c r="AWP178" s="217"/>
      <c r="AWQ178" s="217"/>
      <c r="AWR178" s="217"/>
      <c r="AWS178" s="217"/>
      <c r="AWT178" s="217"/>
      <c r="AWU178" s="217"/>
      <c r="AWV178" s="217"/>
      <c r="AWW178" s="217"/>
      <c r="AWX178" s="217"/>
      <c r="AWY178" s="217"/>
      <c r="AWZ178" s="217"/>
      <c r="AXA178" s="217"/>
      <c r="AXB178" s="217"/>
      <c r="AXC178" s="217"/>
      <c r="AXD178" s="217"/>
      <c r="AXE178" s="217"/>
      <c r="AXF178" s="217"/>
      <c r="AXG178" s="217"/>
      <c r="AXH178" s="217"/>
      <c r="AXI178" s="217"/>
      <c r="AXJ178" s="217"/>
      <c r="AXK178" s="217"/>
      <c r="AXL178" s="217"/>
      <c r="AXM178" s="217"/>
      <c r="AXN178" s="217"/>
      <c r="AXO178" s="217"/>
      <c r="AXP178" s="217"/>
      <c r="AXQ178" s="217"/>
      <c r="AXR178" s="217"/>
      <c r="AXS178" s="217"/>
      <c r="AXT178" s="217"/>
      <c r="AXU178" s="217"/>
      <c r="AXV178" s="217"/>
      <c r="AXW178" s="217"/>
      <c r="AXX178" s="217"/>
      <c r="AXY178" s="217"/>
      <c r="AXZ178" s="217"/>
      <c r="AYA178" s="217"/>
      <c r="AYB178" s="217"/>
      <c r="AYC178" s="217"/>
      <c r="AYD178" s="217"/>
      <c r="AYE178" s="217"/>
      <c r="AYF178" s="217"/>
      <c r="AYG178" s="217"/>
      <c r="AYH178" s="217"/>
      <c r="AYI178" s="217"/>
      <c r="AYJ178" s="217"/>
      <c r="AYK178" s="217"/>
      <c r="AYL178" s="217"/>
      <c r="AYM178" s="217"/>
      <c r="AYN178" s="217"/>
      <c r="AYO178" s="217"/>
      <c r="AYP178" s="217"/>
      <c r="AYQ178" s="217"/>
      <c r="AYR178" s="217"/>
      <c r="AYS178" s="217"/>
      <c r="AYT178" s="217"/>
      <c r="AYU178" s="217"/>
      <c r="AYV178" s="217"/>
      <c r="AYW178" s="217"/>
      <c r="AYX178" s="217"/>
      <c r="AYY178" s="217"/>
      <c r="AYZ178" s="217"/>
      <c r="AZA178" s="217"/>
      <c r="AZB178" s="217"/>
      <c r="AZC178" s="217"/>
      <c r="AZD178" s="217"/>
      <c r="AZE178" s="217"/>
      <c r="AZF178" s="217"/>
      <c r="AZG178" s="217"/>
      <c r="AZH178" s="217"/>
      <c r="AZI178" s="217"/>
      <c r="AZJ178" s="217"/>
      <c r="AZK178" s="217"/>
      <c r="AZL178" s="217"/>
      <c r="AZM178" s="217"/>
      <c r="AZN178" s="217"/>
      <c r="AZO178" s="217"/>
      <c r="AZP178" s="217"/>
      <c r="AZQ178" s="217"/>
      <c r="AZR178" s="217"/>
      <c r="AZS178" s="217"/>
      <c r="AZT178" s="217"/>
      <c r="AZU178" s="217"/>
      <c r="AZV178" s="217"/>
      <c r="AZW178" s="217"/>
      <c r="AZX178" s="217"/>
      <c r="AZY178" s="217"/>
      <c r="AZZ178" s="217"/>
      <c r="BAA178" s="217"/>
      <c r="BAB178" s="217"/>
      <c r="BAC178" s="217"/>
      <c r="BAD178" s="217"/>
      <c r="BAE178" s="217"/>
      <c r="BAF178" s="217"/>
      <c r="BAG178" s="217"/>
      <c r="BAH178" s="217"/>
      <c r="BAI178" s="217"/>
      <c r="BAJ178" s="217"/>
      <c r="BAK178" s="217"/>
      <c r="BAL178" s="217"/>
      <c r="BAM178" s="217"/>
      <c r="BAN178" s="217"/>
      <c r="BAO178" s="217"/>
      <c r="BAP178" s="217"/>
      <c r="BAQ178" s="217"/>
      <c r="BAR178" s="217"/>
      <c r="BAS178" s="217"/>
      <c r="BAT178" s="217"/>
      <c r="BAU178" s="217"/>
      <c r="BAV178" s="217"/>
      <c r="BAW178" s="217"/>
      <c r="BAX178" s="217"/>
      <c r="BAY178" s="217"/>
      <c r="BAZ178" s="217"/>
      <c r="BBA178" s="217"/>
      <c r="BBB178" s="217"/>
      <c r="BBC178" s="217"/>
      <c r="BBD178" s="217"/>
      <c r="BBE178" s="217"/>
      <c r="BBF178" s="217"/>
      <c r="BBG178" s="217"/>
      <c r="BBH178" s="217"/>
      <c r="BBI178" s="217"/>
      <c r="BBJ178" s="217"/>
      <c r="BBK178" s="217"/>
      <c r="BBL178" s="217"/>
      <c r="BBM178" s="217"/>
      <c r="BBN178" s="217"/>
      <c r="BBO178" s="217"/>
      <c r="BBP178" s="217"/>
      <c r="BBQ178" s="217"/>
      <c r="BBR178" s="217"/>
      <c r="BBS178" s="217"/>
      <c r="BBT178" s="217"/>
      <c r="BBU178" s="217"/>
      <c r="BBV178" s="217"/>
      <c r="BBW178" s="217"/>
      <c r="BBX178" s="217"/>
      <c r="BBY178" s="217"/>
      <c r="BBZ178" s="217"/>
      <c r="BCA178" s="217"/>
      <c r="BCB178" s="217"/>
      <c r="BCC178" s="217"/>
      <c r="BCD178" s="217"/>
      <c r="BCE178" s="217"/>
      <c r="BCF178" s="217"/>
      <c r="BCG178" s="217"/>
      <c r="BCH178" s="217"/>
      <c r="BCI178" s="217"/>
      <c r="BCJ178" s="217"/>
      <c r="BCK178" s="217"/>
      <c r="BCL178" s="217"/>
      <c r="BCM178" s="217"/>
      <c r="BCN178" s="217"/>
      <c r="BCO178" s="217"/>
      <c r="BCP178" s="217"/>
      <c r="BCQ178" s="217"/>
      <c r="BCR178" s="217"/>
      <c r="BCS178" s="217"/>
      <c r="BCT178" s="217"/>
      <c r="BCU178" s="217"/>
      <c r="BCV178" s="217"/>
      <c r="BCW178" s="217"/>
      <c r="BCX178" s="217"/>
      <c r="BCY178" s="217"/>
      <c r="BCZ178" s="217"/>
      <c r="BDA178" s="217"/>
      <c r="BDB178" s="217"/>
      <c r="BDC178" s="217"/>
      <c r="BDD178" s="217"/>
      <c r="BDE178" s="217"/>
      <c r="BDF178" s="217"/>
      <c r="BDG178" s="217"/>
      <c r="BDH178" s="217"/>
      <c r="BDI178" s="217"/>
      <c r="BDJ178" s="217"/>
      <c r="BDK178" s="217"/>
      <c r="BDL178" s="217"/>
      <c r="BDM178" s="217"/>
      <c r="BDN178" s="217"/>
      <c r="BDO178" s="217"/>
      <c r="BDP178" s="217"/>
      <c r="BDQ178" s="217"/>
      <c r="BDR178" s="217"/>
      <c r="BDS178" s="217"/>
      <c r="BDT178" s="217"/>
      <c r="BDU178" s="217"/>
      <c r="BDV178" s="217"/>
      <c r="BDW178" s="217"/>
      <c r="BDX178" s="217"/>
      <c r="BDY178" s="217"/>
      <c r="BDZ178" s="217"/>
      <c r="BEA178" s="217"/>
      <c r="BEB178" s="217"/>
      <c r="BEC178" s="217"/>
      <c r="BED178" s="217"/>
      <c r="BEE178" s="217"/>
      <c r="BEF178" s="217"/>
      <c r="BEG178" s="217"/>
      <c r="BEH178" s="217"/>
      <c r="BEI178" s="217"/>
      <c r="BEJ178" s="217"/>
      <c r="BEK178" s="217"/>
      <c r="BEL178" s="217"/>
      <c r="BEM178" s="217"/>
      <c r="BEN178" s="217"/>
      <c r="BEO178" s="217"/>
      <c r="BEP178" s="217"/>
      <c r="BEQ178" s="217"/>
      <c r="BER178" s="217"/>
      <c r="BES178" s="217"/>
      <c r="BET178" s="217"/>
      <c r="BEU178" s="217"/>
      <c r="BEV178" s="217"/>
      <c r="BEW178" s="217"/>
      <c r="BEX178" s="217"/>
      <c r="BEY178" s="217"/>
      <c r="BEZ178" s="217"/>
      <c r="BFA178" s="217"/>
      <c r="BFB178" s="217"/>
      <c r="BFC178" s="217"/>
      <c r="BFD178" s="217"/>
      <c r="BFE178" s="217"/>
      <c r="BFF178" s="217"/>
      <c r="BFG178" s="217"/>
      <c r="BFH178" s="217"/>
      <c r="BFI178" s="217"/>
      <c r="BFJ178" s="217"/>
      <c r="BFK178" s="217"/>
      <c r="BFL178" s="217"/>
      <c r="BFM178" s="217"/>
      <c r="BFN178" s="217"/>
      <c r="BFO178" s="217"/>
      <c r="BFP178" s="217"/>
      <c r="BFQ178" s="217"/>
      <c r="BFR178" s="217"/>
      <c r="BFS178" s="217"/>
      <c r="BFT178" s="217"/>
      <c r="BFU178" s="217"/>
      <c r="BFV178" s="217"/>
      <c r="BFW178" s="217"/>
      <c r="BFX178" s="217"/>
      <c r="BFY178" s="217"/>
      <c r="BFZ178" s="217"/>
      <c r="BGA178" s="217"/>
      <c r="BGB178" s="217"/>
      <c r="BGC178" s="217"/>
      <c r="BGD178" s="217"/>
      <c r="BGE178" s="217"/>
      <c r="BGF178" s="217"/>
      <c r="BGG178" s="217"/>
      <c r="BGH178" s="217"/>
      <c r="BGI178" s="217"/>
      <c r="BGJ178" s="217"/>
      <c r="BGK178" s="217"/>
      <c r="BGL178" s="217"/>
      <c r="BGM178" s="217"/>
      <c r="BGN178" s="217"/>
      <c r="BGO178" s="217"/>
      <c r="BGP178" s="217"/>
      <c r="BGQ178" s="217"/>
      <c r="BGR178" s="217"/>
      <c r="BGS178" s="217"/>
      <c r="BGT178" s="217"/>
      <c r="BGU178" s="217"/>
      <c r="BGV178" s="217"/>
      <c r="BGW178" s="217"/>
      <c r="BGX178" s="217"/>
      <c r="BGY178" s="217"/>
      <c r="BGZ178" s="217"/>
      <c r="BHA178" s="217"/>
      <c r="BHB178" s="217"/>
      <c r="BHC178" s="217"/>
      <c r="BHD178" s="217"/>
      <c r="BHE178" s="217"/>
      <c r="BHF178" s="217"/>
      <c r="BHG178" s="217"/>
      <c r="BHH178" s="217"/>
      <c r="BHI178" s="217"/>
      <c r="BHJ178" s="217"/>
      <c r="BHK178" s="217"/>
      <c r="BHL178" s="217"/>
      <c r="BHM178" s="217"/>
      <c r="BHN178" s="217"/>
      <c r="BHO178" s="217"/>
      <c r="BHP178" s="217"/>
      <c r="BHQ178" s="217"/>
      <c r="BHR178" s="217"/>
      <c r="BHS178" s="217"/>
      <c r="BHT178" s="217"/>
      <c r="BHU178" s="217"/>
      <c r="BHV178" s="217"/>
      <c r="BHW178" s="217"/>
      <c r="BHX178" s="217"/>
      <c r="BHY178" s="217"/>
      <c r="BHZ178" s="217"/>
      <c r="BIA178" s="217"/>
      <c r="BIB178" s="217"/>
      <c r="BIC178" s="217"/>
      <c r="BID178" s="217"/>
      <c r="BIE178" s="217"/>
      <c r="BIF178" s="217"/>
      <c r="BIG178" s="217"/>
      <c r="BIH178" s="217"/>
      <c r="BII178" s="217"/>
      <c r="BIJ178" s="217"/>
      <c r="BIK178" s="217"/>
      <c r="BIL178" s="217"/>
      <c r="BIM178" s="217"/>
      <c r="BIN178" s="217"/>
      <c r="BIO178" s="217"/>
      <c r="BIP178" s="217"/>
      <c r="BIQ178" s="217"/>
      <c r="BIR178" s="217"/>
      <c r="BIS178" s="217"/>
      <c r="BIT178" s="217"/>
      <c r="BIU178" s="217"/>
      <c r="BIV178" s="217"/>
      <c r="BIW178" s="217"/>
      <c r="BIX178" s="217"/>
      <c r="BIY178" s="217"/>
      <c r="BIZ178" s="217"/>
      <c r="BJA178" s="217"/>
      <c r="BJB178" s="217"/>
      <c r="BJC178" s="217"/>
      <c r="BJD178" s="217"/>
      <c r="BJE178" s="217"/>
      <c r="BJF178" s="217"/>
      <c r="BJG178" s="217"/>
      <c r="BJH178" s="217"/>
      <c r="BJI178" s="217"/>
      <c r="BJJ178" s="217"/>
      <c r="BJK178" s="217"/>
      <c r="BJL178" s="217"/>
      <c r="BJM178" s="217"/>
      <c r="BJN178" s="217"/>
      <c r="BJO178" s="217"/>
      <c r="BJP178" s="217"/>
      <c r="BJQ178" s="217"/>
      <c r="BJR178" s="217"/>
      <c r="BJS178" s="217"/>
      <c r="BJT178" s="217"/>
      <c r="BJU178" s="217"/>
      <c r="BJV178" s="217"/>
      <c r="BJW178" s="217"/>
      <c r="BJX178" s="217"/>
      <c r="BJY178" s="217"/>
      <c r="BJZ178" s="217"/>
      <c r="BKA178" s="217"/>
      <c r="BKB178" s="217"/>
      <c r="BKC178" s="217"/>
      <c r="BKD178" s="217"/>
      <c r="BKE178" s="217"/>
      <c r="BKF178" s="217"/>
      <c r="BKG178" s="217"/>
      <c r="BKH178" s="217"/>
      <c r="BKI178" s="217"/>
      <c r="BKJ178" s="217"/>
      <c r="BKK178" s="217"/>
      <c r="BKL178" s="217"/>
      <c r="BKM178" s="217"/>
      <c r="BKN178" s="217"/>
      <c r="BKO178" s="217"/>
      <c r="BKP178" s="217"/>
      <c r="BKQ178" s="217"/>
      <c r="BKR178" s="217"/>
      <c r="BKS178" s="217"/>
      <c r="BKT178" s="217"/>
      <c r="BKU178" s="217"/>
      <c r="BKV178" s="217"/>
      <c r="BKW178" s="217"/>
      <c r="BKX178" s="217"/>
      <c r="BKY178" s="217"/>
      <c r="BKZ178" s="217"/>
      <c r="BLA178" s="217"/>
      <c r="BLB178" s="217"/>
      <c r="BLC178" s="217"/>
      <c r="BLD178" s="217"/>
      <c r="BLE178" s="217"/>
      <c r="BLF178" s="217"/>
      <c r="BLG178" s="217"/>
      <c r="BLH178" s="217"/>
      <c r="BLI178" s="217"/>
      <c r="BLJ178" s="217"/>
      <c r="BLK178" s="217"/>
      <c r="BLL178" s="217"/>
      <c r="BLM178" s="217"/>
      <c r="BLN178" s="217"/>
      <c r="BLO178" s="217"/>
      <c r="BLP178" s="217"/>
      <c r="BLQ178" s="217"/>
      <c r="BLR178" s="217"/>
      <c r="BLS178" s="217"/>
      <c r="BLT178" s="217"/>
      <c r="BLU178" s="217"/>
      <c r="BLV178" s="217"/>
      <c r="BLW178" s="217"/>
      <c r="BLX178" s="217"/>
      <c r="BLY178" s="217"/>
      <c r="BLZ178" s="217"/>
      <c r="BMA178" s="217"/>
      <c r="BMB178" s="217"/>
      <c r="BMC178" s="217"/>
      <c r="BMD178" s="217"/>
      <c r="BME178" s="217"/>
      <c r="BMF178" s="217"/>
      <c r="BMG178" s="217"/>
      <c r="BMH178" s="217"/>
      <c r="BMI178" s="217"/>
      <c r="BMJ178" s="217"/>
      <c r="BMK178" s="217"/>
      <c r="BML178" s="217"/>
      <c r="BMM178" s="217"/>
      <c r="BMN178" s="217"/>
      <c r="BMO178" s="217"/>
      <c r="BMP178" s="217"/>
      <c r="BMQ178" s="217"/>
      <c r="BMR178" s="217"/>
      <c r="BMS178" s="217"/>
      <c r="BMT178" s="217"/>
      <c r="BMU178" s="217"/>
      <c r="BMV178" s="217"/>
      <c r="BMW178" s="217"/>
      <c r="BMX178" s="217"/>
      <c r="BMY178" s="217"/>
      <c r="BMZ178" s="217"/>
      <c r="BNA178" s="217"/>
      <c r="BNB178" s="217"/>
      <c r="BNC178" s="217"/>
      <c r="BND178" s="217"/>
      <c r="BNE178" s="217"/>
      <c r="BNF178" s="217"/>
      <c r="BNG178" s="217"/>
      <c r="BNH178" s="217"/>
      <c r="BNI178" s="217"/>
      <c r="BNJ178" s="217"/>
      <c r="BNK178" s="217"/>
      <c r="BNL178" s="217"/>
      <c r="BNM178" s="217"/>
      <c r="BNN178" s="217"/>
      <c r="BNO178" s="217"/>
      <c r="BNP178" s="217"/>
      <c r="BNQ178" s="217"/>
      <c r="BNR178" s="217"/>
      <c r="BNS178" s="217"/>
      <c r="BNT178" s="217"/>
      <c r="BNU178" s="217"/>
      <c r="BNV178" s="217"/>
      <c r="BNW178" s="217"/>
      <c r="BNX178" s="217"/>
      <c r="BNY178" s="217"/>
      <c r="BNZ178" s="217"/>
      <c r="BOA178" s="217"/>
      <c r="BOB178" s="217"/>
      <c r="BOC178" s="217"/>
      <c r="BOD178" s="217"/>
      <c r="BOE178" s="217"/>
      <c r="BOF178" s="217"/>
      <c r="BOG178" s="217"/>
      <c r="BOH178" s="217"/>
      <c r="BOI178" s="217"/>
      <c r="BOJ178" s="217"/>
      <c r="BOK178" s="217"/>
      <c r="BOL178" s="217"/>
      <c r="BOM178" s="217"/>
      <c r="BON178" s="217"/>
      <c r="BOO178" s="217"/>
      <c r="BOP178" s="217"/>
      <c r="BOQ178" s="217"/>
      <c r="BOR178" s="217"/>
      <c r="BOS178" s="217"/>
      <c r="BOT178" s="217"/>
      <c r="BOU178" s="217"/>
      <c r="BOV178" s="217"/>
      <c r="BOW178" s="217"/>
      <c r="BOX178" s="217"/>
      <c r="BOY178" s="217"/>
      <c r="BOZ178" s="217"/>
      <c r="BPA178" s="217"/>
      <c r="BPB178" s="217"/>
      <c r="BPC178" s="217"/>
      <c r="BPD178" s="217"/>
      <c r="BPE178" s="217"/>
      <c r="BPF178" s="217"/>
      <c r="BPG178" s="217"/>
      <c r="BPH178" s="217"/>
      <c r="BPI178" s="217"/>
      <c r="BPJ178" s="217"/>
      <c r="BPK178" s="217"/>
      <c r="BPL178" s="217"/>
      <c r="BPM178" s="217"/>
      <c r="BPN178" s="217"/>
      <c r="BPO178" s="217"/>
      <c r="BPP178" s="217"/>
      <c r="BPQ178" s="217"/>
      <c r="BPR178" s="217"/>
      <c r="BPS178" s="217"/>
      <c r="BPT178" s="217"/>
      <c r="BPU178" s="217"/>
      <c r="BPV178" s="217"/>
      <c r="BPW178" s="217"/>
      <c r="BPX178" s="217"/>
      <c r="BPY178" s="217"/>
      <c r="BPZ178" s="217"/>
      <c r="BQA178" s="217"/>
      <c r="BQB178" s="217"/>
      <c r="BQC178" s="217"/>
      <c r="BQD178" s="217"/>
      <c r="BQE178" s="217"/>
      <c r="BQF178" s="217"/>
      <c r="BQG178" s="217"/>
      <c r="BQH178" s="217"/>
      <c r="BQI178" s="217"/>
      <c r="BQJ178" s="217"/>
      <c r="BQK178" s="217"/>
      <c r="BQL178" s="217"/>
      <c r="BQM178" s="217"/>
      <c r="BQN178" s="217"/>
      <c r="BQO178" s="217"/>
      <c r="BQP178" s="217"/>
      <c r="BQQ178" s="217"/>
      <c r="BQR178" s="217"/>
      <c r="BQS178" s="217"/>
      <c r="BQT178" s="217"/>
      <c r="BQU178" s="217"/>
      <c r="BQV178" s="217"/>
      <c r="BQW178" s="217"/>
      <c r="BQX178" s="217"/>
      <c r="BQY178" s="217"/>
      <c r="BQZ178" s="217"/>
      <c r="BRA178" s="217"/>
      <c r="BRB178" s="217"/>
      <c r="BRC178" s="217"/>
      <c r="BRD178" s="217"/>
      <c r="BRE178" s="217"/>
      <c r="BRF178" s="217"/>
      <c r="BRG178" s="217"/>
      <c r="BRH178" s="217"/>
      <c r="BRI178" s="217"/>
      <c r="BRJ178" s="217"/>
      <c r="BRK178" s="217"/>
      <c r="BRL178" s="217"/>
      <c r="BRM178" s="217"/>
      <c r="BRN178" s="217"/>
      <c r="BRO178" s="217"/>
      <c r="BRP178" s="217"/>
      <c r="BRQ178" s="217"/>
      <c r="BRR178" s="217"/>
      <c r="BRS178" s="217"/>
      <c r="BRT178" s="217"/>
      <c r="BRU178" s="217"/>
      <c r="BRV178" s="217"/>
      <c r="BRW178" s="217"/>
      <c r="BRX178" s="217"/>
      <c r="BRY178" s="217"/>
      <c r="BRZ178" s="217"/>
      <c r="BSA178" s="217"/>
      <c r="BSB178" s="217"/>
      <c r="BSC178" s="217"/>
      <c r="BSD178" s="217"/>
      <c r="BSE178" s="217"/>
      <c r="BSF178" s="217"/>
      <c r="BSG178" s="217"/>
      <c r="BSH178" s="217"/>
      <c r="BSI178" s="217"/>
      <c r="BSJ178" s="217"/>
      <c r="BSK178" s="217"/>
      <c r="BSL178" s="217"/>
      <c r="BSM178" s="217"/>
      <c r="BSN178" s="217"/>
      <c r="BSO178" s="217"/>
      <c r="BSP178" s="217"/>
      <c r="BSQ178" s="217"/>
      <c r="BSR178" s="217"/>
      <c r="BSS178" s="217"/>
      <c r="BST178" s="217"/>
      <c r="BSU178" s="217"/>
      <c r="BSV178" s="217"/>
      <c r="BSW178" s="217"/>
      <c r="BSX178" s="217"/>
      <c r="BSY178" s="217"/>
      <c r="BSZ178" s="217"/>
      <c r="BTA178" s="217"/>
      <c r="BTB178" s="217"/>
      <c r="BTC178" s="217"/>
      <c r="BTD178" s="217"/>
      <c r="BTE178" s="217"/>
      <c r="BTF178" s="217"/>
      <c r="BTG178" s="217"/>
      <c r="BTH178" s="217"/>
      <c r="BTI178" s="217"/>
      <c r="BTJ178" s="217"/>
      <c r="BTK178" s="217"/>
      <c r="BTL178" s="217"/>
      <c r="BTM178" s="217"/>
      <c r="BTN178" s="217"/>
      <c r="BTO178" s="217"/>
      <c r="BTP178" s="217"/>
      <c r="BTQ178" s="217"/>
      <c r="BTR178" s="217"/>
      <c r="BTS178" s="217"/>
      <c r="BTT178" s="217"/>
      <c r="BTU178" s="217"/>
      <c r="BTV178" s="217"/>
      <c r="BTW178" s="217"/>
      <c r="BTX178" s="217"/>
      <c r="BTY178" s="217"/>
      <c r="BTZ178" s="217"/>
      <c r="BUA178" s="217"/>
      <c r="BUB178" s="217"/>
      <c r="BUC178" s="217"/>
      <c r="BUD178" s="217"/>
      <c r="BUE178" s="217"/>
      <c r="BUF178" s="217"/>
      <c r="BUG178" s="217"/>
      <c r="BUH178" s="217"/>
      <c r="BUI178" s="217"/>
      <c r="BUJ178" s="217"/>
      <c r="BUK178" s="217"/>
      <c r="BUL178" s="217"/>
      <c r="BUM178" s="217"/>
      <c r="BUN178" s="217"/>
      <c r="BUO178" s="217"/>
      <c r="BUP178" s="217"/>
      <c r="BUQ178" s="217"/>
      <c r="BUR178" s="217"/>
      <c r="BUS178" s="217"/>
      <c r="BUT178" s="217"/>
      <c r="BUU178" s="217"/>
      <c r="BUV178" s="217"/>
      <c r="BUW178" s="217"/>
      <c r="BUX178" s="217"/>
      <c r="BUY178" s="217"/>
      <c r="BUZ178" s="217"/>
      <c r="BVA178" s="217"/>
      <c r="BVB178" s="217"/>
      <c r="BVC178" s="217"/>
      <c r="BVD178" s="217"/>
      <c r="BVE178" s="217"/>
      <c r="BVF178" s="217"/>
      <c r="BVG178" s="217"/>
      <c r="BVH178" s="217"/>
      <c r="BVI178" s="217"/>
      <c r="BVJ178" s="217"/>
      <c r="BVK178" s="217"/>
      <c r="BVL178" s="217"/>
      <c r="BVM178" s="217"/>
      <c r="BVN178" s="217"/>
      <c r="BVO178" s="217"/>
      <c r="BVP178" s="217"/>
      <c r="BVQ178" s="217"/>
      <c r="BVR178" s="217"/>
      <c r="BVS178" s="217"/>
      <c r="BVT178" s="217"/>
      <c r="BVU178" s="217"/>
      <c r="BVV178" s="217"/>
      <c r="BVW178" s="217"/>
      <c r="BVX178" s="217"/>
      <c r="BVY178" s="217"/>
      <c r="BVZ178" s="217"/>
      <c r="BWA178" s="217"/>
      <c r="BWB178" s="217"/>
      <c r="BWC178" s="217"/>
      <c r="BWD178" s="217"/>
      <c r="BWE178" s="217"/>
      <c r="BWF178" s="217"/>
      <c r="BWG178" s="217"/>
      <c r="BWH178" s="217"/>
      <c r="BWI178" s="217"/>
      <c r="BWJ178" s="217"/>
      <c r="BWK178" s="217"/>
      <c r="BWL178" s="217"/>
      <c r="BWM178" s="217"/>
      <c r="BWN178" s="217"/>
      <c r="BWO178" s="217"/>
      <c r="BWP178" s="217"/>
      <c r="BWQ178" s="217"/>
      <c r="BWR178" s="217"/>
      <c r="BWS178" s="217"/>
      <c r="BWT178" s="217"/>
      <c r="BWU178" s="217"/>
      <c r="BWV178" s="217"/>
      <c r="BWW178" s="217"/>
      <c r="BWX178" s="217"/>
      <c r="BWY178" s="217"/>
      <c r="BWZ178" s="217"/>
      <c r="BXA178" s="217"/>
      <c r="BXB178" s="217"/>
      <c r="BXC178" s="217"/>
      <c r="BXD178" s="217"/>
      <c r="BXE178" s="217"/>
      <c r="BXF178" s="217"/>
      <c r="BXG178" s="217"/>
      <c r="BXH178" s="217"/>
      <c r="BXI178" s="217"/>
      <c r="BXJ178" s="217"/>
      <c r="BXK178" s="217"/>
      <c r="BXL178" s="217"/>
      <c r="BXM178" s="217"/>
      <c r="BXN178" s="217"/>
      <c r="BXO178" s="217"/>
      <c r="BXP178" s="217"/>
      <c r="BXQ178" s="217"/>
      <c r="BXR178" s="217"/>
      <c r="BXS178" s="217"/>
      <c r="BXT178" s="217"/>
      <c r="BXU178" s="217"/>
      <c r="BXV178" s="217"/>
      <c r="BXW178" s="217"/>
      <c r="BXX178" s="217"/>
      <c r="BXY178" s="217"/>
      <c r="BXZ178" s="217"/>
      <c r="BYA178" s="217"/>
      <c r="BYB178" s="217"/>
      <c r="BYC178" s="217"/>
      <c r="BYD178" s="217"/>
      <c r="BYE178" s="217"/>
      <c r="BYF178" s="217"/>
      <c r="BYG178" s="217"/>
      <c r="BYH178" s="217"/>
      <c r="BYI178" s="217"/>
      <c r="BYJ178" s="217"/>
      <c r="BYK178" s="217"/>
      <c r="BYL178" s="217"/>
      <c r="BYM178" s="217"/>
      <c r="BYN178" s="217"/>
      <c r="BYO178" s="217"/>
      <c r="BYP178" s="217"/>
      <c r="BYQ178" s="217"/>
      <c r="BYR178" s="217"/>
      <c r="BYS178" s="217"/>
      <c r="BYT178" s="217"/>
      <c r="BYU178" s="217"/>
      <c r="BYV178" s="217"/>
      <c r="BYW178" s="217"/>
      <c r="BYX178" s="217"/>
      <c r="BYY178" s="217"/>
      <c r="BYZ178" s="217"/>
      <c r="BZA178" s="217"/>
      <c r="BZB178" s="217"/>
      <c r="BZC178" s="217"/>
      <c r="BZD178" s="217"/>
      <c r="BZE178" s="217"/>
      <c r="BZF178" s="217"/>
      <c r="BZG178" s="217"/>
      <c r="BZH178" s="217"/>
      <c r="BZI178" s="217"/>
      <c r="BZJ178" s="217"/>
      <c r="BZK178" s="217"/>
      <c r="BZL178" s="217"/>
      <c r="BZM178" s="217"/>
      <c r="BZN178" s="217"/>
      <c r="BZO178" s="217"/>
      <c r="BZP178" s="217"/>
      <c r="BZQ178" s="217"/>
      <c r="BZR178" s="217"/>
      <c r="BZS178" s="217"/>
      <c r="BZT178" s="217"/>
      <c r="BZU178" s="217"/>
      <c r="BZV178" s="217"/>
      <c r="BZW178" s="217"/>
      <c r="BZX178" s="217"/>
      <c r="BZY178" s="217"/>
      <c r="BZZ178" s="217"/>
      <c r="CAA178" s="217"/>
      <c r="CAB178" s="217"/>
      <c r="CAC178" s="217"/>
      <c r="CAD178" s="217"/>
      <c r="CAE178" s="217"/>
      <c r="CAF178" s="217"/>
      <c r="CAG178" s="217"/>
      <c r="CAH178" s="217"/>
      <c r="CAI178" s="217"/>
      <c r="CAJ178" s="217"/>
      <c r="CAK178" s="217"/>
      <c r="CAL178" s="217"/>
      <c r="CAM178" s="217"/>
      <c r="CAN178" s="217"/>
      <c r="CAO178" s="217"/>
      <c r="CAP178" s="217"/>
      <c r="CAQ178" s="217"/>
      <c r="CAR178" s="217"/>
      <c r="CAS178" s="217"/>
      <c r="CAT178" s="217"/>
      <c r="CAU178" s="217"/>
      <c r="CAV178" s="217"/>
      <c r="CAW178" s="217"/>
      <c r="CAX178" s="217"/>
      <c r="CAY178" s="217"/>
      <c r="CAZ178" s="217"/>
      <c r="CBA178" s="217"/>
      <c r="CBB178" s="217"/>
      <c r="CBC178" s="217"/>
      <c r="CBD178" s="217"/>
      <c r="CBE178" s="217"/>
      <c r="CBF178" s="217"/>
      <c r="CBG178" s="217"/>
      <c r="CBH178" s="217"/>
      <c r="CBI178" s="217"/>
      <c r="CBJ178" s="217"/>
      <c r="CBK178" s="217"/>
      <c r="CBL178" s="217"/>
      <c r="CBM178" s="217"/>
      <c r="CBN178" s="217"/>
      <c r="CBO178" s="217"/>
      <c r="CBP178" s="217"/>
      <c r="CBQ178" s="217"/>
      <c r="CBR178" s="217"/>
      <c r="CBS178" s="217"/>
      <c r="CBT178" s="217"/>
      <c r="CBU178" s="217"/>
      <c r="CBV178" s="217"/>
      <c r="CBW178" s="217"/>
      <c r="CBX178" s="217"/>
      <c r="CBY178" s="217"/>
      <c r="CBZ178" s="217"/>
      <c r="CCA178" s="217"/>
      <c r="CCB178" s="217"/>
      <c r="CCC178" s="217"/>
      <c r="CCD178" s="217"/>
      <c r="CCE178" s="217"/>
      <c r="CCF178" s="217"/>
      <c r="CCG178" s="217"/>
      <c r="CCH178" s="217"/>
      <c r="CCI178" s="217"/>
      <c r="CCJ178" s="217"/>
      <c r="CCK178" s="217"/>
      <c r="CCL178" s="217"/>
      <c r="CCM178" s="217"/>
      <c r="CCN178" s="217"/>
      <c r="CCO178" s="217"/>
      <c r="CCP178" s="217"/>
      <c r="CCQ178" s="217"/>
      <c r="CCR178" s="217"/>
      <c r="CCS178" s="217"/>
      <c r="CCT178" s="217"/>
      <c r="CCU178" s="217"/>
      <c r="CCV178" s="217"/>
      <c r="CCW178" s="217"/>
      <c r="CCX178" s="217"/>
      <c r="CCY178" s="217"/>
      <c r="CCZ178" s="217"/>
      <c r="CDA178" s="217"/>
      <c r="CDB178" s="217"/>
      <c r="CDC178" s="217"/>
      <c r="CDD178" s="217"/>
      <c r="CDE178" s="217"/>
      <c r="CDF178" s="217"/>
      <c r="CDG178" s="217"/>
      <c r="CDH178" s="217"/>
      <c r="CDI178" s="217"/>
      <c r="CDJ178" s="217"/>
      <c r="CDK178" s="217"/>
      <c r="CDL178" s="217"/>
      <c r="CDM178" s="217"/>
      <c r="CDN178" s="217"/>
      <c r="CDO178" s="217"/>
      <c r="CDP178" s="217"/>
      <c r="CDQ178" s="217"/>
      <c r="CDR178" s="217"/>
      <c r="CDS178" s="217"/>
      <c r="CDT178" s="217"/>
      <c r="CDU178" s="217"/>
      <c r="CDV178" s="217"/>
      <c r="CDW178" s="217"/>
      <c r="CDX178" s="217"/>
      <c r="CDY178" s="217"/>
      <c r="CDZ178" s="217"/>
      <c r="CEA178" s="217"/>
      <c r="CEB178" s="217"/>
      <c r="CEC178" s="217"/>
      <c r="CED178" s="217"/>
      <c r="CEE178" s="217"/>
      <c r="CEF178" s="217"/>
      <c r="CEG178" s="217"/>
      <c r="CEH178" s="217"/>
      <c r="CEI178" s="217"/>
      <c r="CEJ178" s="217"/>
      <c r="CEK178" s="217"/>
      <c r="CEL178" s="217"/>
      <c r="CEM178" s="217"/>
      <c r="CEN178" s="217"/>
      <c r="CEO178" s="217"/>
      <c r="CEP178" s="217"/>
      <c r="CEQ178" s="217"/>
      <c r="CER178" s="217"/>
      <c r="CES178" s="217"/>
      <c r="CET178" s="217"/>
      <c r="CEU178" s="217"/>
      <c r="CEV178" s="217"/>
      <c r="CEW178" s="217"/>
      <c r="CEX178" s="217"/>
      <c r="CEY178" s="217"/>
      <c r="CEZ178" s="217"/>
      <c r="CFA178" s="217"/>
      <c r="CFB178" s="217"/>
      <c r="CFC178" s="217"/>
      <c r="CFD178" s="217"/>
      <c r="CFE178" s="217"/>
      <c r="CFF178" s="217"/>
      <c r="CFG178" s="217"/>
      <c r="CFH178" s="217"/>
      <c r="CFI178" s="217"/>
      <c r="CFJ178" s="217"/>
      <c r="CFK178" s="217"/>
      <c r="CFL178" s="217"/>
      <c r="CFM178" s="217"/>
      <c r="CFN178" s="217"/>
      <c r="CFO178" s="217"/>
      <c r="CFP178" s="217"/>
      <c r="CFQ178" s="217"/>
      <c r="CFR178" s="217"/>
      <c r="CFS178" s="217"/>
      <c r="CFT178" s="217"/>
      <c r="CFU178" s="217"/>
      <c r="CFV178" s="217"/>
      <c r="CFW178" s="217"/>
      <c r="CFX178" s="217"/>
      <c r="CFY178" s="217"/>
      <c r="CFZ178" s="217"/>
      <c r="CGA178" s="217"/>
      <c r="CGB178" s="217"/>
      <c r="CGC178" s="217"/>
      <c r="CGD178" s="217"/>
      <c r="CGE178" s="217"/>
      <c r="CGF178" s="217"/>
      <c r="CGG178" s="217"/>
      <c r="CGH178" s="217"/>
      <c r="CGI178" s="217"/>
      <c r="CGJ178" s="217"/>
      <c r="CGK178" s="217"/>
      <c r="CGL178" s="217"/>
      <c r="CGM178" s="217"/>
      <c r="CGN178" s="217"/>
      <c r="CGO178" s="217"/>
      <c r="CGP178" s="217"/>
      <c r="CGQ178" s="217"/>
      <c r="CGR178" s="217"/>
      <c r="CGS178" s="217"/>
      <c r="CGT178" s="217"/>
      <c r="CGU178" s="217"/>
      <c r="CGV178" s="217"/>
      <c r="CGW178" s="217"/>
      <c r="CGX178" s="217"/>
      <c r="CGY178" s="217"/>
      <c r="CGZ178" s="217"/>
      <c r="CHA178" s="217"/>
      <c r="CHB178" s="217"/>
      <c r="CHC178" s="217"/>
      <c r="CHD178" s="217"/>
      <c r="CHE178" s="217"/>
      <c r="CHF178" s="217"/>
      <c r="CHG178" s="217"/>
      <c r="CHH178" s="217"/>
      <c r="CHI178" s="217"/>
      <c r="CHJ178" s="217"/>
      <c r="CHK178" s="217"/>
      <c r="CHL178" s="217"/>
      <c r="CHM178" s="217"/>
      <c r="CHN178" s="217"/>
      <c r="CHO178" s="217"/>
      <c r="CHP178" s="217"/>
      <c r="CHQ178" s="217"/>
      <c r="CHR178" s="217"/>
      <c r="CHS178" s="217"/>
      <c r="CHT178" s="217"/>
      <c r="CHU178" s="217"/>
      <c r="CHV178" s="217"/>
      <c r="CHW178" s="217"/>
      <c r="CHX178" s="217"/>
      <c r="CHY178" s="217"/>
      <c r="CHZ178" s="217"/>
      <c r="CIA178" s="217"/>
      <c r="CIB178" s="217"/>
      <c r="CIC178" s="217"/>
      <c r="CID178" s="217"/>
      <c r="CIE178" s="217"/>
      <c r="CIF178" s="217"/>
      <c r="CIG178" s="217"/>
      <c r="CIH178" s="217"/>
      <c r="CII178" s="217"/>
      <c r="CIJ178" s="217"/>
      <c r="CIK178" s="217"/>
      <c r="CIL178" s="217"/>
      <c r="CIM178" s="217"/>
      <c r="CIN178" s="217"/>
      <c r="CIO178" s="217"/>
      <c r="CIP178" s="217"/>
      <c r="CIQ178" s="217"/>
      <c r="CIR178" s="217"/>
      <c r="CIS178" s="217"/>
      <c r="CIT178" s="217"/>
      <c r="CIU178" s="217"/>
      <c r="CIV178" s="217"/>
      <c r="CIW178" s="217"/>
      <c r="CIX178" s="217"/>
      <c r="CIY178" s="217"/>
      <c r="CIZ178" s="217"/>
      <c r="CJA178" s="217"/>
      <c r="CJB178" s="217"/>
      <c r="CJC178" s="217"/>
      <c r="CJD178" s="217"/>
      <c r="CJE178" s="217"/>
      <c r="CJF178" s="217"/>
      <c r="CJG178" s="217"/>
      <c r="CJH178" s="217"/>
      <c r="CJI178" s="217"/>
      <c r="CJJ178" s="217"/>
      <c r="CJK178" s="217"/>
      <c r="CJL178" s="217"/>
      <c r="CJM178" s="217"/>
      <c r="CJN178" s="217"/>
      <c r="CJO178" s="217"/>
      <c r="CJP178" s="217"/>
      <c r="CJQ178" s="217"/>
      <c r="CJR178" s="217"/>
      <c r="CJS178" s="217"/>
      <c r="CJT178" s="217"/>
      <c r="CJU178" s="217"/>
      <c r="CJV178" s="217"/>
      <c r="CJW178" s="217"/>
      <c r="CJX178" s="217"/>
      <c r="CJY178" s="217"/>
      <c r="CJZ178" s="217"/>
      <c r="CKA178" s="217"/>
      <c r="CKB178" s="217"/>
      <c r="CKC178" s="217"/>
      <c r="CKD178" s="217"/>
      <c r="CKE178" s="217"/>
      <c r="CKF178" s="217"/>
      <c r="CKG178" s="217"/>
      <c r="CKH178" s="217"/>
      <c r="CKI178" s="217"/>
      <c r="CKJ178" s="217"/>
      <c r="CKK178" s="217"/>
      <c r="CKL178" s="217"/>
      <c r="CKM178" s="217"/>
      <c r="CKN178" s="217"/>
      <c r="CKO178" s="217"/>
      <c r="CKP178" s="217"/>
      <c r="CKQ178" s="217"/>
      <c r="CKR178" s="217"/>
      <c r="CKS178" s="217"/>
      <c r="CKT178" s="217"/>
      <c r="CKU178" s="217"/>
      <c r="CKV178" s="217"/>
      <c r="CKW178" s="217"/>
      <c r="CKX178" s="217"/>
      <c r="CKY178" s="217"/>
      <c r="CKZ178" s="217"/>
      <c r="CLA178" s="217"/>
      <c r="CLB178" s="217"/>
      <c r="CLC178" s="217"/>
      <c r="CLD178" s="217"/>
      <c r="CLE178" s="217"/>
      <c r="CLF178" s="217"/>
      <c r="CLG178" s="217"/>
      <c r="CLH178" s="217"/>
      <c r="CLI178" s="217"/>
      <c r="CLJ178" s="217"/>
      <c r="CLK178" s="217"/>
      <c r="CLL178" s="217"/>
      <c r="CLM178" s="217"/>
      <c r="CLN178" s="217"/>
      <c r="CLO178" s="217"/>
      <c r="CLP178" s="217"/>
      <c r="CLQ178" s="217"/>
      <c r="CLR178" s="217"/>
      <c r="CLS178" s="217"/>
      <c r="CLT178" s="217"/>
      <c r="CLU178" s="217"/>
      <c r="CLV178" s="217"/>
      <c r="CLW178" s="217"/>
      <c r="CLX178" s="217"/>
      <c r="CLY178" s="217"/>
      <c r="CLZ178" s="217"/>
      <c r="CMA178" s="217"/>
      <c r="CMB178" s="217"/>
      <c r="CMC178" s="217"/>
      <c r="CMD178" s="217"/>
      <c r="CME178" s="217"/>
      <c r="CMF178" s="217"/>
      <c r="CMG178" s="217"/>
      <c r="CMH178" s="217"/>
      <c r="CMI178" s="217"/>
      <c r="CMJ178" s="217"/>
      <c r="CMK178" s="217"/>
      <c r="CML178" s="217"/>
      <c r="CMM178" s="217"/>
      <c r="CMN178" s="217"/>
      <c r="CMO178" s="217"/>
      <c r="CMP178" s="217"/>
      <c r="CMQ178" s="217"/>
      <c r="CMR178" s="217"/>
      <c r="CMS178" s="217"/>
      <c r="CMT178" s="217"/>
      <c r="CMU178" s="217"/>
      <c r="CMV178" s="217"/>
      <c r="CMW178" s="217"/>
      <c r="CMX178" s="217"/>
      <c r="CMY178" s="217"/>
      <c r="CMZ178" s="217"/>
      <c r="CNA178" s="217"/>
      <c r="CNB178" s="217"/>
      <c r="CNC178" s="217"/>
      <c r="CND178" s="217"/>
      <c r="CNE178" s="217"/>
      <c r="CNF178" s="217"/>
      <c r="CNG178" s="217"/>
      <c r="CNH178" s="217"/>
      <c r="CNI178" s="217"/>
      <c r="CNJ178" s="217"/>
      <c r="CNK178" s="217"/>
      <c r="CNL178" s="217"/>
      <c r="CNM178" s="217"/>
      <c r="CNN178" s="217"/>
      <c r="CNO178" s="217"/>
      <c r="CNP178" s="217"/>
      <c r="CNQ178" s="217"/>
      <c r="CNR178" s="217"/>
      <c r="CNS178" s="217"/>
      <c r="CNT178" s="217"/>
      <c r="CNU178" s="217"/>
      <c r="CNV178" s="217"/>
      <c r="CNW178" s="217"/>
      <c r="CNX178" s="217"/>
      <c r="CNY178" s="217"/>
      <c r="CNZ178" s="217"/>
      <c r="COA178" s="217"/>
      <c r="COB178" s="217"/>
      <c r="COC178" s="217"/>
      <c r="COD178" s="217"/>
      <c r="COE178" s="217"/>
      <c r="COF178" s="217"/>
      <c r="COG178" s="217"/>
      <c r="COH178" s="217"/>
      <c r="COI178" s="217"/>
      <c r="COJ178" s="217"/>
      <c r="COK178" s="217"/>
      <c r="COL178" s="217"/>
      <c r="COM178" s="217"/>
      <c r="CON178" s="217"/>
      <c r="COO178" s="217"/>
      <c r="COP178" s="217"/>
      <c r="COQ178" s="217"/>
      <c r="COR178" s="217"/>
      <c r="COS178" s="217"/>
      <c r="COT178" s="217"/>
      <c r="COU178" s="217"/>
      <c r="COV178" s="217"/>
      <c r="COW178" s="217"/>
      <c r="COX178" s="217"/>
      <c r="COY178" s="217"/>
      <c r="COZ178" s="217"/>
      <c r="CPA178" s="217"/>
      <c r="CPB178" s="217"/>
      <c r="CPC178" s="217"/>
      <c r="CPD178" s="217"/>
      <c r="CPE178" s="217"/>
      <c r="CPF178" s="217"/>
      <c r="CPG178" s="217"/>
      <c r="CPH178" s="217"/>
      <c r="CPI178" s="217"/>
      <c r="CPJ178" s="217"/>
      <c r="CPK178" s="217"/>
      <c r="CPL178" s="217"/>
      <c r="CPM178" s="217"/>
      <c r="CPN178" s="217"/>
      <c r="CPO178" s="217"/>
      <c r="CPP178" s="217"/>
      <c r="CPQ178" s="217"/>
      <c r="CPR178" s="217"/>
      <c r="CPS178" s="217"/>
      <c r="CPT178" s="217"/>
      <c r="CPU178" s="217"/>
      <c r="CPV178" s="217"/>
      <c r="CPW178" s="217"/>
      <c r="CPX178" s="217"/>
      <c r="CPY178" s="217"/>
      <c r="CPZ178" s="217"/>
      <c r="CQA178" s="217"/>
      <c r="CQB178" s="217"/>
      <c r="CQC178" s="217"/>
      <c r="CQD178" s="217"/>
      <c r="CQE178" s="217"/>
      <c r="CQF178" s="217"/>
      <c r="CQG178" s="217"/>
      <c r="CQH178" s="217"/>
      <c r="CQI178" s="217"/>
      <c r="CQJ178" s="217"/>
      <c r="CQK178" s="217"/>
      <c r="CQL178" s="217"/>
      <c r="CQM178" s="217"/>
      <c r="CQN178" s="217"/>
      <c r="CQO178" s="217"/>
      <c r="CQP178" s="217"/>
      <c r="CQQ178" s="217"/>
      <c r="CQR178" s="217"/>
      <c r="CQS178" s="217"/>
      <c r="CQT178" s="217"/>
      <c r="CQU178" s="217"/>
      <c r="CQV178" s="217"/>
      <c r="CQW178" s="217"/>
      <c r="CQX178" s="217"/>
      <c r="CQY178" s="217"/>
      <c r="CQZ178" s="217"/>
      <c r="CRA178" s="217"/>
      <c r="CRB178" s="217"/>
      <c r="CRC178" s="217"/>
      <c r="CRD178" s="217"/>
      <c r="CRE178" s="217"/>
      <c r="CRF178" s="217"/>
      <c r="CRG178" s="217"/>
      <c r="CRH178" s="217"/>
      <c r="CRI178" s="217"/>
      <c r="CRJ178" s="217"/>
      <c r="CRK178" s="217"/>
      <c r="CRL178" s="217"/>
      <c r="CRM178" s="217"/>
      <c r="CRN178" s="217"/>
      <c r="CRO178" s="217"/>
      <c r="CRP178" s="217"/>
      <c r="CRQ178" s="217"/>
      <c r="CRR178" s="217"/>
      <c r="CRS178" s="217"/>
      <c r="CRT178" s="217"/>
      <c r="CRU178" s="217"/>
      <c r="CRV178" s="217"/>
      <c r="CRW178" s="217"/>
      <c r="CRX178" s="217"/>
      <c r="CRY178" s="217"/>
      <c r="CRZ178" s="217"/>
      <c r="CSA178" s="217"/>
      <c r="CSB178" s="217"/>
      <c r="CSC178" s="217"/>
      <c r="CSD178" s="217"/>
      <c r="CSE178" s="217"/>
      <c r="CSF178" s="217"/>
      <c r="CSG178" s="217"/>
      <c r="CSH178" s="217"/>
      <c r="CSI178" s="217"/>
      <c r="CSJ178" s="217"/>
      <c r="CSK178" s="217"/>
      <c r="CSL178" s="217"/>
      <c r="CSM178" s="217"/>
      <c r="CSN178" s="217"/>
      <c r="CSO178" s="217"/>
      <c r="CSP178" s="217"/>
      <c r="CSQ178" s="217"/>
      <c r="CSR178" s="217"/>
      <c r="CSS178" s="217"/>
      <c r="CST178" s="217"/>
      <c r="CSU178" s="217"/>
      <c r="CSV178" s="217"/>
      <c r="CSW178" s="217"/>
      <c r="CSX178" s="217"/>
      <c r="CSY178" s="217"/>
      <c r="CSZ178" s="217"/>
      <c r="CTA178" s="217"/>
      <c r="CTB178" s="217"/>
      <c r="CTC178" s="217"/>
      <c r="CTD178" s="217"/>
      <c r="CTE178" s="217"/>
      <c r="CTF178" s="217"/>
      <c r="CTG178" s="217"/>
      <c r="CTH178" s="217"/>
      <c r="CTI178" s="217"/>
      <c r="CTJ178" s="217"/>
      <c r="CTK178" s="217"/>
      <c r="CTL178" s="217"/>
      <c r="CTM178" s="217"/>
      <c r="CTN178" s="217"/>
      <c r="CTO178" s="217"/>
      <c r="CTP178" s="217"/>
      <c r="CTQ178" s="217"/>
      <c r="CTR178" s="217"/>
      <c r="CTS178" s="217"/>
      <c r="CTT178" s="217"/>
      <c r="CTU178" s="217"/>
      <c r="CTV178" s="217"/>
      <c r="CTW178" s="217"/>
      <c r="CTX178" s="217"/>
      <c r="CTY178" s="217"/>
      <c r="CTZ178" s="217"/>
      <c r="CUA178" s="217"/>
      <c r="CUB178" s="217"/>
      <c r="CUC178" s="217"/>
      <c r="CUD178" s="217"/>
      <c r="CUE178" s="217"/>
      <c r="CUF178" s="217"/>
      <c r="CUG178" s="217"/>
      <c r="CUH178" s="217"/>
      <c r="CUI178" s="217"/>
      <c r="CUJ178" s="217"/>
      <c r="CUK178" s="217"/>
      <c r="CUL178" s="217"/>
      <c r="CUM178" s="217"/>
      <c r="CUN178" s="217"/>
      <c r="CUO178" s="217"/>
      <c r="CUP178" s="217"/>
      <c r="CUQ178" s="217"/>
      <c r="CUR178" s="217"/>
      <c r="CUS178" s="217"/>
      <c r="CUT178" s="217"/>
      <c r="CUU178" s="217"/>
      <c r="CUV178" s="217"/>
      <c r="CUW178" s="217"/>
      <c r="CUX178" s="217"/>
      <c r="CUY178" s="217"/>
      <c r="CUZ178" s="217"/>
      <c r="CVA178" s="217"/>
      <c r="CVB178" s="217"/>
      <c r="CVC178" s="217"/>
      <c r="CVD178" s="217"/>
      <c r="CVE178" s="217"/>
      <c r="CVF178" s="217"/>
      <c r="CVG178" s="217"/>
      <c r="CVH178" s="217"/>
      <c r="CVI178" s="217"/>
      <c r="CVJ178" s="217"/>
      <c r="CVK178" s="217"/>
      <c r="CVL178" s="217"/>
      <c r="CVM178" s="217"/>
      <c r="CVN178" s="217"/>
      <c r="CVO178" s="217"/>
      <c r="CVP178" s="217"/>
      <c r="CVQ178" s="217"/>
      <c r="CVR178" s="217"/>
      <c r="CVS178" s="217"/>
      <c r="CVT178" s="217"/>
      <c r="CVU178" s="217"/>
      <c r="CVV178" s="217"/>
      <c r="CVW178" s="217"/>
      <c r="CVX178" s="217"/>
      <c r="CVY178" s="217"/>
      <c r="CVZ178" s="217"/>
      <c r="CWA178" s="217"/>
      <c r="CWB178" s="217"/>
      <c r="CWC178" s="217"/>
      <c r="CWD178" s="217"/>
      <c r="CWE178" s="217"/>
      <c r="CWF178" s="217"/>
      <c r="CWG178" s="217"/>
      <c r="CWH178" s="217"/>
      <c r="CWI178" s="217"/>
      <c r="CWJ178" s="217"/>
      <c r="CWK178" s="217"/>
      <c r="CWL178" s="217"/>
      <c r="CWM178" s="217"/>
      <c r="CWN178" s="217"/>
      <c r="CWO178" s="217"/>
      <c r="CWP178" s="217"/>
      <c r="CWQ178" s="217"/>
      <c r="CWR178" s="217"/>
      <c r="CWS178" s="217"/>
      <c r="CWT178" s="217"/>
      <c r="CWU178" s="217"/>
      <c r="CWV178" s="217"/>
      <c r="CWW178" s="217"/>
      <c r="CWX178" s="217"/>
      <c r="CWY178" s="217"/>
      <c r="CWZ178" s="217"/>
      <c r="CXA178" s="217"/>
      <c r="CXB178" s="217"/>
      <c r="CXC178" s="217"/>
      <c r="CXD178" s="217"/>
      <c r="CXE178" s="217"/>
      <c r="CXF178" s="217"/>
      <c r="CXG178" s="217"/>
      <c r="CXH178" s="217"/>
      <c r="CXI178" s="217"/>
      <c r="CXJ178" s="217"/>
      <c r="CXK178" s="217"/>
      <c r="CXL178" s="217"/>
      <c r="CXM178" s="217"/>
      <c r="CXN178" s="217"/>
      <c r="CXO178" s="217"/>
      <c r="CXP178" s="217"/>
      <c r="CXQ178" s="217"/>
      <c r="CXR178" s="217"/>
      <c r="CXS178" s="217"/>
      <c r="CXT178" s="217"/>
      <c r="CXU178" s="217"/>
      <c r="CXV178" s="217"/>
      <c r="CXW178" s="217"/>
      <c r="CXX178" s="217"/>
      <c r="CXY178" s="217"/>
      <c r="CXZ178" s="217"/>
      <c r="CYA178" s="217"/>
      <c r="CYB178" s="217"/>
      <c r="CYC178" s="217"/>
      <c r="CYD178" s="217"/>
      <c r="CYE178" s="217"/>
      <c r="CYF178" s="217"/>
      <c r="CYG178" s="217"/>
      <c r="CYH178" s="217"/>
      <c r="CYI178" s="217"/>
      <c r="CYJ178" s="217"/>
      <c r="CYK178" s="217"/>
      <c r="CYL178" s="217"/>
      <c r="CYM178" s="217"/>
      <c r="CYN178" s="217"/>
      <c r="CYO178" s="217"/>
      <c r="CYP178" s="217"/>
      <c r="CYQ178" s="217"/>
      <c r="CYR178" s="217"/>
      <c r="CYS178" s="217"/>
      <c r="CYT178" s="217"/>
      <c r="CYU178" s="217"/>
      <c r="CYV178" s="217"/>
      <c r="CYW178" s="217"/>
      <c r="CYX178" s="217"/>
      <c r="CYY178" s="217"/>
      <c r="CYZ178" s="217"/>
      <c r="CZA178" s="217"/>
      <c r="CZB178" s="217"/>
      <c r="CZC178" s="217"/>
      <c r="CZD178" s="217"/>
      <c r="CZE178" s="217"/>
      <c r="CZF178" s="217"/>
      <c r="CZG178" s="217"/>
      <c r="CZH178" s="217"/>
      <c r="CZI178" s="217"/>
      <c r="CZJ178" s="217"/>
      <c r="CZK178" s="217"/>
      <c r="CZL178" s="217"/>
      <c r="CZM178" s="217"/>
      <c r="CZN178" s="217"/>
      <c r="CZO178" s="217"/>
      <c r="CZP178" s="217"/>
      <c r="CZQ178" s="217"/>
      <c r="CZR178" s="217"/>
      <c r="CZS178" s="217"/>
      <c r="CZT178" s="217"/>
      <c r="CZU178" s="217"/>
      <c r="CZV178" s="217"/>
      <c r="CZW178" s="217"/>
      <c r="CZX178" s="217"/>
      <c r="CZY178" s="217"/>
      <c r="CZZ178" s="217"/>
      <c r="DAA178" s="217"/>
      <c r="DAB178" s="217"/>
      <c r="DAC178" s="217"/>
      <c r="DAD178" s="217"/>
      <c r="DAE178" s="217"/>
      <c r="DAF178" s="217"/>
      <c r="DAG178" s="217"/>
      <c r="DAH178" s="217"/>
      <c r="DAI178" s="217"/>
      <c r="DAJ178" s="217"/>
      <c r="DAK178" s="217"/>
      <c r="DAL178" s="217"/>
      <c r="DAM178" s="217"/>
      <c r="DAN178" s="217"/>
      <c r="DAO178" s="217"/>
      <c r="DAP178" s="217"/>
      <c r="DAQ178" s="217"/>
      <c r="DAR178" s="217"/>
      <c r="DAS178" s="217"/>
      <c r="DAT178" s="217"/>
      <c r="DAU178" s="217"/>
      <c r="DAV178" s="217"/>
      <c r="DAW178" s="217"/>
      <c r="DAX178" s="217"/>
      <c r="DAY178" s="217"/>
      <c r="DAZ178" s="217"/>
      <c r="DBA178" s="217"/>
      <c r="DBB178" s="217"/>
      <c r="DBC178" s="217"/>
      <c r="DBD178" s="217"/>
      <c r="DBE178" s="217"/>
      <c r="DBF178" s="217"/>
      <c r="DBG178" s="217"/>
      <c r="DBH178" s="217"/>
      <c r="DBI178" s="217"/>
      <c r="DBJ178" s="217"/>
      <c r="DBK178" s="217"/>
      <c r="DBL178" s="217"/>
      <c r="DBM178" s="217"/>
      <c r="DBN178" s="217"/>
      <c r="DBO178" s="217"/>
      <c r="DBP178" s="217"/>
      <c r="DBQ178" s="217"/>
      <c r="DBR178" s="217"/>
      <c r="DBS178" s="217"/>
      <c r="DBT178" s="217"/>
      <c r="DBU178" s="217"/>
      <c r="DBV178" s="217"/>
      <c r="DBW178" s="217"/>
      <c r="DBX178" s="217"/>
      <c r="DBY178" s="217"/>
      <c r="DBZ178" s="217"/>
      <c r="DCA178" s="217"/>
      <c r="DCB178" s="217"/>
      <c r="DCC178" s="217"/>
      <c r="DCD178" s="217"/>
      <c r="DCE178" s="217"/>
      <c r="DCF178" s="217"/>
      <c r="DCG178" s="217"/>
      <c r="DCH178" s="217"/>
      <c r="DCI178" s="217"/>
      <c r="DCJ178" s="217"/>
      <c r="DCK178" s="217"/>
      <c r="DCL178" s="217"/>
      <c r="DCM178" s="217"/>
      <c r="DCN178" s="217"/>
      <c r="DCO178" s="217"/>
      <c r="DCP178" s="217"/>
      <c r="DCQ178" s="217"/>
      <c r="DCR178" s="217"/>
      <c r="DCS178" s="217"/>
      <c r="DCT178" s="217"/>
      <c r="DCU178" s="217"/>
      <c r="DCV178" s="217"/>
      <c r="DCW178" s="217"/>
      <c r="DCX178" s="217"/>
      <c r="DCY178" s="217"/>
      <c r="DCZ178" s="217"/>
      <c r="DDA178" s="217"/>
      <c r="DDB178" s="217"/>
      <c r="DDC178" s="217"/>
      <c r="DDD178" s="217"/>
      <c r="DDE178" s="217"/>
      <c r="DDF178" s="217"/>
      <c r="DDG178" s="217"/>
      <c r="DDH178" s="217"/>
      <c r="DDI178" s="217"/>
      <c r="DDJ178" s="217"/>
      <c r="DDK178" s="217"/>
      <c r="DDL178" s="217"/>
      <c r="DDM178" s="217"/>
      <c r="DDN178" s="217"/>
      <c r="DDO178" s="217"/>
      <c r="DDP178" s="217"/>
      <c r="DDQ178" s="217"/>
      <c r="DDR178" s="217"/>
      <c r="DDS178" s="217"/>
      <c r="DDT178" s="217"/>
      <c r="DDU178" s="217"/>
      <c r="DDV178" s="217"/>
      <c r="DDW178" s="217"/>
      <c r="DDX178" s="217"/>
      <c r="DDY178" s="217"/>
      <c r="DDZ178" s="217"/>
      <c r="DEA178" s="217"/>
      <c r="DEB178" s="217"/>
      <c r="DEC178" s="217"/>
      <c r="DED178" s="217"/>
      <c r="DEE178" s="217"/>
      <c r="DEF178" s="217"/>
      <c r="DEG178" s="217"/>
      <c r="DEH178" s="217"/>
      <c r="DEI178" s="217"/>
      <c r="DEJ178" s="217"/>
      <c r="DEK178" s="217"/>
      <c r="DEL178" s="217"/>
      <c r="DEM178" s="217"/>
      <c r="DEN178" s="217"/>
      <c r="DEO178" s="217"/>
      <c r="DEP178" s="217"/>
      <c r="DEQ178" s="217"/>
      <c r="DER178" s="217"/>
      <c r="DES178" s="217"/>
      <c r="DET178" s="217"/>
      <c r="DEU178" s="217"/>
      <c r="DEV178" s="217"/>
      <c r="DEW178" s="217"/>
      <c r="DEX178" s="217"/>
      <c r="DEY178" s="217"/>
      <c r="DEZ178" s="217"/>
      <c r="DFA178" s="217"/>
      <c r="DFB178" s="217"/>
      <c r="DFC178" s="217"/>
      <c r="DFD178" s="217"/>
      <c r="DFE178" s="217"/>
      <c r="DFF178" s="217"/>
      <c r="DFG178" s="217"/>
      <c r="DFH178" s="217"/>
      <c r="DFI178" s="217"/>
      <c r="DFJ178" s="217"/>
      <c r="DFK178" s="217"/>
      <c r="DFL178" s="217"/>
      <c r="DFM178" s="217"/>
      <c r="DFN178" s="217"/>
      <c r="DFO178" s="217"/>
      <c r="DFP178" s="217"/>
      <c r="DFQ178" s="217"/>
      <c r="DFR178" s="217"/>
      <c r="DFS178" s="217"/>
      <c r="DFT178" s="217"/>
      <c r="DFU178" s="217"/>
      <c r="DFV178" s="217"/>
      <c r="DFW178" s="217"/>
      <c r="DFX178" s="217"/>
      <c r="DFY178" s="217"/>
      <c r="DFZ178" s="217"/>
      <c r="DGA178" s="217"/>
      <c r="DGB178" s="217"/>
      <c r="DGC178" s="217"/>
      <c r="DGD178" s="217"/>
      <c r="DGE178" s="217"/>
      <c r="DGF178" s="217"/>
      <c r="DGG178" s="217"/>
      <c r="DGH178" s="217"/>
      <c r="DGI178" s="217"/>
      <c r="DGJ178" s="217"/>
      <c r="DGK178" s="217"/>
      <c r="DGL178" s="217"/>
      <c r="DGM178" s="217"/>
      <c r="DGN178" s="217"/>
      <c r="DGO178" s="217"/>
      <c r="DGP178" s="217"/>
      <c r="DGQ178" s="217"/>
      <c r="DGR178" s="217"/>
      <c r="DGS178" s="217"/>
      <c r="DGT178" s="217"/>
      <c r="DGU178" s="217"/>
      <c r="DGV178" s="217"/>
      <c r="DGW178" s="217"/>
      <c r="DGX178" s="217"/>
      <c r="DGY178" s="217"/>
      <c r="DGZ178" s="217"/>
      <c r="DHA178" s="217"/>
      <c r="DHB178" s="217"/>
      <c r="DHC178" s="217"/>
      <c r="DHD178" s="217"/>
      <c r="DHE178" s="217"/>
      <c r="DHF178" s="217"/>
      <c r="DHG178" s="217"/>
      <c r="DHH178" s="217"/>
      <c r="DHI178" s="217"/>
      <c r="DHJ178" s="217"/>
      <c r="DHK178" s="217"/>
      <c r="DHL178" s="217"/>
      <c r="DHM178" s="217"/>
      <c r="DHN178" s="217"/>
      <c r="DHO178" s="217"/>
      <c r="DHP178" s="217"/>
      <c r="DHQ178" s="217"/>
      <c r="DHR178" s="217"/>
      <c r="DHS178" s="217"/>
      <c r="DHT178" s="217"/>
      <c r="DHU178" s="217"/>
      <c r="DHV178" s="217"/>
      <c r="DHW178" s="217"/>
      <c r="DHX178" s="217"/>
      <c r="DHY178" s="217"/>
      <c r="DHZ178" s="217"/>
      <c r="DIA178" s="217"/>
      <c r="DIB178" s="217"/>
      <c r="DIC178" s="217"/>
      <c r="DID178" s="217"/>
      <c r="DIE178" s="217"/>
      <c r="DIF178" s="217"/>
      <c r="DIG178" s="217"/>
      <c r="DIH178" s="217"/>
      <c r="DII178" s="217"/>
      <c r="DIJ178" s="217"/>
      <c r="DIK178" s="217"/>
      <c r="DIL178" s="217"/>
      <c r="DIM178" s="217"/>
      <c r="DIN178" s="217"/>
      <c r="DIO178" s="217"/>
      <c r="DIP178" s="217"/>
      <c r="DIQ178" s="217"/>
      <c r="DIR178" s="217"/>
      <c r="DIS178" s="217"/>
      <c r="DIT178" s="217"/>
      <c r="DIU178" s="217"/>
      <c r="DIV178" s="217"/>
      <c r="DIW178" s="217"/>
      <c r="DIX178" s="217"/>
      <c r="DIY178" s="217"/>
      <c r="DIZ178" s="217"/>
      <c r="DJA178" s="217"/>
      <c r="DJB178" s="217"/>
      <c r="DJC178" s="217"/>
      <c r="DJD178" s="217"/>
      <c r="DJE178" s="217"/>
      <c r="DJF178" s="217"/>
      <c r="DJG178" s="217"/>
      <c r="DJH178" s="217"/>
      <c r="DJI178" s="217"/>
      <c r="DJJ178" s="217"/>
      <c r="DJK178" s="217"/>
      <c r="DJL178" s="217"/>
      <c r="DJM178" s="217"/>
      <c r="DJN178" s="217"/>
      <c r="DJO178" s="217"/>
      <c r="DJP178" s="217"/>
      <c r="DJQ178" s="217"/>
      <c r="DJR178" s="217"/>
      <c r="DJS178" s="217"/>
      <c r="DJT178" s="217"/>
      <c r="DJU178" s="217"/>
      <c r="DJV178" s="217"/>
      <c r="DJW178" s="217"/>
      <c r="DJX178" s="217"/>
      <c r="DJY178" s="217"/>
      <c r="DJZ178" s="217"/>
      <c r="DKA178" s="217"/>
      <c r="DKB178" s="217"/>
      <c r="DKC178" s="217"/>
      <c r="DKD178" s="217"/>
      <c r="DKE178" s="217"/>
      <c r="DKF178" s="217"/>
      <c r="DKG178" s="217"/>
      <c r="DKH178" s="217"/>
      <c r="DKI178" s="217"/>
      <c r="DKJ178" s="217"/>
      <c r="DKK178" s="217"/>
      <c r="DKL178" s="217"/>
      <c r="DKM178" s="217"/>
      <c r="DKN178" s="217"/>
      <c r="DKO178" s="217"/>
      <c r="DKP178" s="217"/>
      <c r="DKQ178" s="217"/>
      <c r="DKR178" s="217"/>
      <c r="DKS178" s="217"/>
      <c r="DKT178" s="217"/>
      <c r="DKU178" s="217"/>
      <c r="DKV178" s="217"/>
      <c r="DKW178" s="217"/>
      <c r="DKX178" s="217"/>
      <c r="DKY178" s="217"/>
      <c r="DKZ178" s="217"/>
      <c r="DLA178" s="217"/>
      <c r="DLB178" s="217"/>
      <c r="DLC178" s="217"/>
      <c r="DLD178" s="217"/>
      <c r="DLE178" s="217"/>
      <c r="DLF178" s="217"/>
      <c r="DLG178" s="217"/>
      <c r="DLH178" s="217"/>
      <c r="DLI178" s="217"/>
      <c r="DLJ178" s="217"/>
      <c r="DLK178" s="217"/>
      <c r="DLL178" s="217"/>
      <c r="DLM178" s="217"/>
      <c r="DLN178" s="217"/>
      <c r="DLO178" s="217"/>
      <c r="DLP178" s="217"/>
      <c r="DLQ178" s="217"/>
      <c r="DLR178" s="217"/>
      <c r="DLS178" s="217"/>
      <c r="DLT178" s="217"/>
      <c r="DLU178" s="217"/>
      <c r="DLV178" s="217"/>
      <c r="DLW178" s="217"/>
      <c r="DLX178" s="217"/>
      <c r="DLY178" s="217"/>
      <c r="DLZ178" s="217"/>
      <c r="DMA178" s="217"/>
      <c r="DMB178" s="217"/>
      <c r="DMC178" s="217"/>
      <c r="DMD178" s="217"/>
      <c r="DME178" s="217"/>
      <c r="DMF178" s="217"/>
      <c r="DMG178" s="217"/>
      <c r="DMH178" s="217"/>
      <c r="DMI178" s="217"/>
      <c r="DMJ178" s="217"/>
      <c r="DMK178" s="217"/>
      <c r="DML178" s="217"/>
      <c r="DMM178" s="217"/>
      <c r="DMN178" s="217"/>
      <c r="DMO178" s="217"/>
      <c r="DMP178" s="217"/>
      <c r="DMQ178" s="217"/>
      <c r="DMR178" s="217"/>
      <c r="DMS178" s="217"/>
      <c r="DMT178" s="217"/>
      <c r="DMU178" s="217"/>
      <c r="DMV178" s="217"/>
      <c r="DMW178" s="217"/>
      <c r="DMX178" s="217"/>
      <c r="DMY178" s="217"/>
      <c r="DMZ178" s="217"/>
      <c r="DNA178" s="217"/>
      <c r="DNB178" s="217"/>
      <c r="DNC178" s="217"/>
      <c r="DND178" s="217"/>
      <c r="DNE178" s="217"/>
      <c r="DNF178" s="217"/>
      <c r="DNG178" s="217"/>
      <c r="DNH178" s="217"/>
      <c r="DNI178" s="217"/>
      <c r="DNJ178" s="217"/>
      <c r="DNK178" s="217"/>
      <c r="DNL178" s="217"/>
      <c r="DNM178" s="217"/>
      <c r="DNN178" s="217"/>
      <c r="DNO178" s="217"/>
      <c r="DNP178" s="217"/>
      <c r="DNQ178" s="217"/>
      <c r="DNR178" s="217"/>
      <c r="DNS178" s="217"/>
      <c r="DNT178" s="217"/>
      <c r="DNU178" s="217"/>
      <c r="DNV178" s="217"/>
      <c r="DNW178" s="217"/>
      <c r="DNX178" s="217"/>
      <c r="DNY178" s="217"/>
      <c r="DNZ178" s="217"/>
      <c r="DOA178" s="217"/>
      <c r="DOB178" s="217"/>
      <c r="DOC178" s="217"/>
      <c r="DOD178" s="217"/>
      <c r="DOE178" s="217"/>
      <c r="DOF178" s="217"/>
      <c r="DOG178" s="217"/>
      <c r="DOH178" s="217"/>
      <c r="DOI178" s="217"/>
      <c r="DOJ178" s="217"/>
      <c r="DOK178" s="217"/>
      <c r="DOL178" s="217"/>
      <c r="DOM178" s="217"/>
      <c r="DON178" s="217"/>
      <c r="DOO178" s="217"/>
      <c r="DOP178" s="217"/>
      <c r="DOQ178" s="217"/>
      <c r="DOR178" s="217"/>
      <c r="DOS178" s="217"/>
      <c r="DOT178" s="217"/>
      <c r="DOU178" s="217"/>
      <c r="DOV178" s="217"/>
      <c r="DOW178" s="217"/>
      <c r="DOX178" s="217"/>
      <c r="DOY178" s="217"/>
      <c r="DOZ178" s="217"/>
      <c r="DPA178" s="217"/>
      <c r="DPB178" s="217"/>
      <c r="DPC178" s="217"/>
      <c r="DPD178" s="217"/>
      <c r="DPE178" s="217"/>
      <c r="DPF178" s="217"/>
      <c r="DPG178" s="217"/>
      <c r="DPH178" s="217"/>
      <c r="DPI178" s="217"/>
      <c r="DPJ178" s="217"/>
      <c r="DPK178" s="217"/>
      <c r="DPL178" s="217"/>
      <c r="DPM178" s="217"/>
      <c r="DPN178" s="217"/>
      <c r="DPO178" s="217"/>
      <c r="DPP178" s="217"/>
      <c r="DPQ178" s="217"/>
      <c r="DPR178" s="217"/>
      <c r="DPS178" s="217"/>
      <c r="DPT178" s="217"/>
      <c r="DPU178" s="217"/>
      <c r="DPV178" s="217"/>
      <c r="DPW178" s="217"/>
      <c r="DPX178" s="217"/>
      <c r="DPY178" s="217"/>
      <c r="DPZ178" s="217"/>
      <c r="DQA178" s="217"/>
      <c r="DQB178" s="217"/>
      <c r="DQC178" s="217"/>
      <c r="DQD178" s="217"/>
      <c r="DQE178" s="217"/>
      <c r="DQF178" s="217"/>
      <c r="DQG178" s="217"/>
      <c r="DQH178" s="217"/>
      <c r="DQI178" s="217"/>
      <c r="DQJ178" s="217"/>
      <c r="DQK178" s="217"/>
      <c r="DQL178" s="217"/>
      <c r="DQM178" s="217"/>
      <c r="DQN178" s="217"/>
      <c r="DQO178" s="217"/>
      <c r="DQP178" s="217"/>
      <c r="DQQ178" s="217"/>
      <c r="DQR178" s="217"/>
      <c r="DQS178" s="217"/>
      <c r="DQT178" s="217"/>
      <c r="DQU178" s="217"/>
      <c r="DQV178" s="217"/>
      <c r="DQW178" s="217"/>
      <c r="DQX178" s="217"/>
      <c r="DQY178" s="217"/>
      <c r="DQZ178" s="217"/>
      <c r="DRA178" s="217"/>
      <c r="DRB178" s="217"/>
      <c r="DRC178" s="217"/>
      <c r="DRD178" s="217"/>
      <c r="DRE178" s="217"/>
      <c r="DRF178" s="217"/>
      <c r="DRG178" s="217"/>
      <c r="DRH178" s="217"/>
      <c r="DRI178" s="217"/>
      <c r="DRJ178" s="217"/>
      <c r="DRK178" s="217"/>
      <c r="DRL178" s="217"/>
      <c r="DRM178" s="217"/>
      <c r="DRN178" s="217"/>
      <c r="DRO178" s="217"/>
      <c r="DRP178" s="217"/>
      <c r="DRQ178" s="217"/>
      <c r="DRR178" s="217"/>
      <c r="DRS178" s="217"/>
      <c r="DRT178" s="217"/>
      <c r="DRU178" s="217"/>
      <c r="DRV178" s="217"/>
      <c r="DRW178" s="217"/>
      <c r="DRX178" s="217"/>
      <c r="DRY178" s="217"/>
      <c r="DRZ178" s="217"/>
      <c r="DSA178" s="217"/>
      <c r="DSB178" s="217"/>
      <c r="DSC178" s="217"/>
      <c r="DSD178" s="217"/>
      <c r="DSE178" s="217"/>
      <c r="DSF178" s="217"/>
      <c r="DSG178" s="217"/>
      <c r="DSH178" s="217"/>
      <c r="DSI178" s="217"/>
      <c r="DSJ178" s="217"/>
      <c r="DSK178" s="217"/>
      <c r="DSL178" s="217"/>
      <c r="DSM178" s="217"/>
      <c r="DSN178" s="217"/>
      <c r="DSO178" s="217"/>
      <c r="DSP178" s="217"/>
      <c r="DSQ178" s="217"/>
      <c r="DSR178" s="217"/>
      <c r="DSS178" s="217"/>
      <c r="DST178" s="217"/>
      <c r="DSU178" s="217"/>
      <c r="DSV178" s="217"/>
      <c r="DSW178" s="217"/>
      <c r="DSX178" s="217"/>
      <c r="DSY178" s="217"/>
      <c r="DSZ178" s="217"/>
      <c r="DTA178" s="217"/>
      <c r="DTB178" s="217"/>
      <c r="DTC178" s="217"/>
      <c r="DTD178" s="217"/>
      <c r="DTE178" s="217"/>
      <c r="DTF178" s="217"/>
      <c r="DTG178" s="217"/>
      <c r="DTH178" s="217"/>
      <c r="DTI178" s="217"/>
      <c r="DTJ178" s="217"/>
      <c r="DTK178" s="217"/>
      <c r="DTL178" s="217"/>
      <c r="DTM178" s="217"/>
      <c r="DTN178" s="217"/>
      <c r="DTO178" s="217"/>
      <c r="DTP178" s="217"/>
      <c r="DTQ178" s="217"/>
      <c r="DTR178" s="217"/>
      <c r="DTS178" s="217"/>
      <c r="DTT178" s="217"/>
      <c r="DTU178" s="217"/>
      <c r="DTV178" s="217"/>
      <c r="DTW178" s="217"/>
      <c r="DTX178" s="217"/>
      <c r="DTY178" s="217"/>
      <c r="DTZ178" s="217"/>
      <c r="DUA178" s="217"/>
      <c r="DUB178" s="217"/>
      <c r="DUC178" s="217"/>
      <c r="DUD178" s="217"/>
      <c r="DUE178" s="217"/>
      <c r="DUF178" s="217"/>
      <c r="DUG178" s="217"/>
      <c r="DUH178" s="217"/>
      <c r="DUI178" s="217"/>
      <c r="DUJ178" s="217"/>
      <c r="DUK178" s="217"/>
      <c r="DUL178" s="217"/>
      <c r="DUM178" s="217"/>
      <c r="DUN178" s="217"/>
      <c r="DUO178" s="217"/>
      <c r="DUP178" s="217"/>
      <c r="DUQ178" s="217"/>
      <c r="DUR178" s="217"/>
      <c r="DUS178" s="217"/>
      <c r="DUT178" s="217"/>
      <c r="DUU178" s="217"/>
      <c r="DUV178" s="217"/>
      <c r="DUW178" s="217"/>
      <c r="DUX178" s="217"/>
      <c r="DUY178" s="217"/>
      <c r="DUZ178" s="217"/>
      <c r="DVA178" s="217"/>
      <c r="DVB178" s="217"/>
      <c r="DVC178" s="217"/>
      <c r="DVD178" s="217"/>
      <c r="DVE178" s="217"/>
      <c r="DVF178" s="217"/>
      <c r="DVG178" s="217"/>
      <c r="DVH178" s="217"/>
      <c r="DVI178" s="217"/>
      <c r="DVJ178" s="217"/>
      <c r="DVK178" s="217"/>
      <c r="DVL178" s="217"/>
      <c r="DVM178" s="217"/>
      <c r="DVN178" s="217"/>
      <c r="DVO178" s="217"/>
      <c r="DVP178" s="217"/>
      <c r="DVQ178" s="217"/>
      <c r="DVR178" s="217"/>
      <c r="DVS178" s="217"/>
      <c r="DVT178" s="217"/>
      <c r="DVU178" s="217"/>
      <c r="DVV178" s="217"/>
      <c r="DVW178" s="217"/>
      <c r="DVX178" s="217"/>
      <c r="DVY178" s="217"/>
      <c r="DVZ178" s="217"/>
      <c r="DWA178" s="217"/>
      <c r="DWB178" s="217"/>
      <c r="DWC178" s="217"/>
      <c r="DWD178" s="217"/>
      <c r="DWE178" s="217"/>
      <c r="DWF178" s="217"/>
      <c r="DWG178" s="217"/>
      <c r="DWH178" s="217"/>
      <c r="DWI178" s="217"/>
      <c r="DWJ178" s="217"/>
      <c r="DWK178" s="217"/>
      <c r="DWL178" s="217"/>
      <c r="DWM178" s="217"/>
      <c r="DWN178" s="217"/>
      <c r="DWO178" s="217"/>
      <c r="DWP178" s="217"/>
      <c r="DWQ178" s="217"/>
      <c r="DWR178" s="217"/>
      <c r="DWS178" s="217"/>
      <c r="DWT178" s="217"/>
      <c r="DWU178" s="217"/>
      <c r="DWV178" s="217"/>
      <c r="DWW178" s="217"/>
      <c r="DWX178" s="217"/>
      <c r="DWY178" s="217"/>
      <c r="DWZ178" s="217"/>
      <c r="DXA178" s="217"/>
      <c r="DXB178" s="217"/>
      <c r="DXC178" s="217"/>
      <c r="DXD178" s="217"/>
      <c r="DXE178" s="217"/>
      <c r="DXF178" s="217"/>
      <c r="DXG178" s="217"/>
      <c r="DXH178" s="217"/>
      <c r="DXI178" s="217"/>
      <c r="DXJ178" s="217"/>
      <c r="DXK178" s="217"/>
      <c r="DXL178" s="217"/>
      <c r="DXM178" s="217"/>
      <c r="DXN178" s="217"/>
      <c r="DXO178" s="217"/>
      <c r="DXP178" s="217"/>
      <c r="DXQ178" s="217"/>
      <c r="DXR178" s="217"/>
      <c r="DXS178" s="217"/>
      <c r="DXT178" s="217"/>
      <c r="DXU178" s="217"/>
      <c r="DXV178" s="217"/>
      <c r="DXW178" s="217"/>
      <c r="DXX178" s="217"/>
      <c r="DXY178" s="217"/>
      <c r="DXZ178" s="217"/>
      <c r="DYA178" s="217"/>
      <c r="DYB178" s="217"/>
      <c r="DYC178" s="217"/>
      <c r="DYD178" s="217"/>
      <c r="DYE178" s="217"/>
      <c r="DYF178" s="217"/>
      <c r="DYG178" s="217"/>
      <c r="DYH178" s="217"/>
      <c r="DYI178" s="217"/>
      <c r="DYJ178" s="217"/>
      <c r="DYK178" s="217"/>
      <c r="DYL178" s="217"/>
      <c r="DYM178" s="217"/>
      <c r="DYN178" s="217"/>
      <c r="DYO178" s="217"/>
      <c r="DYP178" s="217"/>
      <c r="DYQ178" s="217"/>
      <c r="DYR178" s="217"/>
      <c r="DYS178" s="217"/>
      <c r="DYT178" s="217"/>
      <c r="DYU178" s="217"/>
      <c r="DYV178" s="217"/>
      <c r="DYW178" s="217"/>
      <c r="DYX178" s="217"/>
      <c r="DYY178" s="217"/>
      <c r="DYZ178" s="217"/>
      <c r="DZA178" s="217"/>
      <c r="DZB178" s="217"/>
      <c r="DZC178" s="217"/>
      <c r="DZD178" s="217"/>
      <c r="DZE178" s="217"/>
      <c r="DZF178" s="217"/>
      <c r="DZG178" s="217"/>
      <c r="DZH178" s="217"/>
      <c r="DZI178" s="217"/>
      <c r="DZJ178" s="217"/>
      <c r="DZK178" s="217"/>
      <c r="DZL178" s="217"/>
      <c r="DZM178" s="217"/>
      <c r="DZN178" s="217"/>
      <c r="DZO178" s="217"/>
      <c r="DZP178" s="217"/>
      <c r="DZQ178" s="217"/>
      <c r="DZR178" s="217"/>
      <c r="DZS178" s="217"/>
      <c r="DZT178" s="217"/>
      <c r="DZU178" s="217"/>
      <c r="DZV178" s="217"/>
      <c r="DZW178" s="217"/>
      <c r="DZX178" s="217"/>
      <c r="DZY178" s="217"/>
      <c r="DZZ178" s="217"/>
      <c r="EAA178" s="217"/>
      <c r="EAB178" s="217"/>
      <c r="EAC178" s="217"/>
      <c r="EAD178" s="217"/>
      <c r="EAE178" s="217"/>
      <c r="EAF178" s="217"/>
      <c r="EAG178" s="217"/>
      <c r="EAH178" s="217"/>
      <c r="EAI178" s="217"/>
      <c r="EAJ178" s="217"/>
      <c r="EAK178" s="217"/>
      <c r="EAL178" s="217"/>
      <c r="EAM178" s="217"/>
      <c r="EAN178" s="217"/>
      <c r="EAO178" s="217"/>
      <c r="EAP178" s="217"/>
      <c r="EAQ178" s="217"/>
      <c r="EAR178" s="217"/>
      <c r="EAS178" s="217"/>
      <c r="EAT178" s="217"/>
      <c r="EAU178" s="217"/>
      <c r="EAV178" s="217"/>
      <c r="EAW178" s="217"/>
      <c r="EAX178" s="217"/>
      <c r="EAY178" s="217"/>
      <c r="EAZ178" s="217"/>
      <c r="EBA178" s="217"/>
      <c r="EBB178" s="217"/>
      <c r="EBC178" s="217"/>
      <c r="EBD178" s="217"/>
      <c r="EBE178" s="217"/>
      <c r="EBF178" s="217"/>
      <c r="EBG178" s="217"/>
      <c r="EBH178" s="217"/>
      <c r="EBI178" s="217"/>
      <c r="EBJ178" s="217"/>
      <c r="EBK178" s="217"/>
      <c r="EBL178" s="217"/>
      <c r="EBM178" s="217"/>
      <c r="EBN178" s="217"/>
      <c r="EBO178" s="217"/>
      <c r="EBP178" s="217"/>
      <c r="EBQ178" s="217"/>
      <c r="EBR178" s="217"/>
      <c r="EBS178" s="217"/>
      <c r="EBT178" s="217"/>
      <c r="EBU178" s="217"/>
      <c r="EBV178" s="217"/>
      <c r="EBW178" s="217"/>
      <c r="EBX178" s="217"/>
      <c r="EBY178" s="217"/>
      <c r="EBZ178" s="217"/>
      <c r="ECA178" s="217"/>
      <c r="ECB178" s="217"/>
      <c r="ECC178" s="217"/>
      <c r="ECD178" s="217"/>
      <c r="ECE178" s="217"/>
      <c r="ECF178" s="217"/>
      <c r="ECG178" s="217"/>
      <c r="ECH178" s="217"/>
      <c r="ECI178" s="217"/>
      <c r="ECJ178" s="217"/>
      <c r="ECK178" s="217"/>
      <c r="ECL178" s="217"/>
      <c r="ECM178" s="217"/>
      <c r="ECN178" s="217"/>
      <c r="ECO178" s="217"/>
      <c r="ECP178" s="217"/>
      <c r="ECQ178" s="217"/>
      <c r="ECR178" s="217"/>
      <c r="ECS178" s="217"/>
      <c r="ECT178" s="217"/>
      <c r="ECU178" s="217"/>
      <c r="ECV178" s="217"/>
      <c r="ECW178" s="217"/>
      <c r="ECX178" s="217"/>
      <c r="ECY178" s="217"/>
      <c r="ECZ178" s="217"/>
      <c r="EDA178" s="217"/>
      <c r="EDB178" s="217"/>
      <c r="EDC178" s="217"/>
      <c r="EDD178" s="217"/>
      <c r="EDE178" s="217"/>
      <c r="EDF178" s="217"/>
      <c r="EDG178" s="217"/>
      <c r="EDH178" s="217"/>
      <c r="EDI178" s="217"/>
      <c r="EDJ178" s="217"/>
      <c r="EDK178" s="217"/>
      <c r="EDL178" s="217"/>
      <c r="EDM178" s="217"/>
      <c r="EDN178" s="217"/>
      <c r="EDO178" s="217"/>
      <c r="EDP178" s="217"/>
      <c r="EDQ178" s="217"/>
      <c r="EDR178" s="217"/>
      <c r="EDS178" s="217"/>
      <c r="EDT178" s="217"/>
      <c r="EDU178" s="217"/>
      <c r="EDV178" s="217"/>
      <c r="EDW178" s="217"/>
      <c r="EDX178" s="217"/>
      <c r="EDY178" s="217"/>
      <c r="EDZ178" s="217"/>
      <c r="EEA178" s="217"/>
      <c r="EEB178" s="217"/>
      <c r="EEC178" s="217"/>
      <c r="EED178" s="217"/>
      <c r="EEE178" s="217"/>
      <c r="EEF178" s="217"/>
      <c r="EEG178" s="217"/>
      <c r="EEH178" s="217"/>
      <c r="EEI178" s="217"/>
      <c r="EEJ178" s="217"/>
      <c r="EEK178" s="217"/>
      <c r="EEL178" s="217"/>
      <c r="EEM178" s="217"/>
      <c r="EEN178" s="217"/>
      <c r="EEO178" s="217"/>
      <c r="EEP178" s="217"/>
      <c r="EEQ178" s="217"/>
      <c r="EER178" s="217"/>
      <c r="EES178" s="217"/>
      <c r="EET178" s="217"/>
      <c r="EEU178" s="217"/>
      <c r="EEV178" s="217"/>
      <c r="EEW178" s="217"/>
      <c r="EEX178" s="217"/>
      <c r="EEY178" s="217"/>
      <c r="EEZ178" s="217"/>
      <c r="EFA178" s="217"/>
      <c r="EFB178" s="217"/>
      <c r="EFC178" s="217"/>
      <c r="EFD178" s="217"/>
      <c r="EFE178" s="217"/>
      <c r="EFF178" s="217"/>
      <c r="EFG178" s="217"/>
      <c r="EFH178" s="217"/>
      <c r="EFI178" s="217"/>
      <c r="EFJ178" s="217"/>
      <c r="EFK178" s="217"/>
      <c r="EFL178" s="217"/>
      <c r="EFM178" s="217"/>
      <c r="EFN178" s="217"/>
      <c r="EFO178" s="217"/>
      <c r="EFP178" s="217"/>
      <c r="EFQ178" s="217"/>
      <c r="EFR178" s="217"/>
      <c r="EFS178" s="217"/>
      <c r="EFT178" s="217"/>
      <c r="EFU178" s="217"/>
      <c r="EFV178" s="217"/>
      <c r="EFW178" s="217"/>
      <c r="EFX178" s="217"/>
      <c r="EFY178" s="217"/>
      <c r="EFZ178" s="217"/>
      <c r="EGA178" s="217"/>
      <c r="EGB178" s="217"/>
      <c r="EGC178" s="217"/>
      <c r="EGD178" s="217"/>
      <c r="EGE178" s="217"/>
      <c r="EGF178" s="217"/>
      <c r="EGG178" s="217"/>
      <c r="EGH178" s="217"/>
      <c r="EGI178" s="217"/>
      <c r="EGJ178" s="217"/>
      <c r="EGK178" s="217"/>
      <c r="EGL178" s="217"/>
      <c r="EGM178" s="217"/>
      <c r="EGN178" s="217"/>
      <c r="EGO178" s="217"/>
      <c r="EGP178" s="217"/>
      <c r="EGQ178" s="217"/>
      <c r="EGR178" s="217"/>
      <c r="EGS178" s="217"/>
      <c r="EGT178" s="217"/>
      <c r="EGU178" s="217"/>
      <c r="EGV178" s="217"/>
      <c r="EGW178" s="217"/>
      <c r="EGX178" s="217"/>
      <c r="EGY178" s="217"/>
      <c r="EGZ178" s="217"/>
      <c r="EHA178" s="217"/>
      <c r="EHB178" s="217"/>
      <c r="EHC178" s="217"/>
      <c r="EHD178" s="217"/>
      <c r="EHE178" s="217"/>
      <c r="EHF178" s="217"/>
      <c r="EHG178" s="217"/>
      <c r="EHH178" s="217"/>
      <c r="EHI178" s="217"/>
      <c r="EHJ178" s="217"/>
      <c r="EHK178" s="217"/>
      <c r="EHL178" s="217"/>
      <c r="EHM178" s="217"/>
      <c r="EHN178" s="217"/>
      <c r="EHO178" s="217"/>
      <c r="EHP178" s="217"/>
      <c r="EHQ178" s="217"/>
      <c r="EHR178" s="217"/>
      <c r="EHS178" s="217"/>
      <c r="EHT178" s="217"/>
      <c r="EHU178" s="217"/>
      <c r="EHV178" s="217"/>
      <c r="EHW178" s="217"/>
      <c r="EHX178" s="217"/>
      <c r="EHY178" s="217"/>
      <c r="EHZ178" s="217"/>
      <c r="EIA178" s="217"/>
      <c r="EIB178" s="217"/>
      <c r="EIC178" s="217"/>
      <c r="EID178" s="217"/>
      <c r="EIE178" s="217"/>
      <c r="EIF178" s="217"/>
      <c r="EIG178" s="217"/>
      <c r="EIH178" s="217"/>
      <c r="EII178" s="217"/>
      <c r="EIJ178" s="217"/>
      <c r="EIK178" s="217"/>
      <c r="EIL178" s="217"/>
      <c r="EIM178" s="217"/>
      <c r="EIN178" s="217"/>
      <c r="EIO178" s="217"/>
      <c r="EIP178" s="217"/>
      <c r="EIQ178" s="217"/>
      <c r="EIR178" s="217"/>
      <c r="EIS178" s="217"/>
      <c r="EIT178" s="217"/>
      <c r="EIU178" s="217"/>
      <c r="EIV178" s="217"/>
      <c r="EIW178" s="217"/>
      <c r="EIX178" s="217"/>
      <c r="EIY178" s="217"/>
      <c r="EIZ178" s="217"/>
      <c r="EJA178" s="217"/>
      <c r="EJB178" s="217"/>
      <c r="EJC178" s="217"/>
      <c r="EJD178" s="217"/>
      <c r="EJE178" s="217"/>
      <c r="EJF178" s="217"/>
      <c r="EJG178" s="217"/>
      <c r="EJH178" s="217"/>
      <c r="EJI178" s="217"/>
      <c r="EJJ178" s="217"/>
      <c r="EJK178" s="217"/>
      <c r="EJL178" s="217"/>
      <c r="EJM178" s="217"/>
      <c r="EJN178" s="217"/>
      <c r="EJO178" s="217"/>
      <c r="EJP178" s="217"/>
      <c r="EJQ178" s="217"/>
      <c r="EJR178" s="217"/>
      <c r="EJS178" s="217"/>
      <c r="EJT178" s="217"/>
      <c r="EJU178" s="217"/>
      <c r="EJV178" s="217"/>
      <c r="EJW178" s="217"/>
      <c r="EJX178" s="217"/>
      <c r="EJY178" s="217"/>
      <c r="EJZ178" s="217"/>
      <c r="EKA178" s="217"/>
      <c r="EKB178" s="217"/>
      <c r="EKC178" s="217"/>
      <c r="EKD178" s="217"/>
      <c r="EKE178" s="217"/>
      <c r="EKF178" s="217"/>
      <c r="EKG178" s="217"/>
      <c r="EKH178" s="217"/>
      <c r="EKI178" s="217"/>
      <c r="EKJ178" s="217"/>
      <c r="EKK178" s="217"/>
      <c r="EKL178" s="217"/>
      <c r="EKM178" s="217"/>
      <c r="EKN178" s="217"/>
      <c r="EKO178" s="217"/>
      <c r="EKP178" s="217"/>
      <c r="EKQ178" s="217"/>
      <c r="EKR178" s="217"/>
      <c r="EKS178" s="217"/>
      <c r="EKT178" s="217"/>
      <c r="EKU178" s="217"/>
      <c r="EKV178" s="217"/>
      <c r="EKW178" s="217"/>
      <c r="EKX178" s="217"/>
      <c r="EKY178" s="217"/>
      <c r="EKZ178" s="217"/>
      <c r="ELA178" s="217"/>
      <c r="ELB178" s="217"/>
      <c r="ELC178" s="217"/>
      <c r="ELD178" s="217"/>
      <c r="ELE178" s="217"/>
      <c r="ELF178" s="217"/>
      <c r="ELG178" s="217"/>
      <c r="ELH178" s="217"/>
      <c r="ELI178" s="217"/>
      <c r="ELJ178" s="217"/>
      <c r="ELK178" s="217"/>
      <c r="ELL178" s="217"/>
      <c r="ELM178" s="217"/>
      <c r="ELN178" s="217"/>
      <c r="ELO178" s="217"/>
      <c r="ELP178" s="217"/>
      <c r="ELQ178" s="217"/>
      <c r="ELR178" s="217"/>
      <c r="ELS178" s="217"/>
      <c r="ELT178" s="217"/>
      <c r="ELU178" s="217"/>
      <c r="ELV178" s="217"/>
      <c r="ELW178" s="217"/>
      <c r="ELX178" s="217"/>
      <c r="ELY178" s="217"/>
      <c r="ELZ178" s="217"/>
      <c r="EMA178" s="217"/>
      <c r="EMB178" s="217"/>
      <c r="EMC178" s="217"/>
      <c r="EMD178" s="217"/>
      <c r="EME178" s="217"/>
      <c r="EMF178" s="217"/>
      <c r="EMG178" s="217"/>
      <c r="EMH178" s="217"/>
      <c r="EMI178" s="217"/>
      <c r="EMJ178" s="217"/>
      <c r="EMK178" s="217"/>
      <c r="EML178" s="217"/>
      <c r="EMM178" s="217"/>
      <c r="EMN178" s="217"/>
      <c r="EMO178" s="217"/>
      <c r="EMP178" s="217"/>
      <c r="EMQ178" s="217"/>
      <c r="EMR178" s="217"/>
      <c r="EMS178" s="217"/>
      <c r="EMT178" s="217"/>
      <c r="EMU178" s="217"/>
      <c r="EMV178" s="217"/>
      <c r="EMW178" s="217"/>
      <c r="EMX178" s="217"/>
      <c r="EMY178" s="217"/>
      <c r="EMZ178" s="217"/>
      <c r="ENA178" s="217"/>
      <c r="ENB178" s="217"/>
      <c r="ENC178" s="217"/>
      <c r="END178" s="217"/>
      <c r="ENE178" s="217"/>
      <c r="ENF178" s="217"/>
      <c r="ENG178" s="217"/>
      <c r="ENH178" s="217"/>
      <c r="ENI178" s="217"/>
      <c r="ENJ178" s="217"/>
      <c r="ENK178" s="217"/>
      <c r="ENL178" s="217"/>
      <c r="ENM178" s="217"/>
      <c r="ENN178" s="217"/>
      <c r="ENO178" s="217"/>
      <c r="ENP178" s="217"/>
      <c r="ENQ178" s="217"/>
      <c r="ENR178" s="217"/>
      <c r="ENS178" s="217"/>
      <c r="ENT178" s="217"/>
      <c r="ENU178" s="217"/>
      <c r="ENV178" s="217"/>
      <c r="ENW178" s="217"/>
      <c r="ENX178" s="217"/>
      <c r="ENY178" s="217"/>
      <c r="ENZ178" s="217"/>
      <c r="EOA178" s="217"/>
      <c r="EOB178" s="217"/>
      <c r="EOC178" s="217"/>
      <c r="EOD178" s="217"/>
      <c r="EOE178" s="217"/>
      <c r="EOF178" s="217"/>
      <c r="EOG178" s="217"/>
      <c r="EOH178" s="217"/>
      <c r="EOI178" s="217"/>
      <c r="EOJ178" s="217"/>
      <c r="EOK178" s="217"/>
      <c r="EOL178" s="217"/>
      <c r="EOM178" s="217"/>
      <c r="EON178" s="217"/>
      <c r="EOO178" s="217"/>
      <c r="EOP178" s="217"/>
      <c r="EOQ178" s="217"/>
      <c r="EOR178" s="217"/>
      <c r="EOS178" s="217"/>
      <c r="EOT178" s="217"/>
      <c r="EOU178" s="217"/>
      <c r="EOV178" s="217"/>
      <c r="EOW178" s="217"/>
      <c r="EOX178" s="217"/>
      <c r="EOY178" s="217"/>
      <c r="EOZ178" s="217"/>
      <c r="EPA178" s="217"/>
      <c r="EPB178" s="217"/>
      <c r="EPC178" s="217"/>
      <c r="EPD178" s="217"/>
      <c r="EPE178" s="217"/>
      <c r="EPF178" s="217"/>
      <c r="EPG178" s="217"/>
      <c r="EPH178" s="217"/>
      <c r="EPI178" s="217"/>
      <c r="EPJ178" s="217"/>
      <c r="EPK178" s="217"/>
      <c r="EPL178" s="217"/>
      <c r="EPM178" s="217"/>
      <c r="EPN178" s="217"/>
      <c r="EPO178" s="217"/>
      <c r="EPP178" s="217"/>
      <c r="EPQ178" s="217"/>
      <c r="EPR178" s="217"/>
      <c r="EPS178" s="217"/>
      <c r="EPT178" s="217"/>
      <c r="EPU178" s="217"/>
      <c r="EPV178" s="217"/>
      <c r="EPW178" s="217"/>
      <c r="EPX178" s="217"/>
      <c r="EPY178" s="217"/>
      <c r="EPZ178" s="217"/>
      <c r="EQA178" s="217"/>
      <c r="EQB178" s="217"/>
      <c r="EQC178" s="217"/>
      <c r="EQD178" s="217"/>
      <c r="EQE178" s="217"/>
      <c r="EQF178" s="217"/>
      <c r="EQG178" s="217"/>
      <c r="EQH178" s="217"/>
      <c r="EQI178" s="217"/>
      <c r="EQJ178" s="217"/>
      <c r="EQK178" s="217"/>
      <c r="EQL178" s="217"/>
      <c r="EQM178" s="217"/>
      <c r="EQN178" s="217"/>
      <c r="EQO178" s="217"/>
      <c r="EQP178" s="217"/>
      <c r="EQQ178" s="217"/>
      <c r="EQR178" s="217"/>
      <c r="EQS178" s="217"/>
      <c r="EQT178" s="217"/>
      <c r="EQU178" s="217"/>
      <c r="EQV178" s="217"/>
      <c r="EQW178" s="217"/>
      <c r="EQX178" s="217"/>
      <c r="EQY178" s="217"/>
      <c r="EQZ178" s="217"/>
      <c r="ERA178" s="217"/>
      <c r="ERB178" s="217"/>
      <c r="ERC178" s="217"/>
      <c r="ERD178" s="217"/>
      <c r="ERE178" s="217"/>
      <c r="ERF178" s="217"/>
      <c r="ERG178" s="217"/>
      <c r="ERH178" s="217"/>
      <c r="ERI178" s="217"/>
      <c r="ERJ178" s="217"/>
      <c r="ERK178" s="217"/>
      <c r="ERL178" s="217"/>
      <c r="ERM178" s="217"/>
      <c r="ERN178" s="217"/>
      <c r="ERO178" s="217"/>
      <c r="ERP178" s="217"/>
      <c r="ERQ178" s="217"/>
      <c r="ERR178" s="217"/>
      <c r="ERS178" s="217"/>
      <c r="ERT178" s="217"/>
      <c r="ERU178" s="217"/>
      <c r="ERV178" s="217"/>
      <c r="ERW178" s="217"/>
      <c r="ERX178" s="217"/>
      <c r="ERY178" s="217"/>
      <c r="ERZ178" s="217"/>
      <c r="ESA178" s="217"/>
      <c r="ESB178" s="217"/>
      <c r="ESC178" s="217"/>
      <c r="ESD178" s="217"/>
      <c r="ESE178" s="217"/>
      <c r="ESF178" s="217"/>
      <c r="ESG178" s="217"/>
      <c r="ESH178" s="217"/>
      <c r="ESI178" s="217"/>
      <c r="ESJ178" s="217"/>
      <c r="ESK178" s="217"/>
      <c r="ESL178" s="217"/>
      <c r="ESM178" s="217"/>
      <c r="ESN178" s="217"/>
      <c r="ESO178" s="217"/>
      <c r="ESP178" s="217"/>
      <c r="ESQ178" s="217"/>
      <c r="ESR178" s="217"/>
      <c r="ESS178" s="217"/>
      <c r="EST178" s="217"/>
      <c r="ESU178" s="217"/>
      <c r="ESV178" s="217"/>
      <c r="ESW178" s="217"/>
      <c r="ESX178" s="217"/>
      <c r="ESY178" s="217"/>
      <c r="ESZ178" s="217"/>
      <c r="ETA178" s="217"/>
      <c r="ETB178" s="217"/>
      <c r="ETC178" s="217"/>
      <c r="ETD178" s="217"/>
      <c r="ETE178" s="217"/>
      <c r="ETF178" s="217"/>
      <c r="ETG178" s="217"/>
      <c r="ETH178" s="217"/>
      <c r="ETI178" s="217"/>
      <c r="ETJ178" s="217"/>
      <c r="ETK178" s="217"/>
      <c r="ETL178" s="217"/>
      <c r="ETM178" s="217"/>
      <c r="ETN178" s="217"/>
      <c r="ETO178" s="217"/>
      <c r="ETP178" s="217"/>
      <c r="ETQ178" s="217"/>
      <c r="ETR178" s="217"/>
      <c r="ETS178" s="217"/>
      <c r="ETT178" s="217"/>
      <c r="ETU178" s="217"/>
      <c r="ETV178" s="217"/>
      <c r="ETW178" s="217"/>
      <c r="ETX178" s="217"/>
      <c r="ETY178" s="217"/>
      <c r="ETZ178" s="217"/>
      <c r="EUA178" s="217"/>
      <c r="EUB178" s="217"/>
      <c r="EUC178" s="217"/>
      <c r="EUD178" s="217"/>
      <c r="EUE178" s="217"/>
      <c r="EUF178" s="217"/>
      <c r="EUG178" s="217"/>
      <c r="EUH178" s="217"/>
      <c r="EUI178" s="217"/>
      <c r="EUJ178" s="217"/>
      <c r="EUK178" s="217"/>
      <c r="EUL178" s="217"/>
      <c r="EUM178" s="217"/>
      <c r="EUN178" s="217"/>
      <c r="EUO178" s="217"/>
      <c r="EUP178" s="217"/>
      <c r="EUQ178" s="217"/>
      <c r="EUR178" s="217"/>
      <c r="EUS178" s="217"/>
      <c r="EUT178" s="217"/>
      <c r="EUU178" s="217"/>
      <c r="EUV178" s="217"/>
      <c r="EUW178" s="217"/>
      <c r="EUX178" s="217"/>
      <c r="EUY178" s="217"/>
      <c r="EUZ178" s="217"/>
      <c r="EVA178" s="217"/>
      <c r="EVB178" s="217"/>
      <c r="EVC178" s="217"/>
      <c r="EVD178" s="217"/>
      <c r="EVE178" s="217"/>
      <c r="EVF178" s="217"/>
      <c r="EVG178" s="217"/>
      <c r="EVH178" s="217"/>
      <c r="EVI178" s="217"/>
      <c r="EVJ178" s="217"/>
      <c r="EVK178" s="217"/>
      <c r="EVL178" s="217"/>
      <c r="EVM178" s="217"/>
      <c r="EVN178" s="217"/>
      <c r="EVO178" s="217"/>
      <c r="EVP178" s="217"/>
      <c r="EVQ178" s="217"/>
      <c r="EVR178" s="217"/>
      <c r="EVS178" s="217"/>
      <c r="EVT178" s="217"/>
      <c r="EVU178" s="217"/>
      <c r="EVV178" s="217"/>
      <c r="EVW178" s="217"/>
      <c r="EVX178" s="217"/>
      <c r="EVY178" s="217"/>
      <c r="EVZ178" s="217"/>
      <c r="EWA178" s="217"/>
      <c r="EWB178" s="217"/>
      <c r="EWC178" s="217"/>
      <c r="EWD178" s="217"/>
      <c r="EWE178" s="217"/>
      <c r="EWF178" s="217"/>
      <c r="EWG178" s="217"/>
      <c r="EWH178" s="217"/>
      <c r="EWI178" s="217"/>
      <c r="EWJ178" s="217"/>
      <c r="EWK178" s="217"/>
      <c r="EWL178" s="217"/>
      <c r="EWM178" s="217"/>
      <c r="EWN178" s="217"/>
      <c r="EWO178" s="217"/>
      <c r="EWP178" s="217"/>
      <c r="EWQ178" s="217"/>
      <c r="EWR178" s="217"/>
      <c r="EWS178" s="217"/>
      <c r="EWT178" s="217"/>
      <c r="EWU178" s="217"/>
      <c r="EWV178" s="217"/>
      <c r="EWW178" s="217"/>
      <c r="EWX178" s="217"/>
      <c r="EWY178" s="217"/>
      <c r="EWZ178" s="217"/>
      <c r="EXA178" s="217"/>
      <c r="EXB178" s="217"/>
      <c r="EXC178" s="217"/>
      <c r="EXD178" s="217"/>
      <c r="EXE178" s="217"/>
      <c r="EXF178" s="217"/>
      <c r="EXG178" s="217"/>
      <c r="EXH178" s="217"/>
      <c r="EXI178" s="217"/>
      <c r="EXJ178" s="217"/>
      <c r="EXK178" s="217"/>
      <c r="EXL178" s="217"/>
      <c r="EXM178" s="217"/>
      <c r="EXN178" s="217"/>
      <c r="EXO178" s="217"/>
      <c r="EXP178" s="217"/>
      <c r="EXQ178" s="217"/>
      <c r="EXR178" s="217"/>
      <c r="EXS178" s="217"/>
      <c r="EXT178" s="217"/>
      <c r="EXU178" s="217"/>
      <c r="EXV178" s="217"/>
      <c r="EXW178" s="217"/>
      <c r="EXX178" s="217"/>
      <c r="EXY178" s="217"/>
      <c r="EXZ178" s="217"/>
      <c r="EYA178" s="217"/>
      <c r="EYB178" s="217"/>
      <c r="EYC178" s="217"/>
      <c r="EYD178" s="217"/>
      <c r="EYE178" s="217"/>
      <c r="EYF178" s="217"/>
      <c r="EYG178" s="217"/>
      <c r="EYH178" s="217"/>
      <c r="EYI178" s="217"/>
      <c r="EYJ178" s="217"/>
      <c r="EYK178" s="217"/>
      <c r="EYL178" s="217"/>
      <c r="EYM178" s="217"/>
      <c r="EYN178" s="217"/>
      <c r="EYO178" s="217"/>
      <c r="EYP178" s="217"/>
      <c r="EYQ178" s="217"/>
      <c r="EYR178" s="217"/>
      <c r="EYS178" s="217"/>
      <c r="EYT178" s="217"/>
      <c r="EYU178" s="217"/>
      <c r="EYV178" s="217"/>
      <c r="EYW178" s="217"/>
      <c r="EYX178" s="217"/>
      <c r="EYY178" s="217"/>
      <c r="EYZ178" s="217"/>
      <c r="EZA178" s="217"/>
      <c r="EZB178" s="217"/>
      <c r="EZC178" s="217"/>
      <c r="EZD178" s="217"/>
      <c r="EZE178" s="217"/>
      <c r="EZF178" s="217"/>
      <c r="EZG178" s="217"/>
      <c r="EZH178" s="217"/>
      <c r="EZI178" s="217"/>
      <c r="EZJ178" s="217"/>
      <c r="EZK178" s="217"/>
      <c r="EZL178" s="217"/>
      <c r="EZM178" s="217"/>
      <c r="EZN178" s="217"/>
      <c r="EZO178" s="217"/>
      <c r="EZP178" s="217"/>
      <c r="EZQ178" s="217"/>
      <c r="EZR178" s="217"/>
      <c r="EZS178" s="217"/>
      <c r="EZT178" s="217"/>
      <c r="EZU178" s="217"/>
      <c r="EZV178" s="217"/>
      <c r="EZW178" s="217"/>
      <c r="EZX178" s="217"/>
      <c r="EZY178" s="217"/>
      <c r="EZZ178" s="217"/>
      <c r="FAA178" s="217"/>
      <c r="FAB178" s="217"/>
      <c r="FAC178" s="217"/>
      <c r="FAD178" s="217"/>
      <c r="FAE178" s="217"/>
      <c r="FAF178" s="217"/>
      <c r="FAG178" s="217"/>
      <c r="FAH178" s="217"/>
      <c r="FAI178" s="217"/>
      <c r="FAJ178" s="217"/>
      <c r="FAK178" s="217"/>
      <c r="FAL178" s="217"/>
      <c r="FAM178" s="217"/>
      <c r="FAN178" s="217"/>
      <c r="FAO178" s="217"/>
      <c r="FAP178" s="217"/>
      <c r="FAQ178" s="217"/>
      <c r="FAR178" s="217"/>
      <c r="FAS178" s="217"/>
      <c r="FAT178" s="217"/>
      <c r="FAU178" s="217"/>
      <c r="FAV178" s="217"/>
      <c r="FAW178" s="217"/>
      <c r="FAX178" s="217"/>
      <c r="FAY178" s="217"/>
      <c r="FAZ178" s="217"/>
      <c r="FBA178" s="217"/>
      <c r="FBB178" s="217"/>
      <c r="FBC178" s="217"/>
      <c r="FBD178" s="217"/>
      <c r="FBE178" s="217"/>
      <c r="FBF178" s="217"/>
      <c r="FBG178" s="217"/>
      <c r="FBH178" s="217"/>
      <c r="FBI178" s="217"/>
      <c r="FBJ178" s="217"/>
      <c r="FBK178" s="217"/>
      <c r="FBL178" s="217"/>
      <c r="FBM178" s="217"/>
      <c r="FBN178" s="217"/>
      <c r="FBO178" s="217"/>
      <c r="FBP178" s="217"/>
      <c r="FBQ178" s="217"/>
      <c r="FBR178" s="217"/>
      <c r="FBS178" s="217"/>
      <c r="FBT178" s="217"/>
      <c r="FBU178" s="217"/>
      <c r="FBV178" s="217"/>
      <c r="FBW178" s="217"/>
      <c r="FBX178" s="217"/>
      <c r="FBY178" s="217"/>
      <c r="FBZ178" s="217"/>
      <c r="FCA178" s="217"/>
      <c r="FCB178" s="217"/>
      <c r="FCC178" s="217"/>
      <c r="FCD178" s="217"/>
      <c r="FCE178" s="217"/>
      <c r="FCF178" s="217"/>
      <c r="FCG178" s="217"/>
      <c r="FCH178" s="217"/>
      <c r="FCI178" s="217"/>
      <c r="FCJ178" s="217"/>
      <c r="FCK178" s="217"/>
      <c r="FCL178" s="217"/>
      <c r="FCM178" s="217"/>
      <c r="FCN178" s="217"/>
      <c r="FCO178" s="217"/>
      <c r="FCP178" s="217"/>
      <c r="FCQ178" s="217"/>
      <c r="FCR178" s="217"/>
      <c r="FCS178" s="217"/>
      <c r="FCT178" s="217"/>
      <c r="FCU178" s="217"/>
      <c r="FCV178" s="217"/>
      <c r="FCW178" s="217"/>
      <c r="FCX178" s="217"/>
      <c r="FCY178" s="217"/>
      <c r="FCZ178" s="217"/>
      <c r="FDA178" s="217"/>
      <c r="FDB178" s="217"/>
      <c r="FDC178" s="217"/>
      <c r="FDD178" s="217"/>
      <c r="FDE178" s="217"/>
      <c r="FDF178" s="217"/>
      <c r="FDG178" s="217"/>
      <c r="FDH178" s="217"/>
      <c r="FDI178" s="217"/>
      <c r="FDJ178" s="217"/>
      <c r="FDK178" s="217"/>
      <c r="FDL178" s="217"/>
      <c r="FDM178" s="217"/>
      <c r="FDN178" s="217"/>
      <c r="FDO178" s="217"/>
      <c r="FDP178" s="217"/>
      <c r="FDQ178" s="217"/>
      <c r="FDR178" s="217"/>
      <c r="FDS178" s="217"/>
      <c r="FDT178" s="217"/>
      <c r="FDU178" s="217"/>
      <c r="FDV178" s="217"/>
      <c r="FDW178" s="217"/>
      <c r="FDX178" s="217"/>
      <c r="FDY178" s="217"/>
      <c r="FDZ178" s="217"/>
      <c r="FEA178" s="217"/>
      <c r="FEB178" s="217"/>
      <c r="FEC178" s="217"/>
      <c r="FED178" s="217"/>
      <c r="FEE178" s="217"/>
      <c r="FEF178" s="217"/>
      <c r="FEG178" s="217"/>
      <c r="FEH178" s="217"/>
      <c r="FEI178" s="217"/>
      <c r="FEJ178" s="217"/>
      <c r="FEK178" s="217"/>
      <c r="FEL178" s="217"/>
      <c r="FEM178" s="217"/>
      <c r="FEN178" s="217"/>
      <c r="FEO178" s="217"/>
      <c r="FEP178" s="217"/>
      <c r="FEQ178" s="217"/>
      <c r="FER178" s="217"/>
      <c r="FES178" s="217"/>
      <c r="FET178" s="217"/>
      <c r="FEU178" s="217"/>
      <c r="FEV178" s="217"/>
      <c r="FEW178" s="217"/>
      <c r="FEX178" s="217"/>
      <c r="FEY178" s="217"/>
      <c r="FEZ178" s="217"/>
      <c r="FFA178" s="217"/>
      <c r="FFB178" s="217"/>
      <c r="FFC178" s="217"/>
      <c r="FFD178" s="217"/>
      <c r="FFE178" s="217"/>
      <c r="FFF178" s="217"/>
      <c r="FFG178" s="217"/>
      <c r="FFH178" s="217"/>
      <c r="FFI178" s="217"/>
      <c r="FFJ178" s="217"/>
      <c r="FFK178" s="217"/>
      <c r="FFL178" s="217"/>
      <c r="FFM178" s="217"/>
      <c r="FFN178" s="217"/>
      <c r="FFO178" s="217"/>
      <c r="FFP178" s="217"/>
      <c r="FFQ178" s="217"/>
      <c r="FFR178" s="217"/>
      <c r="FFS178" s="217"/>
      <c r="FFT178" s="217"/>
      <c r="FFU178" s="217"/>
      <c r="FFV178" s="217"/>
      <c r="FFW178" s="217"/>
      <c r="FFX178" s="217"/>
      <c r="FFY178" s="217"/>
      <c r="FFZ178" s="217"/>
      <c r="FGA178" s="217"/>
      <c r="FGB178" s="217"/>
      <c r="FGC178" s="217"/>
      <c r="FGD178" s="217"/>
      <c r="FGE178" s="217"/>
      <c r="FGF178" s="217"/>
      <c r="FGG178" s="217"/>
      <c r="FGH178" s="217"/>
      <c r="FGI178" s="217"/>
      <c r="FGJ178" s="217"/>
      <c r="FGK178" s="217"/>
      <c r="FGL178" s="217"/>
      <c r="FGM178" s="217"/>
      <c r="FGN178" s="217"/>
      <c r="FGO178" s="217"/>
      <c r="FGP178" s="217"/>
      <c r="FGQ178" s="217"/>
      <c r="FGR178" s="217"/>
      <c r="FGS178" s="217"/>
      <c r="FGT178" s="217"/>
      <c r="FGU178" s="217"/>
      <c r="FGV178" s="217"/>
      <c r="FGW178" s="217"/>
      <c r="FGX178" s="217"/>
      <c r="FGY178" s="217"/>
      <c r="FGZ178" s="217"/>
      <c r="FHA178" s="217"/>
      <c r="FHB178" s="217"/>
      <c r="FHC178" s="217"/>
      <c r="FHD178" s="217"/>
      <c r="FHE178" s="217"/>
      <c r="FHF178" s="217"/>
      <c r="FHG178" s="217"/>
      <c r="FHH178" s="217"/>
      <c r="FHI178" s="217"/>
      <c r="FHJ178" s="217"/>
      <c r="FHK178" s="217"/>
      <c r="FHL178" s="217"/>
      <c r="FHM178" s="217"/>
      <c r="FHN178" s="217"/>
      <c r="FHO178" s="217"/>
      <c r="FHP178" s="217"/>
      <c r="FHQ178" s="217"/>
      <c r="FHR178" s="217"/>
      <c r="FHS178" s="217"/>
      <c r="FHT178" s="217"/>
      <c r="FHU178" s="217"/>
      <c r="FHV178" s="217"/>
      <c r="FHW178" s="217"/>
      <c r="FHX178" s="217"/>
      <c r="FHY178" s="217"/>
      <c r="FHZ178" s="217"/>
      <c r="FIA178" s="217"/>
      <c r="FIB178" s="217"/>
      <c r="FIC178" s="217"/>
      <c r="FID178" s="217"/>
      <c r="FIE178" s="217"/>
      <c r="FIF178" s="217"/>
      <c r="FIG178" s="217"/>
      <c r="FIH178" s="217"/>
      <c r="FII178" s="217"/>
      <c r="FIJ178" s="217"/>
      <c r="FIK178" s="217"/>
      <c r="FIL178" s="217"/>
      <c r="FIM178" s="217"/>
      <c r="FIN178" s="217"/>
      <c r="FIO178" s="217"/>
      <c r="FIP178" s="217"/>
      <c r="FIQ178" s="217"/>
      <c r="FIR178" s="217"/>
      <c r="FIS178" s="217"/>
      <c r="FIT178" s="217"/>
      <c r="FIU178" s="217"/>
      <c r="FIV178" s="217"/>
      <c r="FIW178" s="217"/>
      <c r="FIX178" s="217"/>
      <c r="FIY178" s="217"/>
      <c r="FIZ178" s="217"/>
      <c r="FJA178" s="217"/>
      <c r="FJB178" s="217"/>
      <c r="FJC178" s="217"/>
      <c r="FJD178" s="217"/>
      <c r="FJE178" s="217"/>
      <c r="FJF178" s="217"/>
      <c r="FJG178" s="217"/>
      <c r="FJH178" s="217"/>
      <c r="FJI178" s="217"/>
      <c r="FJJ178" s="217"/>
      <c r="FJK178" s="217"/>
      <c r="FJL178" s="217"/>
      <c r="FJM178" s="217"/>
      <c r="FJN178" s="217"/>
      <c r="FJO178" s="217"/>
      <c r="FJP178" s="217"/>
      <c r="FJQ178" s="217"/>
      <c r="FJR178" s="217"/>
      <c r="FJS178" s="217"/>
      <c r="FJT178" s="217"/>
      <c r="FJU178" s="217"/>
      <c r="FJV178" s="217"/>
      <c r="FJW178" s="217"/>
      <c r="FJX178" s="217"/>
      <c r="FJY178" s="217"/>
      <c r="FJZ178" s="217"/>
      <c r="FKA178" s="217"/>
      <c r="FKB178" s="217"/>
      <c r="FKC178" s="217"/>
      <c r="FKD178" s="217"/>
      <c r="FKE178" s="217"/>
      <c r="FKF178" s="217"/>
      <c r="FKG178" s="217"/>
      <c r="FKH178" s="217"/>
      <c r="FKI178" s="217"/>
      <c r="FKJ178" s="217"/>
      <c r="FKK178" s="217"/>
      <c r="FKL178" s="217"/>
      <c r="FKM178" s="217"/>
      <c r="FKN178" s="217"/>
      <c r="FKO178" s="217"/>
      <c r="FKP178" s="217"/>
      <c r="FKQ178" s="217"/>
      <c r="FKR178" s="217"/>
      <c r="FKS178" s="217"/>
      <c r="FKT178" s="217"/>
      <c r="FKU178" s="217"/>
      <c r="FKV178" s="217"/>
      <c r="FKW178" s="217"/>
      <c r="FKX178" s="217"/>
      <c r="FKY178" s="217"/>
      <c r="FKZ178" s="217"/>
      <c r="FLA178" s="217"/>
      <c r="FLB178" s="217"/>
      <c r="FLC178" s="217"/>
      <c r="FLD178" s="217"/>
      <c r="FLE178" s="217"/>
      <c r="FLF178" s="217"/>
      <c r="FLG178" s="217"/>
      <c r="FLH178" s="217"/>
      <c r="FLI178" s="217"/>
      <c r="FLJ178" s="217"/>
      <c r="FLK178" s="217"/>
      <c r="FLL178" s="217"/>
      <c r="FLM178" s="217"/>
      <c r="FLN178" s="217"/>
      <c r="FLO178" s="217"/>
      <c r="FLP178" s="217"/>
      <c r="FLQ178" s="217"/>
      <c r="FLR178" s="217"/>
      <c r="FLS178" s="217"/>
      <c r="FLT178" s="217"/>
      <c r="FLU178" s="217"/>
      <c r="FLV178" s="217"/>
      <c r="FLW178" s="217"/>
      <c r="FLX178" s="217"/>
      <c r="FLY178" s="217"/>
      <c r="FLZ178" s="217"/>
      <c r="FMA178" s="217"/>
      <c r="FMB178" s="217"/>
      <c r="FMC178" s="217"/>
      <c r="FMD178" s="217"/>
      <c r="FME178" s="217"/>
      <c r="FMF178" s="217"/>
      <c r="FMG178" s="217"/>
      <c r="FMH178" s="217"/>
      <c r="FMI178" s="217"/>
      <c r="FMJ178" s="217"/>
      <c r="FMK178" s="217"/>
      <c r="FML178" s="217"/>
      <c r="FMM178" s="217"/>
      <c r="FMN178" s="217"/>
      <c r="FMO178" s="217"/>
      <c r="FMP178" s="217"/>
      <c r="FMQ178" s="217"/>
      <c r="FMR178" s="217"/>
      <c r="FMS178" s="217"/>
      <c r="FMT178" s="217"/>
      <c r="FMU178" s="217"/>
      <c r="FMV178" s="217"/>
      <c r="FMW178" s="217"/>
      <c r="FMX178" s="217"/>
      <c r="FMY178" s="217"/>
      <c r="FMZ178" s="217"/>
      <c r="FNA178" s="217"/>
      <c r="FNB178" s="217"/>
      <c r="FNC178" s="217"/>
      <c r="FND178" s="217"/>
      <c r="FNE178" s="217"/>
      <c r="FNF178" s="217"/>
      <c r="FNG178" s="217"/>
      <c r="FNH178" s="217"/>
      <c r="FNI178" s="217"/>
      <c r="FNJ178" s="217"/>
      <c r="FNK178" s="217"/>
      <c r="FNL178" s="217"/>
      <c r="FNM178" s="217"/>
      <c r="FNN178" s="217"/>
      <c r="FNO178" s="217"/>
      <c r="FNP178" s="217"/>
      <c r="FNQ178" s="217"/>
      <c r="FNR178" s="217"/>
      <c r="FNS178" s="217"/>
      <c r="FNT178" s="217"/>
      <c r="FNU178" s="217"/>
      <c r="FNV178" s="217"/>
      <c r="FNW178" s="217"/>
      <c r="FNX178" s="217"/>
      <c r="FNY178" s="217"/>
      <c r="FNZ178" s="217"/>
      <c r="FOA178" s="217"/>
      <c r="FOB178" s="217"/>
      <c r="FOC178" s="217"/>
      <c r="FOD178" s="217"/>
      <c r="FOE178" s="217"/>
      <c r="FOF178" s="217"/>
      <c r="FOG178" s="217"/>
      <c r="FOH178" s="217"/>
      <c r="FOI178" s="217"/>
      <c r="FOJ178" s="217"/>
      <c r="FOK178" s="217"/>
      <c r="FOL178" s="217"/>
      <c r="FOM178" s="217"/>
      <c r="FON178" s="217"/>
      <c r="FOO178" s="217"/>
      <c r="FOP178" s="217"/>
      <c r="FOQ178" s="217"/>
      <c r="FOR178" s="217"/>
      <c r="FOS178" s="217"/>
      <c r="FOT178" s="217"/>
      <c r="FOU178" s="217"/>
      <c r="FOV178" s="217"/>
      <c r="FOW178" s="217"/>
      <c r="FOX178" s="217"/>
      <c r="FOY178" s="217"/>
      <c r="FOZ178" s="217"/>
      <c r="FPA178" s="217"/>
      <c r="FPB178" s="217"/>
      <c r="FPC178" s="217"/>
      <c r="FPD178" s="217"/>
      <c r="FPE178" s="217"/>
      <c r="FPF178" s="217"/>
      <c r="FPG178" s="217"/>
      <c r="FPH178" s="217"/>
      <c r="FPI178" s="217"/>
      <c r="FPJ178" s="217"/>
      <c r="FPK178" s="217"/>
      <c r="FPL178" s="217"/>
      <c r="FPM178" s="217"/>
      <c r="FPN178" s="217"/>
      <c r="FPO178" s="217"/>
      <c r="FPP178" s="217"/>
      <c r="FPQ178" s="217"/>
      <c r="FPR178" s="217"/>
      <c r="FPS178" s="217"/>
      <c r="FPT178" s="217"/>
      <c r="FPU178" s="217"/>
      <c r="FPV178" s="217"/>
      <c r="FPW178" s="217"/>
      <c r="FPX178" s="217"/>
      <c r="FPY178" s="217"/>
      <c r="FPZ178" s="217"/>
      <c r="FQA178" s="217"/>
      <c r="FQB178" s="217"/>
      <c r="FQC178" s="217"/>
      <c r="FQD178" s="217"/>
      <c r="FQE178" s="217"/>
      <c r="FQF178" s="217"/>
      <c r="FQG178" s="217"/>
      <c r="FQH178" s="217"/>
      <c r="FQI178" s="217"/>
      <c r="FQJ178" s="217"/>
      <c r="FQK178" s="217"/>
      <c r="FQL178" s="217"/>
      <c r="FQM178" s="217"/>
      <c r="FQN178" s="217"/>
      <c r="FQO178" s="217"/>
      <c r="FQP178" s="217"/>
      <c r="FQQ178" s="217"/>
      <c r="FQR178" s="217"/>
      <c r="FQS178" s="217"/>
      <c r="FQT178" s="217"/>
      <c r="FQU178" s="217"/>
      <c r="FQV178" s="217"/>
      <c r="FQW178" s="217"/>
      <c r="FQX178" s="217"/>
      <c r="FQY178" s="217"/>
      <c r="FQZ178" s="217"/>
      <c r="FRA178" s="217"/>
      <c r="FRB178" s="217"/>
      <c r="FRC178" s="217"/>
      <c r="FRD178" s="217"/>
      <c r="FRE178" s="217"/>
      <c r="FRF178" s="217"/>
      <c r="FRG178" s="217"/>
      <c r="FRH178" s="217"/>
      <c r="FRI178" s="217"/>
      <c r="FRJ178" s="217"/>
      <c r="FRK178" s="217"/>
      <c r="FRL178" s="217"/>
      <c r="FRM178" s="217"/>
      <c r="FRN178" s="217"/>
      <c r="FRO178" s="217"/>
      <c r="FRP178" s="217"/>
      <c r="FRQ178" s="217"/>
      <c r="FRR178" s="217"/>
      <c r="FRS178" s="217"/>
      <c r="FRT178" s="217"/>
      <c r="FRU178" s="217"/>
      <c r="FRV178" s="217"/>
      <c r="FRW178" s="217"/>
      <c r="FRX178" s="217"/>
      <c r="FRY178" s="217"/>
      <c r="FRZ178" s="217"/>
      <c r="FSA178" s="217"/>
      <c r="FSB178" s="217"/>
      <c r="FSC178" s="217"/>
      <c r="FSD178" s="217"/>
      <c r="FSE178" s="217"/>
      <c r="FSF178" s="217"/>
      <c r="FSG178" s="217"/>
      <c r="FSH178" s="217"/>
      <c r="FSI178" s="217"/>
      <c r="FSJ178" s="217"/>
      <c r="FSK178" s="217"/>
      <c r="FSL178" s="217"/>
      <c r="FSM178" s="217"/>
      <c r="FSN178" s="217"/>
      <c r="FSO178" s="217"/>
      <c r="FSP178" s="217"/>
      <c r="FSQ178" s="217"/>
      <c r="FSR178" s="217"/>
      <c r="FSS178" s="217"/>
      <c r="FST178" s="217"/>
      <c r="FSU178" s="217"/>
      <c r="FSV178" s="217"/>
      <c r="FSW178" s="217"/>
      <c r="FSX178" s="217"/>
      <c r="FSY178" s="217"/>
      <c r="FSZ178" s="217"/>
      <c r="FTA178" s="217"/>
      <c r="FTB178" s="217"/>
      <c r="FTC178" s="217"/>
      <c r="FTD178" s="217"/>
      <c r="FTE178" s="217"/>
      <c r="FTF178" s="217"/>
      <c r="FTG178" s="217"/>
      <c r="FTH178" s="217"/>
      <c r="FTI178" s="217"/>
      <c r="FTJ178" s="217"/>
      <c r="FTK178" s="217"/>
      <c r="FTL178" s="217"/>
      <c r="FTM178" s="217"/>
      <c r="FTN178" s="217"/>
      <c r="FTO178" s="217"/>
      <c r="FTP178" s="217"/>
      <c r="FTQ178" s="217"/>
      <c r="FTR178" s="217"/>
      <c r="FTS178" s="217"/>
      <c r="FTT178" s="217"/>
      <c r="FTU178" s="217"/>
      <c r="FTV178" s="217"/>
      <c r="FTW178" s="217"/>
      <c r="FTX178" s="217"/>
      <c r="FTY178" s="217"/>
      <c r="FTZ178" s="217"/>
      <c r="FUA178" s="217"/>
      <c r="FUB178" s="217"/>
      <c r="FUC178" s="217"/>
      <c r="FUD178" s="217"/>
      <c r="FUE178" s="217"/>
      <c r="FUF178" s="217"/>
      <c r="FUG178" s="217"/>
      <c r="FUH178" s="217"/>
      <c r="FUI178" s="217"/>
      <c r="FUJ178" s="217"/>
      <c r="FUK178" s="217"/>
      <c r="FUL178" s="217"/>
      <c r="FUM178" s="217"/>
      <c r="FUN178" s="217"/>
      <c r="FUO178" s="217"/>
      <c r="FUP178" s="217"/>
      <c r="FUQ178" s="217"/>
      <c r="FUR178" s="217"/>
      <c r="FUS178" s="217"/>
      <c r="FUT178" s="217"/>
      <c r="FUU178" s="217"/>
      <c r="FUV178" s="217"/>
      <c r="FUW178" s="217"/>
      <c r="FUX178" s="217"/>
      <c r="FUY178" s="217"/>
      <c r="FUZ178" s="217"/>
      <c r="FVA178" s="217"/>
      <c r="FVB178" s="217"/>
      <c r="FVC178" s="217"/>
      <c r="FVD178" s="217"/>
      <c r="FVE178" s="217"/>
      <c r="FVF178" s="217"/>
      <c r="FVG178" s="217"/>
      <c r="FVH178" s="217"/>
      <c r="FVI178" s="217"/>
      <c r="FVJ178" s="217"/>
      <c r="FVK178" s="217"/>
      <c r="FVL178" s="217"/>
      <c r="FVM178" s="217"/>
      <c r="FVN178" s="217"/>
      <c r="FVO178" s="217"/>
      <c r="FVP178" s="217"/>
      <c r="FVQ178" s="217"/>
      <c r="FVR178" s="217"/>
      <c r="FVS178" s="217"/>
      <c r="FVT178" s="217"/>
      <c r="FVU178" s="217"/>
      <c r="FVV178" s="217"/>
      <c r="FVW178" s="217"/>
      <c r="FVX178" s="217"/>
      <c r="FVY178" s="217"/>
      <c r="FVZ178" s="217"/>
      <c r="FWA178" s="217"/>
      <c r="FWB178" s="217"/>
      <c r="FWC178" s="217"/>
      <c r="FWD178" s="217"/>
      <c r="FWE178" s="217"/>
      <c r="FWF178" s="217"/>
      <c r="FWG178" s="217"/>
      <c r="FWH178" s="217"/>
      <c r="FWI178" s="217"/>
      <c r="FWJ178" s="217"/>
      <c r="FWK178" s="217"/>
      <c r="FWL178" s="217"/>
      <c r="FWM178" s="217"/>
      <c r="FWN178" s="217"/>
      <c r="FWO178" s="217"/>
      <c r="FWP178" s="217"/>
      <c r="FWQ178" s="217"/>
      <c r="FWR178" s="217"/>
      <c r="FWS178" s="217"/>
      <c r="FWT178" s="217"/>
      <c r="FWU178" s="217"/>
      <c r="FWV178" s="217"/>
      <c r="FWW178" s="217"/>
      <c r="FWX178" s="217"/>
      <c r="FWY178" s="217"/>
      <c r="FWZ178" s="217"/>
      <c r="FXA178" s="217"/>
      <c r="FXB178" s="217"/>
      <c r="FXC178" s="217"/>
      <c r="FXD178" s="217"/>
      <c r="FXE178" s="217"/>
      <c r="FXF178" s="217"/>
      <c r="FXG178" s="217"/>
      <c r="FXH178" s="217"/>
      <c r="FXI178" s="217"/>
      <c r="FXJ178" s="217"/>
      <c r="FXK178" s="217"/>
      <c r="FXL178" s="217"/>
      <c r="FXM178" s="217"/>
      <c r="FXN178" s="217"/>
      <c r="FXO178" s="217"/>
      <c r="FXP178" s="217"/>
      <c r="FXQ178" s="217"/>
      <c r="FXR178" s="217"/>
      <c r="FXS178" s="217"/>
      <c r="FXT178" s="217"/>
      <c r="FXU178" s="217"/>
      <c r="FXV178" s="217"/>
      <c r="FXW178" s="217"/>
      <c r="FXX178" s="217"/>
      <c r="FXY178" s="217"/>
      <c r="FXZ178" s="217"/>
      <c r="FYA178" s="217"/>
      <c r="FYB178" s="217"/>
      <c r="FYC178" s="217"/>
      <c r="FYD178" s="217"/>
      <c r="FYE178" s="217"/>
      <c r="FYF178" s="217"/>
      <c r="FYG178" s="217"/>
      <c r="FYH178" s="217"/>
      <c r="FYI178" s="217"/>
      <c r="FYJ178" s="217"/>
      <c r="FYK178" s="217"/>
      <c r="FYL178" s="217"/>
      <c r="FYM178" s="217"/>
      <c r="FYN178" s="217"/>
      <c r="FYO178" s="217"/>
      <c r="FYP178" s="217"/>
      <c r="FYQ178" s="217"/>
      <c r="FYR178" s="217"/>
      <c r="FYS178" s="217"/>
      <c r="FYT178" s="217"/>
      <c r="FYU178" s="217"/>
      <c r="FYV178" s="217"/>
      <c r="FYW178" s="217"/>
      <c r="FYX178" s="217"/>
      <c r="FYY178" s="217"/>
      <c r="FYZ178" s="217"/>
      <c r="FZA178" s="217"/>
      <c r="FZB178" s="217"/>
      <c r="FZC178" s="217"/>
      <c r="FZD178" s="217"/>
      <c r="FZE178" s="217"/>
      <c r="FZF178" s="217"/>
      <c r="FZG178" s="217"/>
      <c r="FZH178" s="217"/>
      <c r="FZI178" s="217"/>
      <c r="FZJ178" s="217"/>
      <c r="FZK178" s="217"/>
      <c r="FZL178" s="217"/>
      <c r="FZM178" s="217"/>
      <c r="FZN178" s="217"/>
      <c r="FZO178" s="217"/>
      <c r="FZP178" s="217"/>
      <c r="FZQ178" s="217"/>
      <c r="FZR178" s="217"/>
      <c r="FZS178" s="217"/>
      <c r="FZT178" s="217"/>
      <c r="FZU178" s="217"/>
      <c r="FZV178" s="217"/>
      <c r="FZW178" s="217"/>
      <c r="FZX178" s="217"/>
      <c r="FZY178" s="217"/>
      <c r="FZZ178" s="217"/>
      <c r="GAA178" s="217"/>
      <c r="GAB178" s="217"/>
      <c r="GAC178" s="217"/>
      <c r="GAD178" s="217"/>
      <c r="GAE178" s="217"/>
      <c r="GAF178" s="217"/>
      <c r="GAG178" s="217"/>
      <c r="GAH178" s="217"/>
      <c r="GAI178" s="217"/>
      <c r="GAJ178" s="217"/>
      <c r="GAK178" s="217"/>
      <c r="GAL178" s="217"/>
      <c r="GAM178" s="217"/>
      <c r="GAN178" s="217"/>
      <c r="GAO178" s="217"/>
      <c r="GAP178" s="217"/>
      <c r="GAQ178" s="217"/>
      <c r="GAR178" s="217"/>
      <c r="GAS178" s="217"/>
      <c r="GAT178" s="217"/>
      <c r="GAU178" s="217"/>
      <c r="GAV178" s="217"/>
      <c r="GAW178" s="217"/>
      <c r="GAX178" s="217"/>
      <c r="GAY178" s="217"/>
      <c r="GAZ178" s="217"/>
      <c r="GBA178" s="217"/>
      <c r="GBB178" s="217"/>
      <c r="GBC178" s="217"/>
      <c r="GBD178" s="217"/>
      <c r="GBE178" s="217"/>
      <c r="GBF178" s="217"/>
      <c r="GBG178" s="217"/>
      <c r="GBH178" s="217"/>
      <c r="GBI178" s="217"/>
      <c r="GBJ178" s="217"/>
      <c r="GBK178" s="217"/>
      <c r="GBL178" s="217"/>
      <c r="GBM178" s="217"/>
      <c r="GBN178" s="217"/>
      <c r="GBO178" s="217"/>
      <c r="GBP178" s="217"/>
      <c r="GBQ178" s="217"/>
      <c r="GBR178" s="217"/>
      <c r="GBS178" s="217"/>
      <c r="GBT178" s="217"/>
      <c r="GBU178" s="217"/>
      <c r="GBV178" s="217"/>
      <c r="GBW178" s="217"/>
      <c r="GBX178" s="217"/>
      <c r="GBY178" s="217"/>
      <c r="GBZ178" s="217"/>
      <c r="GCA178" s="217"/>
      <c r="GCB178" s="217"/>
      <c r="GCC178" s="217"/>
      <c r="GCD178" s="217"/>
      <c r="GCE178" s="217"/>
      <c r="GCF178" s="217"/>
      <c r="GCG178" s="217"/>
      <c r="GCH178" s="217"/>
      <c r="GCI178" s="217"/>
      <c r="GCJ178" s="217"/>
      <c r="GCK178" s="217"/>
      <c r="GCL178" s="217"/>
      <c r="GCM178" s="217"/>
      <c r="GCN178" s="217"/>
      <c r="GCO178" s="217"/>
      <c r="GCP178" s="217"/>
      <c r="GCQ178" s="217"/>
      <c r="GCR178" s="217"/>
      <c r="GCS178" s="217"/>
      <c r="GCT178" s="217"/>
      <c r="GCU178" s="217"/>
      <c r="GCV178" s="217"/>
      <c r="GCW178" s="217"/>
      <c r="GCX178" s="217"/>
      <c r="GCY178" s="217"/>
      <c r="GCZ178" s="217"/>
      <c r="GDA178" s="217"/>
      <c r="GDB178" s="217"/>
      <c r="GDC178" s="217"/>
      <c r="GDD178" s="217"/>
      <c r="GDE178" s="217"/>
      <c r="GDF178" s="217"/>
      <c r="GDG178" s="217"/>
      <c r="GDH178" s="217"/>
      <c r="GDI178" s="217"/>
      <c r="GDJ178" s="217"/>
      <c r="GDK178" s="217"/>
      <c r="GDL178" s="217"/>
      <c r="GDM178" s="217"/>
      <c r="GDN178" s="217"/>
      <c r="GDO178" s="217"/>
      <c r="GDP178" s="217"/>
      <c r="GDQ178" s="217"/>
      <c r="GDR178" s="217"/>
      <c r="GDS178" s="217"/>
      <c r="GDT178" s="217"/>
      <c r="GDU178" s="217"/>
      <c r="GDV178" s="217"/>
      <c r="GDW178" s="217"/>
      <c r="GDX178" s="217"/>
      <c r="GDY178" s="217"/>
      <c r="GDZ178" s="217"/>
      <c r="GEA178" s="217"/>
      <c r="GEB178" s="217"/>
      <c r="GEC178" s="217"/>
      <c r="GED178" s="217"/>
      <c r="GEE178" s="217"/>
      <c r="GEF178" s="217"/>
      <c r="GEG178" s="217"/>
      <c r="GEH178" s="217"/>
      <c r="GEI178" s="217"/>
      <c r="GEJ178" s="217"/>
      <c r="GEK178" s="217"/>
      <c r="GEL178" s="217"/>
      <c r="GEM178" s="217"/>
      <c r="GEN178" s="217"/>
      <c r="GEO178" s="217"/>
      <c r="GEP178" s="217"/>
      <c r="GEQ178" s="217"/>
      <c r="GER178" s="217"/>
      <c r="GES178" s="217"/>
      <c r="GET178" s="217"/>
      <c r="GEU178" s="217"/>
      <c r="GEV178" s="217"/>
      <c r="GEW178" s="217"/>
      <c r="GEX178" s="217"/>
      <c r="GEY178" s="217"/>
      <c r="GEZ178" s="217"/>
      <c r="GFA178" s="217"/>
      <c r="GFB178" s="217"/>
      <c r="GFC178" s="217"/>
      <c r="GFD178" s="217"/>
      <c r="GFE178" s="217"/>
      <c r="GFF178" s="217"/>
      <c r="GFG178" s="217"/>
      <c r="GFH178" s="217"/>
      <c r="GFI178" s="217"/>
      <c r="GFJ178" s="217"/>
      <c r="GFK178" s="217"/>
      <c r="GFL178" s="217"/>
      <c r="GFM178" s="217"/>
      <c r="GFN178" s="217"/>
      <c r="GFO178" s="217"/>
      <c r="GFP178" s="217"/>
      <c r="GFQ178" s="217"/>
      <c r="GFR178" s="217"/>
      <c r="GFS178" s="217"/>
      <c r="GFT178" s="217"/>
      <c r="GFU178" s="217"/>
      <c r="GFV178" s="217"/>
      <c r="GFW178" s="217"/>
      <c r="GFX178" s="217"/>
      <c r="GFY178" s="217"/>
      <c r="GFZ178" s="217"/>
      <c r="GGA178" s="217"/>
      <c r="GGB178" s="217"/>
      <c r="GGC178" s="217"/>
      <c r="GGD178" s="217"/>
      <c r="GGE178" s="217"/>
      <c r="GGF178" s="217"/>
      <c r="GGG178" s="217"/>
      <c r="GGH178" s="217"/>
      <c r="GGI178" s="217"/>
      <c r="GGJ178" s="217"/>
      <c r="GGK178" s="217"/>
      <c r="GGL178" s="217"/>
      <c r="GGM178" s="217"/>
      <c r="GGN178" s="217"/>
      <c r="GGO178" s="217"/>
      <c r="GGP178" s="217"/>
      <c r="GGQ178" s="217"/>
      <c r="GGR178" s="217"/>
      <c r="GGS178" s="217"/>
      <c r="GGT178" s="217"/>
      <c r="GGU178" s="217"/>
      <c r="GGV178" s="217"/>
      <c r="GGW178" s="217"/>
      <c r="GGX178" s="217"/>
      <c r="GGY178" s="217"/>
      <c r="GGZ178" s="217"/>
      <c r="GHA178" s="217"/>
      <c r="GHB178" s="217"/>
      <c r="GHC178" s="217"/>
      <c r="GHD178" s="217"/>
      <c r="GHE178" s="217"/>
      <c r="GHF178" s="217"/>
      <c r="GHG178" s="217"/>
      <c r="GHH178" s="217"/>
      <c r="GHI178" s="217"/>
      <c r="GHJ178" s="217"/>
      <c r="GHK178" s="217"/>
      <c r="GHL178" s="217"/>
      <c r="GHM178" s="217"/>
      <c r="GHN178" s="217"/>
      <c r="GHO178" s="217"/>
      <c r="GHP178" s="217"/>
      <c r="GHQ178" s="217"/>
      <c r="GHR178" s="217"/>
      <c r="GHS178" s="217"/>
      <c r="GHT178" s="217"/>
      <c r="GHU178" s="217"/>
      <c r="GHV178" s="217"/>
      <c r="GHW178" s="217"/>
      <c r="GHX178" s="217"/>
      <c r="GHY178" s="217"/>
      <c r="GHZ178" s="217"/>
      <c r="GIA178" s="217"/>
      <c r="GIB178" s="217"/>
      <c r="GIC178" s="217"/>
      <c r="GID178" s="217"/>
      <c r="GIE178" s="217"/>
      <c r="GIF178" s="217"/>
      <c r="GIG178" s="217"/>
      <c r="GIH178" s="217"/>
      <c r="GII178" s="217"/>
      <c r="GIJ178" s="217"/>
      <c r="GIK178" s="217"/>
      <c r="GIL178" s="217"/>
      <c r="GIM178" s="217"/>
      <c r="GIN178" s="217"/>
      <c r="GIO178" s="217"/>
      <c r="GIP178" s="217"/>
      <c r="GIQ178" s="217"/>
      <c r="GIR178" s="217"/>
      <c r="GIS178" s="217"/>
      <c r="GIT178" s="217"/>
      <c r="GIU178" s="217"/>
      <c r="GIV178" s="217"/>
      <c r="GIW178" s="217"/>
      <c r="GIX178" s="217"/>
      <c r="GIY178" s="217"/>
      <c r="GIZ178" s="217"/>
      <c r="GJA178" s="217"/>
      <c r="GJB178" s="217"/>
      <c r="GJC178" s="217"/>
      <c r="GJD178" s="217"/>
      <c r="GJE178" s="217"/>
      <c r="GJF178" s="217"/>
      <c r="GJG178" s="217"/>
      <c r="GJH178" s="217"/>
      <c r="GJI178" s="217"/>
      <c r="GJJ178" s="217"/>
      <c r="GJK178" s="217"/>
      <c r="GJL178" s="217"/>
      <c r="GJM178" s="217"/>
      <c r="GJN178" s="217"/>
      <c r="GJO178" s="217"/>
      <c r="GJP178" s="217"/>
      <c r="GJQ178" s="217"/>
      <c r="GJR178" s="217"/>
      <c r="GJS178" s="217"/>
      <c r="GJT178" s="217"/>
      <c r="GJU178" s="217"/>
      <c r="GJV178" s="217"/>
      <c r="GJW178" s="217"/>
      <c r="GJX178" s="217"/>
      <c r="GJY178" s="217"/>
      <c r="GJZ178" s="217"/>
      <c r="GKA178" s="217"/>
      <c r="GKB178" s="217"/>
      <c r="GKC178" s="217"/>
      <c r="GKD178" s="217"/>
      <c r="GKE178" s="217"/>
      <c r="GKF178" s="217"/>
      <c r="GKG178" s="217"/>
      <c r="GKH178" s="217"/>
      <c r="GKI178" s="217"/>
      <c r="GKJ178" s="217"/>
      <c r="GKK178" s="217"/>
      <c r="GKL178" s="217"/>
      <c r="GKM178" s="217"/>
      <c r="GKN178" s="217"/>
      <c r="GKO178" s="217"/>
      <c r="GKP178" s="217"/>
      <c r="GKQ178" s="217"/>
      <c r="GKR178" s="217"/>
      <c r="GKS178" s="217"/>
      <c r="GKT178" s="217"/>
      <c r="GKU178" s="217"/>
      <c r="GKV178" s="217"/>
      <c r="GKW178" s="217"/>
      <c r="GKX178" s="217"/>
      <c r="GKY178" s="217"/>
      <c r="GKZ178" s="217"/>
      <c r="GLA178" s="217"/>
      <c r="GLB178" s="217"/>
      <c r="GLC178" s="217"/>
      <c r="GLD178" s="217"/>
      <c r="GLE178" s="217"/>
      <c r="GLF178" s="217"/>
      <c r="GLG178" s="217"/>
      <c r="GLH178" s="217"/>
      <c r="GLI178" s="217"/>
      <c r="GLJ178" s="217"/>
      <c r="GLK178" s="217"/>
      <c r="GLL178" s="217"/>
      <c r="GLM178" s="217"/>
      <c r="GLN178" s="217"/>
      <c r="GLO178" s="217"/>
      <c r="GLP178" s="217"/>
      <c r="GLQ178" s="217"/>
      <c r="GLR178" s="217"/>
      <c r="GLS178" s="217"/>
      <c r="GLT178" s="217"/>
      <c r="GLU178" s="217"/>
      <c r="GLV178" s="217"/>
      <c r="GLW178" s="217"/>
      <c r="GLX178" s="217"/>
      <c r="GLY178" s="217"/>
      <c r="GLZ178" s="217"/>
      <c r="GMA178" s="217"/>
      <c r="GMB178" s="217"/>
      <c r="GMC178" s="217"/>
      <c r="GMD178" s="217"/>
      <c r="GME178" s="217"/>
      <c r="GMF178" s="217"/>
      <c r="GMG178" s="217"/>
      <c r="GMH178" s="217"/>
      <c r="GMI178" s="217"/>
      <c r="GMJ178" s="217"/>
      <c r="GMK178" s="217"/>
      <c r="GML178" s="217"/>
      <c r="GMM178" s="217"/>
      <c r="GMN178" s="217"/>
      <c r="GMO178" s="217"/>
      <c r="GMP178" s="217"/>
      <c r="GMQ178" s="217"/>
      <c r="GMR178" s="217"/>
      <c r="GMS178" s="217"/>
      <c r="GMT178" s="217"/>
      <c r="GMU178" s="217"/>
      <c r="GMV178" s="217"/>
      <c r="GMW178" s="217"/>
      <c r="GMX178" s="217"/>
      <c r="GMY178" s="217"/>
      <c r="GMZ178" s="217"/>
      <c r="GNA178" s="217"/>
      <c r="GNB178" s="217"/>
      <c r="GNC178" s="217"/>
      <c r="GND178" s="217"/>
      <c r="GNE178" s="217"/>
      <c r="GNF178" s="217"/>
      <c r="GNG178" s="217"/>
      <c r="GNH178" s="217"/>
      <c r="GNI178" s="217"/>
      <c r="GNJ178" s="217"/>
      <c r="GNK178" s="217"/>
      <c r="GNL178" s="217"/>
      <c r="GNM178" s="217"/>
      <c r="GNN178" s="217"/>
      <c r="GNO178" s="217"/>
      <c r="GNP178" s="217"/>
      <c r="GNQ178" s="217"/>
      <c r="GNR178" s="217"/>
      <c r="GNS178" s="217"/>
      <c r="GNT178" s="217"/>
      <c r="GNU178" s="217"/>
      <c r="GNV178" s="217"/>
      <c r="GNW178" s="217"/>
      <c r="GNX178" s="217"/>
      <c r="GNY178" s="217"/>
      <c r="GNZ178" s="217"/>
      <c r="GOA178" s="217"/>
      <c r="GOB178" s="217"/>
      <c r="GOC178" s="217"/>
      <c r="GOD178" s="217"/>
      <c r="GOE178" s="217"/>
      <c r="GOF178" s="217"/>
      <c r="GOG178" s="217"/>
      <c r="GOH178" s="217"/>
      <c r="GOI178" s="217"/>
      <c r="GOJ178" s="217"/>
      <c r="GOK178" s="217"/>
      <c r="GOL178" s="217"/>
      <c r="GOM178" s="217"/>
      <c r="GON178" s="217"/>
      <c r="GOO178" s="217"/>
      <c r="GOP178" s="217"/>
      <c r="GOQ178" s="217"/>
      <c r="GOR178" s="217"/>
      <c r="GOS178" s="217"/>
      <c r="GOT178" s="217"/>
      <c r="GOU178" s="217"/>
      <c r="GOV178" s="217"/>
      <c r="GOW178" s="217"/>
      <c r="GOX178" s="217"/>
      <c r="GOY178" s="217"/>
      <c r="GOZ178" s="217"/>
      <c r="GPA178" s="217"/>
      <c r="GPB178" s="217"/>
      <c r="GPC178" s="217"/>
      <c r="GPD178" s="217"/>
      <c r="GPE178" s="217"/>
      <c r="GPF178" s="217"/>
      <c r="GPG178" s="217"/>
      <c r="GPH178" s="217"/>
      <c r="GPI178" s="217"/>
      <c r="GPJ178" s="217"/>
      <c r="GPK178" s="217"/>
      <c r="GPL178" s="217"/>
      <c r="GPM178" s="217"/>
      <c r="GPN178" s="217"/>
      <c r="GPO178" s="217"/>
      <c r="GPP178" s="217"/>
      <c r="GPQ178" s="217"/>
      <c r="GPR178" s="217"/>
      <c r="GPS178" s="217"/>
      <c r="GPT178" s="217"/>
      <c r="GPU178" s="217"/>
      <c r="GPV178" s="217"/>
      <c r="GPW178" s="217"/>
      <c r="GPX178" s="217"/>
      <c r="GPY178" s="217"/>
      <c r="GPZ178" s="217"/>
      <c r="GQA178" s="217"/>
      <c r="GQB178" s="217"/>
      <c r="GQC178" s="217"/>
      <c r="GQD178" s="217"/>
      <c r="GQE178" s="217"/>
      <c r="GQF178" s="217"/>
      <c r="GQG178" s="217"/>
      <c r="GQH178" s="217"/>
      <c r="GQI178" s="217"/>
      <c r="GQJ178" s="217"/>
      <c r="GQK178" s="217"/>
      <c r="GQL178" s="217"/>
      <c r="GQM178" s="217"/>
      <c r="GQN178" s="217"/>
      <c r="GQO178" s="217"/>
      <c r="GQP178" s="217"/>
      <c r="GQQ178" s="217"/>
      <c r="GQR178" s="217"/>
      <c r="GQS178" s="217"/>
      <c r="GQT178" s="217"/>
      <c r="GQU178" s="217"/>
      <c r="GQV178" s="217"/>
      <c r="GQW178" s="217"/>
      <c r="GQX178" s="217"/>
      <c r="GQY178" s="217"/>
      <c r="GQZ178" s="217"/>
      <c r="GRA178" s="217"/>
      <c r="GRB178" s="217"/>
      <c r="GRC178" s="217"/>
      <c r="GRD178" s="217"/>
      <c r="GRE178" s="217"/>
      <c r="GRF178" s="217"/>
      <c r="GRG178" s="217"/>
      <c r="GRH178" s="217"/>
      <c r="GRI178" s="217"/>
      <c r="GRJ178" s="217"/>
      <c r="GRK178" s="217"/>
      <c r="GRL178" s="217"/>
      <c r="GRM178" s="217"/>
      <c r="GRN178" s="217"/>
      <c r="GRO178" s="217"/>
      <c r="GRP178" s="217"/>
      <c r="GRQ178" s="217"/>
      <c r="GRR178" s="217"/>
      <c r="GRS178" s="217"/>
      <c r="GRT178" s="217"/>
      <c r="GRU178" s="217"/>
      <c r="GRV178" s="217"/>
      <c r="GRW178" s="217"/>
      <c r="GRX178" s="217"/>
      <c r="GRY178" s="217"/>
      <c r="GRZ178" s="217"/>
      <c r="GSA178" s="217"/>
      <c r="GSB178" s="217"/>
      <c r="GSC178" s="217"/>
      <c r="GSD178" s="217"/>
      <c r="GSE178" s="217"/>
      <c r="GSF178" s="217"/>
      <c r="GSG178" s="217"/>
      <c r="GSH178" s="217"/>
      <c r="GSI178" s="217"/>
      <c r="GSJ178" s="217"/>
      <c r="GSK178" s="217"/>
      <c r="GSL178" s="217"/>
      <c r="GSM178" s="217"/>
      <c r="GSN178" s="217"/>
      <c r="GSO178" s="217"/>
      <c r="GSP178" s="217"/>
      <c r="GSQ178" s="217"/>
      <c r="GSR178" s="217"/>
      <c r="GSS178" s="217"/>
      <c r="GST178" s="217"/>
      <c r="GSU178" s="217"/>
      <c r="GSV178" s="217"/>
      <c r="GSW178" s="217"/>
      <c r="GSX178" s="217"/>
      <c r="GSY178" s="217"/>
      <c r="GSZ178" s="217"/>
      <c r="GTA178" s="217"/>
      <c r="GTB178" s="217"/>
      <c r="GTC178" s="217"/>
      <c r="GTD178" s="217"/>
      <c r="GTE178" s="217"/>
      <c r="GTF178" s="217"/>
      <c r="GTG178" s="217"/>
      <c r="GTH178" s="217"/>
      <c r="GTI178" s="217"/>
      <c r="GTJ178" s="217"/>
      <c r="GTK178" s="217"/>
      <c r="GTL178" s="217"/>
      <c r="GTM178" s="217"/>
      <c r="GTN178" s="217"/>
      <c r="GTO178" s="217"/>
      <c r="GTP178" s="217"/>
      <c r="GTQ178" s="217"/>
      <c r="GTR178" s="217"/>
      <c r="GTS178" s="217"/>
      <c r="GTT178" s="217"/>
      <c r="GTU178" s="217"/>
      <c r="GTV178" s="217"/>
      <c r="GTW178" s="217"/>
      <c r="GTX178" s="217"/>
      <c r="GTY178" s="217"/>
      <c r="GTZ178" s="217"/>
      <c r="GUA178" s="217"/>
      <c r="GUB178" s="217"/>
      <c r="GUC178" s="217"/>
      <c r="GUD178" s="217"/>
      <c r="GUE178" s="217"/>
      <c r="GUF178" s="217"/>
      <c r="GUG178" s="217"/>
      <c r="GUH178" s="217"/>
      <c r="GUI178" s="217"/>
      <c r="GUJ178" s="217"/>
      <c r="GUK178" s="217"/>
      <c r="GUL178" s="217"/>
      <c r="GUM178" s="217"/>
      <c r="GUN178" s="217"/>
      <c r="GUO178" s="217"/>
      <c r="GUP178" s="217"/>
      <c r="GUQ178" s="217"/>
      <c r="GUR178" s="217"/>
      <c r="GUS178" s="217"/>
      <c r="GUT178" s="217"/>
      <c r="GUU178" s="217"/>
      <c r="GUV178" s="217"/>
      <c r="GUW178" s="217"/>
      <c r="GUX178" s="217"/>
      <c r="GUY178" s="217"/>
      <c r="GUZ178" s="217"/>
      <c r="GVA178" s="217"/>
      <c r="GVB178" s="217"/>
      <c r="GVC178" s="217"/>
      <c r="GVD178" s="217"/>
      <c r="GVE178" s="217"/>
      <c r="GVF178" s="217"/>
      <c r="GVG178" s="217"/>
      <c r="GVH178" s="217"/>
      <c r="GVI178" s="217"/>
      <c r="GVJ178" s="217"/>
      <c r="GVK178" s="217"/>
      <c r="GVL178" s="217"/>
      <c r="GVM178" s="217"/>
      <c r="GVN178" s="217"/>
      <c r="GVO178" s="217"/>
      <c r="GVP178" s="217"/>
      <c r="GVQ178" s="217"/>
      <c r="GVR178" s="217"/>
      <c r="GVS178" s="217"/>
      <c r="GVT178" s="217"/>
      <c r="GVU178" s="217"/>
      <c r="GVV178" s="217"/>
      <c r="GVW178" s="217"/>
      <c r="GVX178" s="217"/>
      <c r="GVY178" s="217"/>
      <c r="GVZ178" s="217"/>
      <c r="GWA178" s="217"/>
      <c r="GWB178" s="217"/>
      <c r="GWC178" s="217"/>
      <c r="GWD178" s="217"/>
      <c r="GWE178" s="217"/>
      <c r="GWF178" s="217"/>
      <c r="GWG178" s="217"/>
      <c r="GWH178" s="217"/>
      <c r="GWI178" s="217"/>
      <c r="GWJ178" s="217"/>
      <c r="GWK178" s="217"/>
      <c r="GWL178" s="217"/>
      <c r="GWM178" s="217"/>
      <c r="GWN178" s="217"/>
      <c r="GWO178" s="217"/>
      <c r="GWP178" s="217"/>
      <c r="GWQ178" s="217"/>
      <c r="GWR178" s="217"/>
      <c r="GWS178" s="217"/>
      <c r="GWT178" s="217"/>
      <c r="GWU178" s="217"/>
      <c r="GWV178" s="217"/>
      <c r="GWW178" s="217"/>
      <c r="GWX178" s="217"/>
      <c r="GWY178" s="217"/>
      <c r="GWZ178" s="217"/>
      <c r="GXA178" s="217"/>
      <c r="GXB178" s="217"/>
      <c r="GXC178" s="217"/>
      <c r="GXD178" s="217"/>
      <c r="GXE178" s="217"/>
      <c r="GXF178" s="217"/>
      <c r="GXG178" s="217"/>
      <c r="GXH178" s="217"/>
      <c r="GXI178" s="217"/>
      <c r="GXJ178" s="217"/>
      <c r="GXK178" s="217"/>
      <c r="GXL178" s="217"/>
      <c r="GXM178" s="217"/>
      <c r="GXN178" s="217"/>
      <c r="GXO178" s="217"/>
      <c r="GXP178" s="217"/>
      <c r="GXQ178" s="217"/>
      <c r="GXR178" s="217"/>
      <c r="GXS178" s="217"/>
      <c r="GXT178" s="217"/>
      <c r="GXU178" s="217"/>
      <c r="GXV178" s="217"/>
      <c r="GXW178" s="217"/>
      <c r="GXX178" s="217"/>
      <c r="GXY178" s="217"/>
      <c r="GXZ178" s="217"/>
      <c r="GYA178" s="217"/>
      <c r="GYB178" s="217"/>
      <c r="GYC178" s="217"/>
      <c r="GYD178" s="217"/>
      <c r="GYE178" s="217"/>
      <c r="GYF178" s="217"/>
      <c r="GYG178" s="217"/>
      <c r="GYH178" s="217"/>
      <c r="GYI178" s="217"/>
      <c r="GYJ178" s="217"/>
      <c r="GYK178" s="217"/>
      <c r="GYL178" s="217"/>
      <c r="GYM178" s="217"/>
      <c r="GYN178" s="217"/>
      <c r="GYO178" s="217"/>
      <c r="GYP178" s="217"/>
      <c r="GYQ178" s="217"/>
      <c r="GYR178" s="217"/>
      <c r="GYS178" s="217"/>
      <c r="GYT178" s="217"/>
      <c r="GYU178" s="217"/>
      <c r="GYV178" s="217"/>
      <c r="GYW178" s="217"/>
      <c r="GYX178" s="217"/>
      <c r="GYY178" s="217"/>
      <c r="GYZ178" s="217"/>
      <c r="GZA178" s="217"/>
      <c r="GZB178" s="217"/>
      <c r="GZC178" s="217"/>
      <c r="GZD178" s="217"/>
      <c r="GZE178" s="217"/>
      <c r="GZF178" s="217"/>
      <c r="GZG178" s="217"/>
      <c r="GZH178" s="217"/>
      <c r="GZI178" s="217"/>
      <c r="GZJ178" s="217"/>
      <c r="GZK178" s="217"/>
      <c r="GZL178" s="217"/>
      <c r="GZM178" s="217"/>
      <c r="GZN178" s="217"/>
      <c r="GZO178" s="217"/>
      <c r="GZP178" s="217"/>
      <c r="GZQ178" s="217"/>
      <c r="GZR178" s="217"/>
      <c r="GZS178" s="217"/>
      <c r="GZT178" s="217"/>
      <c r="GZU178" s="217"/>
      <c r="GZV178" s="217"/>
      <c r="GZW178" s="217"/>
      <c r="GZX178" s="217"/>
      <c r="GZY178" s="217"/>
      <c r="GZZ178" s="217"/>
      <c r="HAA178" s="217"/>
      <c r="HAB178" s="217"/>
      <c r="HAC178" s="217"/>
      <c r="HAD178" s="217"/>
      <c r="HAE178" s="217"/>
      <c r="HAF178" s="217"/>
      <c r="HAG178" s="217"/>
      <c r="HAH178" s="217"/>
      <c r="HAI178" s="217"/>
      <c r="HAJ178" s="217"/>
      <c r="HAK178" s="217"/>
      <c r="HAL178" s="217"/>
      <c r="HAM178" s="217"/>
      <c r="HAN178" s="217"/>
      <c r="HAO178" s="217"/>
      <c r="HAP178" s="217"/>
      <c r="HAQ178" s="217"/>
      <c r="HAR178" s="217"/>
      <c r="HAS178" s="217"/>
      <c r="HAT178" s="217"/>
      <c r="HAU178" s="217"/>
      <c r="HAV178" s="217"/>
      <c r="HAW178" s="217"/>
      <c r="HAX178" s="217"/>
      <c r="HAY178" s="217"/>
      <c r="HAZ178" s="217"/>
      <c r="HBA178" s="217"/>
      <c r="HBB178" s="217"/>
      <c r="HBC178" s="217"/>
      <c r="HBD178" s="217"/>
      <c r="HBE178" s="217"/>
      <c r="HBF178" s="217"/>
      <c r="HBG178" s="217"/>
      <c r="HBH178" s="217"/>
      <c r="HBI178" s="217"/>
      <c r="HBJ178" s="217"/>
      <c r="HBK178" s="217"/>
      <c r="HBL178" s="217"/>
      <c r="HBM178" s="217"/>
      <c r="HBN178" s="217"/>
      <c r="HBO178" s="217"/>
      <c r="HBP178" s="217"/>
      <c r="HBQ178" s="217"/>
      <c r="HBR178" s="217"/>
      <c r="HBS178" s="217"/>
      <c r="HBT178" s="217"/>
      <c r="HBU178" s="217"/>
      <c r="HBV178" s="217"/>
      <c r="HBW178" s="217"/>
      <c r="HBX178" s="217"/>
      <c r="HBY178" s="217"/>
      <c r="HBZ178" s="217"/>
      <c r="HCA178" s="217"/>
      <c r="HCB178" s="217"/>
      <c r="HCC178" s="217"/>
      <c r="HCD178" s="217"/>
      <c r="HCE178" s="217"/>
      <c r="HCF178" s="217"/>
      <c r="HCG178" s="217"/>
      <c r="HCH178" s="217"/>
      <c r="HCI178" s="217"/>
      <c r="HCJ178" s="217"/>
      <c r="HCK178" s="217"/>
      <c r="HCL178" s="217"/>
      <c r="HCM178" s="217"/>
      <c r="HCN178" s="217"/>
      <c r="HCO178" s="217"/>
      <c r="HCP178" s="217"/>
      <c r="HCQ178" s="217"/>
      <c r="HCR178" s="217"/>
      <c r="HCS178" s="217"/>
      <c r="HCT178" s="217"/>
      <c r="HCU178" s="217"/>
      <c r="HCV178" s="217"/>
      <c r="HCW178" s="217"/>
      <c r="HCX178" s="217"/>
      <c r="HCY178" s="217"/>
      <c r="HCZ178" s="217"/>
      <c r="HDA178" s="217"/>
      <c r="HDB178" s="217"/>
      <c r="HDC178" s="217"/>
      <c r="HDD178" s="217"/>
      <c r="HDE178" s="217"/>
      <c r="HDF178" s="217"/>
      <c r="HDG178" s="217"/>
      <c r="HDH178" s="217"/>
      <c r="HDI178" s="217"/>
      <c r="HDJ178" s="217"/>
      <c r="HDK178" s="217"/>
      <c r="HDL178" s="217"/>
      <c r="HDM178" s="217"/>
      <c r="HDN178" s="217"/>
      <c r="HDO178" s="217"/>
      <c r="HDP178" s="217"/>
      <c r="HDQ178" s="217"/>
      <c r="HDR178" s="217"/>
      <c r="HDS178" s="217"/>
      <c r="HDT178" s="217"/>
      <c r="HDU178" s="217"/>
      <c r="HDV178" s="217"/>
      <c r="HDW178" s="217"/>
      <c r="HDX178" s="217"/>
      <c r="HDY178" s="217"/>
      <c r="HDZ178" s="217"/>
      <c r="HEA178" s="217"/>
      <c r="HEB178" s="217"/>
      <c r="HEC178" s="217"/>
      <c r="HED178" s="217"/>
      <c r="HEE178" s="217"/>
      <c r="HEF178" s="217"/>
      <c r="HEG178" s="217"/>
      <c r="HEH178" s="217"/>
      <c r="HEI178" s="217"/>
      <c r="HEJ178" s="217"/>
      <c r="HEK178" s="217"/>
      <c r="HEL178" s="217"/>
      <c r="HEM178" s="217"/>
      <c r="HEN178" s="217"/>
      <c r="HEO178" s="217"/>
      <c r="HEP178" s="217"/>
      <c r="HEQ178" s="217"/>
      <c r="HER178" s="217"/>
      <c r="HES178" s="217"/>
      <c r="HET178" s="217"/>
      <c r="HEU178" s="217"/>
      <c r="HEV178" s="217"/>
      <c r="HEW178" s="217"/>
      <c r="HEX178" s="217"/>
      <c r="HEY178" s="217"/>
      <c r="HEZ178" s="217"/>
      <c r="HFA178" s="217"/>
      <c r="HFB178" s="217"/>
      <c r="HFC178" s="217"/>
      <c r="HFD178" s="217"/>
      <c r="HFE178" s="217"/>
      <c r="HFF178" s="217"/>
      <c r="HFG178" s="217"/>
      <c r="HFH178" s="217"/>
      <c r="HFI178" s="217"/>
      <c r="HFJ178" s="217"/>
      <c r="HFK178" s="217"/>
      <c r="HFL178" s="217"/>
      <c r="HFM178" s="217"/>
      <c r="HFN178" s="217"/>
      <c r="HFO178" s="217"/>
      <c r="HFP178" s="217"/>
      <c r="HFQ178" s="217"/>
      <c r="HFR178" s="217"/>
      <c r="HFS178" s="217"/>
      <c r="HFT178" s="217"/>
      <c r="HFU178" s="217"/>
      <c r="HFV178" s="217"/>
      <c r="HFW178" s="217"/>
      <c r="HFX178" s="217"/>
      <c r="HFY178" s="217"/>
      <c r="HFZ178" s="217"/>
      <c r="HGA178" s="217"/>
      <c r="HGB178" s="217"/>
      <c r="HGC178" s="217"/>
      <c r="HGD178" s="217"/>
      <c r="HGE178" s="217"/>
      <c r="HGF178" s="217"/>
      <c r="HGG178" s="217"/>
      <c r="HGH178" s="217"/>
      <c r="HGI178" s="217"/>
      <c r="HGJ178" s="217"/>
      <c r="HGK178" s="217"/>
      <c r="HGL178" s="217"/>
      <c r="HGM178" s="217"/>
      <c r="HGN178" s="217"/>
      <c r="HGO178" s="217"/>
      <c r="HGP178" s="217"/>
      <c r="HGQ178" s="217"/>
      <c r="HGR178" s="217"/>
      <c r="HGS178" s="217"/>
      <c r="HGT178" s="217"/>
      <c r="HGU178" s="217"/>
      <c r="HGV178" s="217"/>
      <c r="HGW178" s="217"/>
      <c r="HGX178" s="217"/>
      <c r="HGY178" s="217"/>
      <c r="HGZ178" s="217"/>
      <c r="HHA178" s="217"/>
      <c r="HHB178" s="217"/>
      <c r="HHC178" s="217"/>
      <c r="HHD178" s="217"/>
      <c r="HHE178" s="217"/>
      <c r="HHF178" s="217"/>
      <c r="HHG178" s="217"/>
      <c r="HHH178" s="217"/>
      <c r="HHI178" s="217"/>
      <c r="HHJ178" s="217"/>
      <c r="HHK178" s="217"/>
      <c r="HHL178" s="217"/>
      <c r="HHM178" s="217"/>
      <c r="HHN178" s="217"/>
      <c r="HHO178" s="217"/>
      <c r="HHP178" s="217"/>
      <c r="HHQ178" s="217"/>
      <c r="HHR178" s="217"/>
      <c r="HHS178" s="217"/>
      <c r="HHT178" s="217"/>
      <c r="HHU178" s="217"/>
      <c r="HHV178" s="217"/>
      <c r="HHW178" s="217"/>
      <c r="HHX178" s="217"/>
      <c r="HHY178" s="217"/>
      <c r="HHZ178" s="217"/>
      <c r="HIA178" s="217"/>
      <c r="HIB178" s="217"/>
      <c r="HIC178" s="217"/>
      <c r="HID178" s="217"/>
      <c r="HIE178" s="217"/>
      <c r="HIF178" s="217"/>
      <c r="HIG178" s="217"/>
      <c r="HIH178" s="217"/>
      <c r="HII178" s="217"/>
      <c r="HIJ178" s="217"/>
      <c r="HIK178" s="217"/>
      <c r="HIL178" s="217"/>
      <c r="HIM178" s="217"/>
      <c r="HIN178" s="217"/>
      <c r="HIO178" s="217"/>
      <c r="HIP178" s="217"/>
      <c r="HIQ178" s="217"/>
      <c r="HIR178" s="217"/>
      <c r="HIS178" s="217"/>
      <c r="HIT178" s="217"/>
      <c r="HIU178" s="217"/>
      <c r="HIV178" s="217"/>
      <c r="HIW178" s="217"/>
      <c r="HIX178" s="217"/>
      <c r="HIY178" s="217"/>
      <c r="HIZ178" s="217"/>
      <c r="HJA178" s="217"/>
      <c r="HJB178" s="217"/>
      <c r="HJC178" s="217"/>
      <c r="HJD178" s="217"/>
      <c r="HJE178" s="217"/>
      <c r="HJF178" s="217"/>
      <c r="HJG178" s="217"/>
      <c r="HJH178" s="217"/>
      <c r="HJI178" s="217"/>
      <c r="HJJ178" s="217"/>
      <c r="HJK178" s="217"/>
      <c r="HJL178" s="217"/>
      <c r="HJM178" s="217"/>
      <c r="HJN178" s="217"/>
      <c r="HJO178" s="217"/>
      <c r="HJP178" s="217"/>
      <c r="HJQ178" s="217"/>
      <c r="HJR178" s="217"/>
      <c r="HJS178" s="217"/>
      <c r="HJT178" s="217"/>
      <c r="HJU178" s="217"/>
      <c r="HJV178" s="217"/>
      <c r="HJW178" s="217"/>
      <c r="HJX178" s="217"/>
      <c r="HJY178" s="217"/>
      <c r="HJZ178" s="217"/>
      <c r="HKA178" s="217"/>
      <c r="HKB178" s="217"/>
      <c r="HKC178" s="217"/>
      <c r="HKD178" s="217"/>
      <c r="HKE178" s="217"/>
      <c r="HKF178" s="217"/>
      <c r="HKG178" s="217"/>
      <c r="HKH178" s="217"/>
      <c r="HKI178" s="217"/>
      <c r="HKJ178" s="217"/>
      <c r="HKK178" s="217"/>
      <c r="HKL178" s="217"/>
      <c r="HKM178" s="217"/>
      <c r="HKN178" s="217"/>
      <c r="HKO178" s="217"/>
      <c r="HKP178" s="217"/>
      <c r="HKQ178" s="217"/>
      <c r="HKR178" s="217"/>
      <c r="HKS178" s="217"/>
      <c r="HKT178" s="217"/>
      <c r="HKU178" s="217"/>
      <c r="HKV178" s="217"/>
      <c r="HKW178" s="217"/>
      <c r="HKX178" s="217"/>
      <c r="HKY178" s="217"/>
      <c r="HKZ178" s="217"/>
      <c r="HLA178" s="217"/>
      <c r="HLB178" s="217"/>
      <c r="HLC178" s="217"/>
      <c r="HLD178" s="217"/>
      <c r="HLE178" s="217"/>
      <c r="HLF178" s="217"/>
      <c r="HLG178" s="217"/>
      <c r="HLH178" s="217"/>
      <c r="HLI178" s="217"/>
      <c r="HLJ178" s="217"/>
      <c r="HLK178" s="217"/>
      <c r="HLL178" s="217"/>
      <c r="HLM178" s="217"/>
      <c r="HLN178" s="217"/>
      <c r="HLO178" s="217"/>
      <c r="HLP178" s="217"/>
      <c r="HLQ178" s="217"/>
      <c r="HLR178" s="217"/>
      <c r="HLS178" s="217"/>
      <c r="HLT178" s="217"/>
      <c r="HLU178" s="217"/>
      <c r="HLV178" s="217"/>
      <c r="HLW178" s="217"/>
      <c r="HLX178" s="217"/>
      <c r="HLY178" s="217"/>
      <c r="HLZ178" s="217"/>
      <c r="HMA178" s="217"/>
      <c r="HMB178" s="217"/>
      <c r="HMC178" s="217"/>
      <c r="HMD178" s="217"/>
      <c r="HME178" s="217"/>
      <c r="HMF178" s="217"/>
      <c r="HMG178" s="217"/>
      <c r="HMH178" s="217"/>
      <c r="HMI178" s="217"/>
      <c r="HMJ178" s="217"/>
      <c r="HMK178" s="217"/>
      <c r="HML178" s="217"/>
      <c r="HMM178" s="217"/>
      <c r="HMN178" s="217"/>
      <c r="HMO178" s="217"/>
      <c r="HMP178" s="217"/>
      <c r="HMQ178" s="217"/>
      <c r="HMR178" s="217"/>
      <c r="HMS178" s="217"/>
      <c r="HMT178" s="217"/>
      <c r="HMU178" s="217"/>
      <c r="HMV178" s="217"/>
      <c r="HMW178" s="217"/>
      <c r="HMX178" s="217"/>
      <c r="HMY178" s="217"/>
      <c r="HMZ178" s="217"/>
      <c r="HNA178" s="217"/>
      <c r="HNB178" s="217"/>
      <c r="HNC178" s="217"/>
      <c r="HND178" s="217"/>
      <c r="HNE178" s="217"/>
      <c r="HNF178" s="217"/>
      <c r="HNG178" s="217"/>
      <c r="HNH178" s="217"/>
      <c r="HNI178" s="217"/>
      <c r="HNJ178" s="217"/>
      <c r="HNK178" s="217"/>
      <c r="HNL178" s="217"/>
      <c r="HNM178" s="217"/>
      <c r="HNN178" s="217"/>
      <c r="HNO178" s="217"/>
      <c r="HNP178" s="217"/>
      <c r="HNQ178" s="217"/>
      <c r="HNR178" s="217"/>
      <c r="HNS178" s="217"/>
      <c r="HNT178" s="217"/>
      <c r="HNU178" s="217"/>
      <c r="HNV178" s="217"/>
      <c r="HNW178" s="217"/>
      <c r="HNX178" s="217"/>
      <c r="HNY178" s="217"/>
      <c r="HNZ178" s="217"/>
      <c r="HOA178" s="217"/>
      <c r="HOB178" s="217"/>
      <c r="HOC178" s="217"/>
      <c r="HOD178" s="217"/>
      <c r="HOE178" s="217"/>
      <c r="HOF178" s="217"/>
      <c r="HOG178" s="217"/>
      <c r="HOH178" s="217"/>
      <c r="HOI178" s="217"/>
      <c r="HOJ178" s="217"/>
      <c r="HOK178" s="217"/>
      <c r="HOL178" s="217"/>
      <c r="HOM178" s="217"/>
      <c r="HON178" s="217"/>
      <c r="HOO178" s="217"/>
      <c r="HOP178" s="217"/>
      <c r="HOQ178" s="217"/>
      <c r="HOR178" s="217"/>
      <c r="HOS178" s="217"/>
      <c r="HOT178" s="217"/>
      <c r="HOU178" s="217"/>
      <c r="HOV178" s="217"/>
      <c r="HOW178" s="217"/>
      <c r="HOX178" s="217"/>
      <c r="HOY178" s="217"/>
      <c r="HOZ178" s="217"/>
      <c r="HPA178" s="217"/>
      <c r="HPB178" s="217"/>
      <c r="HPC178" s="217"/>
      <c r="HPD178" s="217"/>
      <c r="HPE178" s="217"/>
      <c r="HPF178" s="217"/>
      <c r="HPG178" s="217"/>
      <c r="HPH178" s="217"/>
      <c r="HPI178" s="217"/>
      <c r="HPJ178" s="217"/>
      <c r="HPK178" s="217"/>
      <c r="HPL178" s="217"/>
      <c r="HPM178" s="217"/>
      <c r="HPN178" s="217"/>
      <c r="HPO178" s="217"/>
      <c r="HPP178" s="217"/>
      <c r="HPQ178" s="217"/>
      <c r="HPR178" s="217"/>
      <c r="HPS178" s="217"/>
      <c r="HPT178" s="217"/>
      <c r="HPU178" s="217"/>
      <c r="HPV178" s="217"/>
      <c r="HPW178" s="217"/>
      <c r="HPX178" s="217"/>
      <c r="HPY178" s="217"/>
      <c r="HPZ178" s="217"/>
      <c r="HQA178" s="217"/>
      <c r="HQB178" s="217"/>
      <c r="HQC178" s="217"/>
      <c r="HQD178" s="217"/>
      <c r="HQE178" s="217"/>
      <c r="HQF178" s="217"/>
      <c r="HQG178" s="217"/>
      <c r="HQH178" s="217"/>
      <c r="HQI178" s="217"/>
      <c r="HQJ178" s="217"/>
      <c r="HQK178" s="217"/>
      <c r="HQL178" s="217"/>
      <c r="HQM178" s="217"/>
      <c r="HQN178" s="217"/>
      <c r="HQO178" s="217"/>
      <c r="HQP178" s="217"/>
      <c r="HQQ178" s="217"/>
      <c r="HQR178" s="217"/>
      <c r="HQS178" s="217"/>
      <c r="HQT178" s="217"/>
      <c r="HQU178" s="217"/>
      <c r="HQV178" s="217"/>
      <c r="HQW178" s="217"/>
      <c r="HQX178" s="217"/>
      <c r="HQY178" s="217"/>
      <c r="HQZ178" s="217"/>
      <c r="HRA178" s="217"/>
      <c r="HRB178" s="217"/>
      <c r="HRC178" s="217"/>
      <c r="HRD178" s="217"/>
      <c r="HRE178" s="217"/>
      <c r="HRF178" s="217"/>
      <c r="HRG178" s="217"/>
      <c r="HRH178" s="217"/>
      <c r="HRI178" s="217"/>
      <c r="HRJ178" s="217"/>
      <c r="HRK178" s="217"/>
      <c r="HRL178" s="217"/>
      <c r="HRM178" s="217"/>
      <c r="HRN178" s="217"/>
      <c r="HRO178" s="217"/>
      <c r="HRP178" s="217"/>
      <c r="HRQ178" s="217"/>
      <c r="HRR178" s="217"/>
      <c r="HRS178" s="217"/>
      <c r="HRT178" s="217"/>
      <c r="HRU178" s="217"/>
      <c r="HRV178" s="217"/>
      <c r="HRW178" s="217"/>
      <c r="HRX178" s="217"/>
      <c r="HRY178" s="217"/>
      <c r="HRZ178" s="217"/>
      <c r="HSA178" s="217"/>
      <c r="HSB178" s="217"/>
      <c r="HSC178" s="217"/>
      <c r="HSD178" s="217"/>
      <c r="HSE178" s="217"/>
      <c r="HSF178" s="217"/>
      <c r="HSG178" s="217"/>
      <c r="HSH178" s="217"/>
      <c r="HSI178" s="217"/>
      <c r="HSJ178" s="217"/>
      <c r="HSK178" s="217"/>
      <c r="HSL178" s="217"/>
      <c r="HSM178" s="217"/>
      <c r="HSN178" s="217"/>
      <c r="HSO178" s="217"/>
      <c r="HSP178" s="217"/>
      <c r="HSQ178" s="217"/>
      <c r="HSR178" s="217"/>
      <c r="HSS178" s="217"/>
      <c r="HST178" s="217"/>
      <c r="HSU178" s="217"/>
      <c r="HSV178" s="217"/>
      <c r="HSW178" s="217"/>
      <c r="HSX178" s="217"/>
      <c r="HSY178" s="217"/>
      <c r="HSZ178" s="217"/>
      <c r="HTA178" s="217"/>
      <c r="HTB178" s="217"/>
      <c r="HTC178" s="217"/>
      <c r="HTD178" s="217"/>
      <c r="HTE178" s="217"/>
      <c r="HTF178" s="217"/>
      <c r="HTG178" s="217"/>
      <c r="HTH178" s="217"/>
      <c r="HTI178" s="217"/>
      <c r="HTJ178" s="217"/>
      <c r="HTK178" s="217"/>
      <c r="HTL178" s="217"/>
      <c r="HTM178" s="217"/>
      <c r="HTN178" s="217"/>
      <c r="HTO178" s="217"/>
      <c r="HTP178" s="217"/>
      <c r="HTQ178" s="217"/>
      <c r="HTR178" s="217"/>
      <c r="HTS178" s="217"/>
      <c r="HTT178" s="217"/>
      <c r="HTU178" s="217"/>
      <c r="HTV178" s="217"/>
      <c r="HTW178" s="217"/>
      <c r="HTX178" s="217"/>
      <c r="HTY178" s="217"/>
      <c r="HTZ178" s="217"/>
      <c r="HUA178" s="217"/>
      <c r="HUB178" s="217"/>
      <c r="HUC178" s="217"/>
      <c r="HUD178" s="217"/>
      <c r="HUE178" s="217"/>
      <c r="HUF178" s="217"/>
      <c r="HUG178" s="217"/>
      <c r="HUH178" s="217"/>
      <c r="HUI178" s="217"/>
      <c r="HUJ178" s="217"/>
      <c r="HUK178" s="217"/>
      <c r="HUL178" s="217"/>
      <c r="HUM178" s="217"/>
      <c r="HUN178" s="217"/>
      <c r="HUO178" s="217"/>
      <c r="HUP178" s="217"/>
      <c r="HUQ178" s="217"/>
      <c r="HUR178" s="217"/>
      <c r="HUS178" s="217"/>
      <c r="HUT178" s="217"/>
      <c r="HUU178" s="217"/>
      <c r="HUV178" s="217"/>
      <c r="HUW178" s="217"/>
      <c r="HUX178" s="217"/>
      <c r="HUY178" s="217"/>
      <c r="HUZ178" s="217"/>
      <c r="HVA178" s="217"/>
      <c r="HVB178" s="217"/>
      <c r="HVC178" s="217"/>
      <c r="HVD178" s="217"/>
      <c r="HVE178" s="217"/>
      <c r="HVF178" s="217"/>
      <c r="HVG178" s="217"/>
      <c r="HVH178" s="217"/>
      <c r="HVI178" s="217"/>
      <c r="HVJ178" s="217"/>
      <c r="HVK178" s="217"/>
      <c r="HVL178" s="217"/>
      <c r="HVM178" s="217"/>
      <c r="HVN178" s="217"/>
      <c r="HVO178" s="217"/>
      <c r="HVP178" s="217"/>
      <c r="HVQ178" s="217"/>
      <c r="HVR178" s="217"/>
      <c r="HVS178" s="217"/>
      <c r="HVT178" s="217"/>
      <c r="HVU178" s="217"/>
      <c r="HVV178" s="217"/>
      <c r="HVW178" s="217"/>
      <c r="HVX178" s="217"/>
      <c r="HVY178" s="217"/>
      <c r="HVZ178" s="217"/>
      <c r="HWA178" s="217"/>
      <c r="HWB178" s="217"/>
      <c r="HWC178" s="217"/>
      <c r="HWD178" s="217"/>
      <c r="HWE178" s="217"/>
      <c r="HWF178" s="217"/>
      <c r="HWG178" s="217"/>
      <c r="HWH178" s="217"/>
      <c r="HWI178" s="217"/>
      <c r="HWJ178" s="217"/>
      <c r="HWK178" s="217"/>
      <c r="HWL178" s="217"/>
      <c r="HWM178" s="217"/>
      <c r="HWN178" s="217"/>
      <c r="HWO178" s="217"/>
      <c r="HWP178" s="217"/>
      <c r="HWQ178" s="217"/>
      <c r="HWR178" s="217"/>
      <c r="HWS178" s="217"/>
      <c r="HWT178" s="217"/>
      <c r="HWU178" s="217"/>
      <c r="HWV178" s="217"/>
      <c r="HWW178" s="217"/>
      <c r="HWX178" s="217"/>
      <c r="HWY178" s="217"/>
      <c r="HWZ178" s="217"/>
      <c r="HXA178" s="217"/>
      <c r="HXB178" s="217"/>
      <c r="HXC178" s="217"/>
      <c r="HXD178" s="217"/>
      <c r="HXE178" s="217"/>
      <c r="HXF178" s="217"/>
      <c r="HXG178" s="217"/>
      <c r="HXH178" s="217"/>
      <c r="HXI178" s="217"/>
      <c r="HXJ178" s="217"/>
      <c r="HXK178" s="217"/>
      <c r="HXL178" s="217"/>
      <c r="HXM178" s="217"/>
      <c r="HXN178" s="217"/>
      <c r="HXO178" s="217"/>
      <c r="HXP178" s="217"/>
      <c r="HXQ178" s="217"/>
      <c r="HXR178" s="217"/>
      <c r="HXS178" s="217"/>
      <c r="HXT178" s="217"/>
      <c r="HXU178" s="217"/>
      <c r="HXV178" s="217"/>
      <c r="HXW178" s="217"/>
      <c r="HXX178" s="217"/>
      <c r="HXY178" s="217"/>
      <c r="HXZ178" s="217"/>
      <c r="HYA178" s="217"/>
      <c r="HYB178" s="217"/>
      <c r="HYC178" s="217"/>
      <c r="HYD178" s="217"/>
      <c r="HYE178" s="217"/>
      <c r="HYF178" s="217"/>
      <c r="HYG178" s="217"/>
      <c r="HYH178" s="217"/>
      <c r="HYI178" s="217"/>
      <c r="HYJ178" s="217"/>
      <c r="HYK178" s="217"/>
      <c r="HYL178" s="217"/>
      <c r="HYM178" s="217"/>
      <c r="HYN178" s="217"/>
      <c r="HYO178" s="217"/>
      <c r="HYP178" s="217"/>
      <c r="HYQ178" s="217"/>
      <c r="HYR178" s="217"/>
      <c r="HYS178" s="217"/>
      <c r="HYT178" s="217"/>
      <c r="HYU178" s="217"/>
      <c r="HYV178" s="217"/>
      <c r="HYW178" s="217"/>
      <c r="HYX178" s="217"/>
      <c r="HYY178" s="217"/>
      <c r="HYZ178" s="217"/>
      <c r="HZA178" s="217"/>
      <c r="HZB178" s="217"/>
      <c r="HZC178" s="217"/>
      <c r="HZD178" s="217"/>
      <c r="HZE178" s="217"/>
      <c r="HZF178" s="217"/>
      <c r="HZG178" s="217"/>
      <c r="HZH178" s="217"/>
      <c r="HZI178" s="217"/>
      <c r="HZJ178" s="217"/>
      <c r="HZK178" s="217"/>
      <c r="HZL178" s="217"/>
      <c r="HZM178" s="217"/>
      <c r="HZN178" s="217"/>
      <c r="HZO178" s="217"/>
      <c r="HZP178" s="217"/>
      <c r="HZQ178" s="217"/>
      <c r="HZR178" s="217"/>
      <c r="HZS178" s="217"/>
      <c r="HZT178" s="217"/>
      <c r="HZU178" s="217"/>
      <c r="HZV178" s="217"/>
      <c r="HZW178" s="217"/>
      <c r="HZX178" s="217"/>
      <c r="HZY178" s="217"/>
      <c r="HZZ178" s="217"/>
      <c r="IAA178" s="217"/>
      <c r="IAB178" s="217"/>
      <c r="IAC178" s="217"/>
      <c r="IAD178" s="217"/>
      <c r="IAE178" s="217"/>
      <c r="IAF178" s="217"/>
      <c r="IAG178" s="217"/>
      <c r="IAH178" s="217"/>
      <c r="IAI178" s="217"/>
      <c r="IAJ178" s="217"/>
      <c r="IAK178" s="217"/>
      <c r="IAL178" s="217"/>
      <c r="IAM178" s="217"/>
      <c r="IAN178" s="217"/>
      <c r="IAO178" s="217"/>
      <c r="IAP178" s="217"/>
      <c r="IAQ178" s="217"/>
      <c r="IAR178" s="217"/>
      <c r="IAS178" s="217"/>
      <c r="IAT178" s="217"/>
      <c r="IAU178" s="217"/>
      <c r="IAV178" s="217"/>
      <c r="IAW178" s="217"/>
      <c r="IAX178" s="217"/>
      <c r="IAY178" s="217"/>
      <c r="IAZ178" s="217"/>
      <c r="IBA178" s="217"/>
      <c r="IBB178" s="217"/>
      <c r="IBC178" s="217"/>
      <c r="IBD178" s="217"/>
      <c r="IBE178" s="217"/>
      <c r="IBF178" s="217"/>
      <c r="IBG178" s="217"/>
      <c r="IBH178" s="217"/>
      <c r="IBI178" s="217"/>
      <c r="IBJ178" s="217"/>
      <c r="IBK178" s="217"/>
      <c r="IBL178" s="217"/>
      <c r="IBM178" s="217"/>
      <c r="IBN178" s="217"/>
      <c r="IBO178" s="217"/>
      <c r="IBP178" s="217"/>
      <c r="IBQ178" s="217"/>
      <c r="IBR178" s="217"/>
      <c r="IBS178" s="217"/>
      <c r="IBT178" s="217"/>
      <c r="IBU178" s="217"/>
      <c r="IBV178" s="217"/>
      <c r="IBW178" s="217"/>
      <c r="IBX178" s="217"/>
      <c r="IBY178" s="217"/>
      <c r="IBZ178" s="217"/>
      <c r="ICA178" s="217"/>
      <c r="ICB178" s="217"/>
      <c r="ICC178" s="217"/>
      <c r="ICD178" s="217"/>
      <c r="ICE178" s="217"/>
      <c r="ICF178" s="217"/>
      <c r="ICG178" s="217"/>
      <c r="ICH178" s="217"/>
      <c r="ICI178" s="217"/>
      <c r="ICJ178" s="217"/>
      <c r="ICK178" s="217"/>
      <c r="ICL178" s="217"/>
      <c r="ICM178" s="217"/>
      <c r="ICN178" s="217"/>
      <c r="ICO178" s="217"/>
      <c r="ICP178" s="217"/>
      <c r="ICQ178" s="217"/>
      <c r="ICR178" s="217"/>
      <c r="ICS178" s="217"/>
      <c r="ICT178" s="217"/>
      <c r="ICU178" s="217"/>
      <c r="ICV178" s="217"/>
      <c r="ICW178" s="217"/>
      <c r="ICX178" s="217"/>
      <c r="ICY178" s="217"/>
      <c r="ICZ178" s="217"/>
      <c r="IDA178" s="217"/>
      <c r="IDB178" s="217"/>
      <c r="IDC178" s="217"/>
      <c r="IDD178" s="217"/>
      <c r="IDE178" s="217"/>
      <c r="IDF178" s="217"/>
      <c r="IDG178" s="217"/>
      <c r="IDH178" s="217"/>
      <c r="IDI178" s="217"/>
      <c r="IDJ178" s="217"/>
      <c r="IDK178" s="217"/>
      <c r="IDL178" s="217"/>
      <c r="IDM178" s="217"/>
      <c r="IDN178" s="217"/>
      <c r="IDO178" s="217"/>
      <c r="IDP178" s="217"/>
      <c r="IDQ178" s="217"/>
      <c r="IDR178" s="217"/>
      <c r="IDS178" s="217"/>
      <c r="IDT178" s="217"/>
      <c r="IDU178" s="217"/>
      <c r="IDV178" s="217"/>
      <c r="IDW178" s="217"/>
      <c r="IDX178" s="217"/>
      <c r="IDY178" s="217"/>
      <c r="IDZ178" s="217"/>
      <c r="IEA178" s="217"/>
      <c r="IEB178" s="217"/>
      <c r="IEC178" s="217"/>
      <c r="IED178" s="217"/>
      <c r="IEE178" s="217"/>
      <c r="IEF178" s="217"/>
      <c r="IEG178" s="217"/>
      <c r="IEH178" s="217"/>
      <c r="IEI178" s="217"/>
      <c r="IEJ178" s="217"/>
      <c r="IEK178" s="217"/>
      <c r="IEL178" s="217"/>
      <c r="IEM178" s="217"/>
      <c r="IEN178" s="217"/>
      <c r="IEO178" s="217"/>
      <c r="IEP178" s="217"/>
      <c r="IEQ178" s="217"/>
      <c r="IER178" s="217"/>
      <c r="IES178" s="217"/>
      <c r="IET178" s="217"/>
      <c r="IEU178" s="217"/>
      <c r="IEV178" s="217"/>
      <c r="IEW178" s="217"/>
      <c r="IEX178" s="217"/>
      <c r="IEY178" s="217"/>
      <c r="IEZ178" s="217"/>
      <c r="IFA178" s="217"/>
      <c r="IFB178" s="217"/>
      <c r="IFC178" s="217"/>
      <c r="IFD178" s="217"/>
      <c r="IFE178" s="217"/>
      <c r="IFF178" s="217"/>
      <c r="IFG178" s="217"/>
      <c r="IFH178" s="217"/>
      <c r="IFI178" s="217"/>
      <c r="IFJ178" s="217"/>
      <c r="IFK178" s="217"/>
      <c r="IFL178" s="217"/>
      <c r="IFM178" s="217"/>
      <c r="IFN178" s="217"/>
      <c r="IFO178" s="217"/>
      <c r="IFP178" s="217"/>
      <c r="IFQ178" s="217"/>
      <c r="IFR178" s="217"/>
      <c r="IFS178" s="217"/>
      <c r="IFT178" s="217"/>
      <c r="IFU178" s="217"/>
      <c r="IFV178" s="217"/>
      <c r="IFW178" s="217"/>
      <c r="IFX178" s="217"/>
      <c r="IFY178" s="217"/>
      <c r="IFZ178" s="217"/>
      <c r="IGA178" s="217"/>
      <c r="IGB178" s="217"/>
      <c r="IGC178" s="217"/>
      <c r="IGD178" s="217"/>
      <c r="IGE178" s="217"/>
      <c r="IGF178" s="217"/>
      <c r="IGG178" s="217"/>
      <c r="IGH178" s="217"/>
      <c r="IGI178" s="217"/>
      <c r="IGJ178" s="217"/>
      <c r="IGK178" s="217"/>
      <c r="IGL178" s="217"/>
      <c r="IGM178" s="217"/>
      <c r="IGN178" s="217"/>
      <c r="IGO178" s="217"/>
      <c r="IGP178" s="217"/>
      <c r="IGQ178" s="217"/>
      <c r="IGR178" s="217"/>
      <c r="IGS178" s="217"/>
      <c r="IGT178" s="217"/>
      <c r="IGU178" s="217"/>
      <c r="IGV178" s="217"/>
      <c r="IGW178" s="217"/>
      <c r="IGX178" s="217"/>
      <c r="IGY178" s="217"/>
      <c r="IGZ178" s="217"/>
      <c r="IHA178" s="217"/>
      <c r="IHB178" s="217"/>
      <c r="IHC178" s="217"/>
      <c r="IHD178" s="217"/>
      <c r="IHE178" s="217"/>
      <c r="IHF178" s="217"/>
      <c r="IHG178" s="217"/>
      <c r="IHH178" s="217"/>
      <c r="IHI178" s="217"/>
      <c r="IHJ178" s="217"/>
      <c r="IHK178" s="217"/>
      <c r="IHL178" s="217"/>
      <c r="IHM178" s="217"/>
      <c r="IHN178" s="217"/>
      <c r="IHO178" s="217"/>
      <c r="IHP178" s="217"/>
      <c r="IHQ178" s="217"/>
      <c r="IHR178" s="217"/>
      <c r="IHS178" s="217"/>
      <c r="IHT178" s="217"/>
      <c r="IHU178" s="217"/>
      <c r="IHV178" s="217"/>
      <c r="IHW178" s="217"/>
      <c r="IHX178" s="217"/>
      <c r="IHY178" s="217"/>
      <c r="IHZ178" s="217"/>
      <c r="IIA178" s="217"/>
      <c r="IIB178" s="217"/>
      <c r="IIC178" s="217"/>
      <c r="IID178" s="217"/>
      <c r="IIE178" s="217"/>
      <c r="IIF178" s="217"/>
      <c r="IIG178" s="217"/>
      <c r="IIH178" s="217"/>
      <c r="III178" s="217"/>
      <c r="IIJ178" s="217"/>
      <c r="IIK178" s="217"/>
      <c r="IIL178" s="217"/>
      <c r="IIM178" s="217"/>
      <c r="IIN178" s="217"/>
      <c r="IIO178" s="217"/>
      <c r="IIP178" s="217"/>
      <c r="IIQ178" s="217"/>
      <c r="IIR178" s="217"/>
      <c r="IIS178" s="217"/>
      <c r="IIT178" s="217"/>
      <c r="IIU178" s="217"/>
      <c r="IIV178" s="217"/>
      <c r="IIW178" s="217"/>
      <c r="IIX178" s="217"/>
      <c r="IIY178" s="217"/>
      <c r="IIZ178" s="217"/>
      <c r="IJA178" s="217"/>
      <c r="IJB178" s="217"/>
      <c r="IJC178" s="217"/>
      <c r="IJD178" s="217"/>
      <c r="IJE178" s="217"/>
      <c r="IJF178" s="217"/>
      <c r="IJG178" s="217"/>
      <c r="IJH178" s="217"/>
      <c r="IJI178" s="217"/>
      <c r="IJJ178" s="217"/>
      <c r="IJK178" s="217"/>
      <c r="IJL178" s="217"/>
      <c r="IJM178" s="217"/>
      <c r="IJN178" s="217"/>
      <c r="IJO178" s="217"/>
      <c r="IJP178" s="217"/>
      <c r="IJQ178" s="217"/>
      <c r="IJR178" s="217"/>
      <c r="IJS178" s="217"/>
      <c r="IJT178" s="217"/>
      <c r="IJU178" s="217"/>
      <c r="IJV178" s="217"/>
      <c r="IJW178" s="217"/>
      <c r="IJX178" s="217"/>
      <c r="IJY178" s="217"/>
      <c r="IJZ178" s="217"/>
      <c r="IKA178" s="217"/>
      <c r="IKB178" s="217"/>
      <c r="IKC178" s="217"/>
      <c r="IKD178" s="217"/>
      <c r="IKE178" s="217"/>
      <c r="IKF178" s="217"/>
      <c r="IKG178" s="217"/>
      <c r="IKH178" s="217"/>
      <c r="IKI178" s="217"/>
      <c r="IKJ178" s="217"/>
      <c r="IKK178" s="217"/>
      <c r="IKL178" s="217"/>
      <c r="IKM178" s="217"/>
      <c r="IKN178" s="217"/>
      <c r="IKO178" s="217"/>
      <c r="IKP178" s="217"/>
      <c r="IKQ178" s="217"/>
      <c r="IKR178" s="217"/>
      <c r="IKS178" s="217"/>
      <c r="IKT178" s="217"/>
      <c r="IKU178" s="217"/>
      <c r="IKV178" s="217"/>
      <c r="IKW178" s="217"/>
      <c r="IKX178" s="217"/>
      <c r="IKY178" s="217"/>
      <c r="IKZ178" s="217"/>
      <c r="ILA178" s="217"/>
      <c r="ILB178" s="217"/>
      <c r="ILC178" s="217"/>
      <c r="ILD178" s="217"/>
      <c r="ILE178" s="217"/>
      <c r="ILF178" s="217"/>
      <c r="ILG178" s="217"/>
      <c r="ILH178" s="217"/>
      <c r="ILI178" s="217"/>
      <c r="ILJ178" s="217"/>
      <c r="ILK178" s="217"/>
      <c r="ILL178" s="217"/>
      <c r="ILM178" s="217"/>
      <c r="ILN178" s="217"/>
      <c r="ILO178" s="217"/>
      <c r="ILP178" s="217"/>
      <c r="ILQ178" s="217"/>
      <c r="ILR178" s="217"/>
      <c r="ILS178" s="217"/>
      <c r="ILT178" s="217"/>
      <c r="ILU178" s="217"/>
      <c r="ILV178" s="217"/>
      <c r="ILW178" s="217"/>
      <c r="ILX178" s="217"/>
      <c r="ILY178" s="217"/>
      <c r="ILZ178" s="217"/>
      <c r="IMA178" s="217"/>
      <c r="IMB178" s="217"/>
      <c r="IMC178" s="217"/>
      <c r="IMD178" s="217"/>
      <c r="IME178" s="217"/>
      <c r="IMF178" s="217"/>
      <c r="IMG178" s="217"/>
      <c r="IMH178" s="217"/>
      <c r="IMI178" s="217"/>
      <c r="IMJ178" s="217"/>
      <c r="IMK178" s="217"/>
      <c r="IML178" s="217"/>
      <c r="IMM178" s="217"/>
      <c r="IMN178" s="217"/>
      <c r="IMO178" s="217"/>
      <c r="IMP178" s="217"/>
      <c r="IMQ178" s="217"/>
      <c r="IMR178" s="217"/>
      <c r="IMS178" s="217"/>
      <c r="IMT178" s="217"/>
      <c r="IMU178" s="217"/>
      <c r="IMV178" s="217"/>
      <c r="IMW178" s="217"/>
      <c r="IMX178" s="217"/>
      <c r="IMY178" s="217"/>
      <c r="IMZ178" s="217"/>
      <c r="INA178" s="217"/>
      <c r="INB178" s="217"/>
      <c r="INC178" s="217"/>
      <c r="IND178" s="217"/>
      <c r="INE178" s="217"/>
      <c r="INF178" s="217"/>
      <c r="ING178" s="217"/>
      <c r="INH178" s="217"/>
      <c r="INI178" s="217"/>
      <c r="INJ178" s="217"/>
      <c r="INK178" s="217"/>
      <c r="INL178" s="217"/>
      <c r="INM178" s="217"/>
      <c r="INN178" s="217"/>
      <c r="INO178" s="217"/>
      <c r="INP178" s="217"/>
      <c r="INQ178" s="217"/>
      <c r="INR178" s="217"/>
      <c r="INS178" s="217"/>
      <c r="INT178" s="217"/>
      <c r="INU178" s="217"/>
      <c r="INV178" s="217"/>
      <c r="INW178" s="217"/>
      <c r="INX178" s="217"/>
      <c r="INY178" s="217"/>
      <c r="INZ178" s="217"/>
      <c r="IOA178" s="217"/>
      <c r="IOB178" s="217"/>
      <c r="IOC178" s="217"/>
      <c r="IOD178" s="217"/>
      <c r="IOE178" s="217"/>
      <c r="IOF178" s="217"/>
      <c r="IOG178" s="217"/>
      <c r="IOH178" s="217"/>
      <c r="IOI178" s="217"/>
      <c r="IOJ178" s="217"/>
      <c r="IOK178" s="217"/>
      <c r="IOL178" s="217"/>
      <c r="IOM178" s="217"/>
      <c r="ION178" s="217"/>
      <c r="IOO178" s="217"/>
      <c r="IOP178" s="217"/>
      <c r="IOQ178" s="217"/>
      <c r="IOR178" s="217"/>
      <c r="IOS178" s="217"/>
      <c r="IOT178" s="217"/>
      <c r="IOU178" s="217"/>
      <c r="IOV178" s="217"/>
      <c r="IOW178" s="217"/>
      <c r="IOX178" s="217"/>
      <c r="IOY178" s="217"/>
      <c r="IOZ178" s="217"/>
      <c r="IPA178" s="217"/>
      <c r="IPB178" s="217"/>
      <c r="IPC178" s="217"/>
      <c r="IPD178" s="217"/>
      <c r="IPE178" s="217"/>
      <c r="IPF178" s="217"/>
      <c r="IPG178" s="217"/>
      <c r="IPH178" s="217"/>
      <c r="IPI178" s="217"/>
      <c r="IPJ178" s="217"/>
      <c r="IPK178" s="217"/>
      <c r="IPL178" s="217"/>
      <c r="IPM178" s="217"/>
      <c r="IPN178" s="217"/>
      <c r="IPO178" s="217"/>
      <c r="IPP178" s="217"/>
      <c r="IPQ178" s="217"/>
      <c r="IPR178" s="217"/>
      <c r="IPS178" s="217"/>
      <c r="IPT178" s="217"/>
      <c r="IPU178" s="217"/>
      <c r="IPV178" s="217"/>
      <c r="IPW178" s="217"/>
      <c r="IPX178" s="217"/>
      <c r="IPY178" s="217"/>
      <c r="IPZ178" s="217"/>
      <c r="IQA178" s="217"/>
      <c r="IQB178" s="217"/>
      <c r="IQC178" s="217"/>
      <c r="IQD178" s="217"/>
      <c r="IQE178" s="217"/>
      <c r="IQF178" s="217"/>
      <c r="IQG178" s="217"/>
      <c r="IQH178" s="217"/>
      <c r="IQI178" s="217"/>
      <c r="IQJ178" s="217"/>
      <c r="IQK178" s="217"/>
      <c r="IQL178" s="217"/>
      <c r="IQM178" s="217"/>
      <c r="IQN178" s="217"/>
      <c r="IQO178" s="217"/>
      <c r="IQP178" s="217"/>
      <c r="IQQ178" s="217"/>
      <c r="IQR178" s="217"/>
      <c r="IQS178" s="217"/>
      <c r="IQT178" s="217"/>
      <c r="IQU178" s="217"/>
      <c r="IQV178" s="217"/>
      <c r="IQW178" s="217"/>
      <c r="IQX178" s="217"/>
      <c r="IQY178" s="217"/>
      <c r="IQZ178" s="217"/>
      <c r="IRA178" s="217"/>
      <c r="IRB178" s="217"/>
      <c r="IRC178" s="217"/>
      <c r="IRD178" s="217"/>
      <c r="IRE178" s="217"/>
      <c r="IRF178" s="217"/>
      <c r="IRG178" s="217"/>
      <c r="IRH178" s="217"/>
      <c r="IRI178" s="217"/>
      <c r="IRJ178" s="217"/>
      <c r="IRK178" s="217"/>
      <c r="IRL178" s="217"/>
      <c r="IRM178" s="217"/>
      <c r="IRN178" s="217"/>
      <c r="IRO178" s="217"/>
      <c r="IRP178" s="217"/>
      <c r="IRQ178" s="217"/>
      <c r="IRR178" s="217"/>
      <c r="IRS178" s="217"/>
      <c r="IRT178" s="217"/>
      <c r="IRU178" s="217"/>
      <c r="IRV178" s="217"/>
      <c r="IRW178" s="217"/>
      <c r="IRX178" s="217"/>
      <c r="IRY178" s="217"/>
      <c r="IRZ178" s="217"/>
      <c r="ISA178" s="217"/>
      <c r="ISB178" s="217"/>
      <c r="ISC178" s="217"/>
      <c r="ISD178" s="217"/>
      <c r="ISE178" s="217"/>
      <c r="ISF178" s="217"/>
      <c r="ISG178" s="217"/>
      <c r="ISH178" s="217"/>
      <c r="ISI178" s="217"/>
      <c r="ISJ178" s="217"/>
      <c r="ISK178" s="217"/>
      <c r="ISL178" s="217"/>
      <c r="ISM178" s="217"/>
      <c r="ISN178" s="217"/>
      <c r="ISO178" s="217"/>
      <c r="ISP178" s="217"/>
      <c r="ISQ178" s="217"/>
      <c r="ISR178" s="217"/>
      <c r="ISS178" s="217"/>
      <c r="IST178" s="217"/>
      <c r="ISU178" s="217"/>
      <c r="ISV178" s="217"/>
      <c r="ISW178" s="217"/>
      <c r="ISX178" s="217"/>
      <c r="ISY178" s="217"/>
      <c r="ISZ178" s="217"/>
      <c r="ITA178" s="217"/>
      <c r="ITB178" s="217"/>
      <c r="ITC178" s="217"/>
      <c r="ITD178" s="217"/>
      <c r="ITE178" s="217"/>
      <c r="ITF178" s="217"/>
      <c r="ITG178" s="217"/>
      <c r="ITH178" s="217"/>
      <c r="ITI178" s="217"/>
      <c r="ITJ178" s="217"/>
      <c r="ITK178" s="217"/>
      <c r="ITL178" s="217"/>
      <c r="ITM178" s="217"/>
      <c r="ITN178" s="217"/>
      <c r="ITO178" s="217"/>
      <c r="ITP178" s="217"/>
      <c r="ITQ178" s="217"/>
      <c r="ITR178" s="217"/>
      <c r="ITS178" s="217"/>
      <c r="ITT178" s="217"/>
      <c r="ITU178" s="217"/>
      <c r="ITV178" s="217"/>
      <c r="ITW178" s="217"/>
      <c r="ITX178" s="217"/>
      <c r="ITY178" s="217"/>
      <c r="ITZ178" s="217"/>
      <c r="IUA178" s="217"/>
      <c r="IUB178" s="217"/>
      <c r="IUC178" s="217"/>
      <c r="IUD178" s="217"/>
      <c r="IUE178" s="217"/>
      <c r="IUF178" s="217"/>
      <c r="IUG178" s="217"/>
      <c r="IUH178" s="217"/>
      <c r="IUI178" s="217"/>
      <c r="IUJ178" s="217"/>
      <c r="IUK178" s="217"/>
      <c r="IUL178" s="217"/>
      <c r="IUM178" s="217"/>
      <c r="IUN178" s="217"/>
      <c r="IUO178" s="217"/>
      <c r="IUP178" s="217"/>
      <c r="IUQ178" s="217"/>
      <c r="IUR178" s="217"/>
      <c r="IUS178" s="217"/>
      <c r="IUT178" s="217"/>
      <c r="IUU178" s="217"/>
      <c r="IUV178" s="217"/>
      <c r="IUW178" s="217"/>
      <c r="IUX178" s="217"/>
      <c r="IUY178" s="217"/>
      <c r="IUZ178" s="217"/>
      <c r="IVA178" s="217"/>
      <c r="IVB178" s="217"/>
      <c r="IVC178" s="217"/>
      <c r="IVD178" s="217"/>
      <c r="IVE178" s="217"/>
      <c r="IVF178" s="217"/>
      <c r="IVG178" s="217"/>
      <c r="IVH178" s="217"/>
      <c r="IVI178" s="217"/>
      <c r="IVJ178" s="217"/>
      <c r="IVK178" s="217"/>
      <c r="IVL178" s="217"/>
      <c r="IVM178" s="217"/>
      <c r="IVN178" s="217"/>
      <c r="IVO178" s="217"/>
      <c r="IVP178" s="217"/>
      <c r="IVQ178" s="217"/>
      <c r="IVR178" s="217"/>
      <c r="IVS178" s="217"/>
      <c r="IVT178" s="217"/>
      <c r="IVU178" s="217"/>
      <c r="IVV178" s="217"/>
      <c r="IVW178" s="217"/>
      <c r="IVX178" s="217"/>
      <c r="IVY178" s="217"/>
      <c r="IVZ178" s="217"/>
      <c r="IWA178" s="217"/>
      <c r="IWB178" s="217"/>
      <c r="IWC178" s="217"/>
      <c r="IWD178" s="217"/>
      <c r="IWE178" s="217"/>
      <c r="IWF178" s="217"/>
      <c r="IWG178" s="217"/>
      <c r="IWH178" s="217"/>
      <c r="IWI178" s="217"/>
      <c r="IWJ178" s="217"/>
      <c r="IWK178" s="217"/>
      <c r="IWL178" s="217"/>
      <c r="IWM178" s="217"/>
      <c r="IWN178" s="217"/>
      <c r="IWO178" s="217"/>
      <c r="IWP178" s="217"/>
      <c r="IWQ178" s="217"/>
      <c r="IWR178" s="217"/>
      <c r="IWS178" s="217"/>
      <c r="IWT178" s="217"/>
      <c r="IWU178" s="217"/>
      <c r="IWV178" s="217"/>
      <c r="IWW178" s="217"/>
      <c r="IWX178" s="217"/>
      <c r="IWY178" s="217"/>
      <c r="IWZ178" s="217"/>
      <c r="IXA178" s="217"/>
      <c r="IXB178" s="217"/>
      <c r="IXC178" s="217"/>
      <c r="IXD178" s="217"/>
      <c r="IXE178" s="217"/>
      <c r="IXF178" s="217"/>
      <c r="IXG178" s="217"/>
      <c r="IXH178" s="217"/>
      <c r="IXI178" s="217"/>
      <c r="IXJ178" s="217"/>
      <c r="IXK178" s="217"/>
      <c r="IXL178" s="217"/>
      <c r="IXM178" s="217"/>
      <c r="IXN178" s="217"/>
      <c r="IXO178" s="217"/>
      <c r="IXP178" s="217"/>
      <c r="IXQ178" s="217"/>
      <c r="IXR178" s="217"/>
      <c r="IXS178" s="217"/>
      <c r="IXT178" s="217"/>
      <c r="IXU178" s="217"/>
      <c r="IXV178" s="217"/>
      <c r="IXW178" s="217"/>
      <c r="IXX178" s="217"/>
      <c r="IXY178" s="217"/>
      <c r="IXZ178" s="217"/>
      <c r="IYA178" s="217"/>
      <c r="IYB178" s="217"/>
      <c r="IYC178" s="217"/>
      <c r="IYD178" s="217"/>
      <c r="IYE178" s="217"/>
      <c r="IYF178" s="217"/>
      <c r="IYG178" s="217"/>
      <c r="IYH178" s="217"/>
      <c r="IYI178" s="217"/>
      <c r="IYJ178" s="217"/>
      <c r="IYK178" s="217"/>
      <c r="IYL178" s="217"/>
      <c r="IYM178" s="217"/>
      <c r="IYN178" s="217"/>
      <c r="IYO178" s="217"/>
      <c r="IYP178" s="217"/>
      <c r="IYQ178" s="217"/>
      <c r="IYR178" s="217"/>
      <c r="IYS178" s="217"/>
      <c r="IYT178" s="217"/>
      <c r="IYU178" s="217"/>
      <c r="IYV178" s="217"/>
      <c r="IYW178" s="217"/>
      <c r="IYX178" s="217"/>
      <c r="IYY178" s="217"/>
      <c r="IYZ178" s="217"/>
      <c r="IZA178" s="217"/>
      <c r="IZB178" s="217"/>
      <c r="IZC178" s="217"/>
      <c r="IZD178" s="217"/>
      <c r="IZE178" s="217"/>
      <c r="IZF178" s="217"/>
      <c r="IZG178" s="217"/>
      <c r="IZH178" s="217"/>
      <c r="IZI178" s="217"/>
      <c r="IZJ178" s="217"/>
      <c r="IZK178" s="217"/>
      <c r="IZL178" s="217"/>
      <c r="IZM178" s="217"/>
      <c r="IZN178" s="217"/>
      <c r="IZO178" s="217"/>
      <c r="IZP178" s="217"/>
      <c r="IZQ178" s="217"/>
      <c r="IZR178" s="217"/>
      <c r="IZS178" s="217"/>
      <c r="IZT178" s="217"/>
      <c r="IZU178" s="217"/>
      <c r="IZV178" s="217"/>
      <c r="IZW178" s="217"/>
      <c r="IZX178" s="217"/>
      <c r="IZY178" s="217"/>
      <c r="IZZ178" s="217"/>
      <c r="JAA178" s="217"/>
      <c r="JAB178" s="217"/>
      <c r="JAC178" s="217"/>
      <c r="JAD178" s="217"/>
      <c r="JAE178" s="217"/>
      <c r="JAF178" s="217"/>
      <c r="JAG178" s="217"/>
      <c r="JAH178" s="217"/>
      <c r="JAI178" s="217"/>
      <c r="JAJ178" s="217"/>
      <c r="JAK178" s="217"/>
      <c r="JAL178" s="217"/>
      <c r="JAM178" s="217"/>
      <c r="JAN178" s="217"/>
      <c r="JAO178" s="217"/>
      <c r="JAP178" s="217"/>
      <c r="JAQ178" s="217"/>
      <c r="JAR178" s="217"/>
      <c r="JAS178" s="217"/>
      <c r="JAT178" s="217"/>
      <c r="JAU178" s="217"/>
      <c r="JAV178" s="217"/>
      <c r="JAW178" s="217"/>
      <c r="JAX178" s="217"/>
      <c r="JAY178" s="217"/>
      <c r="JAZ178" s="217"/>
      <c r="JBA178" s="217"/>
      <c r="JBB178" s="217"/>
      <c r="JBC178" s="217"/>
      <c r="JBD178" s="217"/>
      <c r="JBE178" s="217"/>
      <c r="JBF178" s="217"/>
      <c r="JBG178" s="217"/>
      <c r="JBH178" s="217"/>
      <c r="JBI178" s="217"/>
      <c r="JBJ178" s="217"/>
      <c r="JBK178" s="217"/>
      <c r="JBL178" s="217"/>
      <c r="JBM178" s="217"/>
      <c r="JBN178" s="217"/>
      <c r="JBO178" s="217"/>
      <c r="JBP178" s="217"/>
      <c r="JBQ178" s="217"/>
      <c r="JBR178" s="217"/>
      <c r="JBS178" s="217"/>
      <c r="JBT178" s="217"/>
      <c r="JBU178" s="217"/>
      <c r="JBV178" s="217"/>
      <c r="JBW178" s="217"/>
      <c r="JBX178" s="217"/>
      <c r="JBY178" s="217"/>
      <c r="JBZ178" s="217"/>
      <c r="JCA178" s="217"/>
      <c r="JCB178" s="217"/>
      <c r="JCC178" s="217"/>
      <c r="JCD178" s="217"/>
      <c r="JCE178" s="217"/>
      <c r="JCF178" s="217"/>
      <c r="JCG178" s="217"/>
      <c r="JCH178" s="217"/>
      <c r="JCI178" s="217"/>
      <c r="JCJ178" s="217"/>
      <c r="JCK178" s="217"/>
      <c r="JCL178" s="217"/>
      <c r="JCM178" s="217"/>
      <c r="JCN178" s="217"/>
      <c r="JCO178" s="217"/>
      <c r="JCP178" s="217"/>
      <c r="JCQ178" s="217"/>
      <c r="JCR178" s="217"/>
      <c r="JCS178" s="217"/>
      <c r="JCT178" s="217"/>
      <c r="JCU178" s="217"/>
      <c r="JCV178" s="217"/>
      <c r="JCW178" s="217"/>
      <c r="JCX178" s="217"/>
      <c r="JCY178" s="217"/>
      <c r="JCZ178" s="217"/>
      <c r="JDA178" s="217"/>
      <c r="JDB178" s="217"/>
      <c r="JDC178" s="217"/>
      <c r="JDD178" s="217"/>
      <c r="JDE178" s="217"/>
      <c r="JDF178" s="217"/>
      <c r="JDG178" s="217"/>
      <c r="JDH178" s="217"/>
      <c r="JDI178" s="217"/>
      <c r="JDJ178" s="217"/>
      <c r="JDK178" s="217"/>
      <c r="JDL178" s="217"/>
      <c r="JDM178" s="217"/>
      <c r="JDN178" s="217"/>
      <c r="JDO178" s="217"/>
      <c r="JDP178" s="217"/>
      <c r="JDQ178" s="217"/>
      <c r="JDR178" s="217"/>
      <c r="JDS178" s="217"/>
      <c r="JDT178" s="217"/>
      <c r="JDU178" s="217"/>
      <c r="JDV178" s="217"/>
      <c r="JDW178" s="217"/>
      <c r="JDX178" s="217"/>
      <c r="JDY178" s="217"/>
      <c r="JDZ178" s="217"/>
      <c r="JEA178" s="217"/>
      <c r="JEB178" s="217"/>
      <c r="JEC178" s="217"/>
      <c r="JED178" s="217"/>
      <c r="JEE178" s="217"/>
      <c r="JEF178" s="217"/>
      <c r="JEG178" s="217"/>
      <c r="JEH178" s="217"/>
      <c r="JEI178" s="217"/>
      <c r="JEJ178" s="217"/>
      <c r="JEK178" s="217"/>
      <c r="JEL178" s="217"/>
      <c r="JEM178" s="217"/>
      <c r="JEN178" s="217"/>
      <c r="JEO178" s="217"/>
      <c r="JEP178" s="217"/>
      <c r="JEQ178" s="217"/>
      <c r="JER178" s="217"/>
      <c r="JES178" s="217"/>
      <c r="JET178" s="217"/>
      <c r="JEU178" s="217"/>
      <c r="JEV178" s="217"/>
      <c r="JEW178" s="217"/>
      <c r="JEX178" s="217"/>
      <c r="JEY178" s="217"/>
      <c r="JEZ178" s="217"/>
      <c r="JFA178" s="217"/>
      <c r="JFB178" s="217"/>
      <c r="JFC178" s="217"/>
      <c r="JFD178" s="217"/>
      <c r="JFE178" s="217"/>
      <c r="JFF178" s="217"/>
      <c r="JFG178" s="217"/>
      <c r="JFH178" s="217"/>
      <c r="JFI178" s="217"/>
      <c r="JFJ178" s="217"/>
      <c r="JFK178" s="217"/>
      <c r="JFL178" s="217"/>
      <c r="JFM178" s="217"/>
      <c r="JFN178" s="217"/>
      <c r="JFO178" s="217"/>
      <c r="JFP178" s="217"/>
      <c r="JFQ178" s="217"/>
      <c r="JFR178" s="217"/>
      <c r="JFS178" s="217"/>
      <c r="JFT178" s="217"/>
      <c r="JFU178" s="217"/>
      <c r="JFV178" s="217"/>
      <c r="JFW178" s="217"/>
      <c r="JFX178" s="217"/>
      <c r="JFY178" s="217"/>
      <c r="JFZ178" s="217"/>
      <c r="JGA178" s="217"/>
      <c r="JGB178" s="217"/>
      <c r="JGC178" s="217"/>
      <c r="JGD178" s="217"/>
      <c r="JGE178" s="217"/>
      <c r="JGF178" s="217"/>
      <c r="JGG178" s="217"/>
      <c r="JGH178" s="217"/>
      <c r="JGI178" s="217"/>
      <c r="JGJ178" s="217"/>
      <c r="JGK178" s="217"/>
      <c r="JGL178" s="217"/>
      <c r="JGM178" s="217"/>
      <c r="JGN178" s="217"/>
      <c r="JGO178" s="217"/>
      <c r="JGP178" s="217"/>
      <c r="JGQ178" s="217"/>
      <c r="JGR178" s="217"/>
      <c r="JGS178" s="217"/>
      <c r="JGT178" s="217"/>
      <c r="JGU178" s="217"/>
      <c r="JGV178" s="217"/>
      <c r="JGW178" s="217"/>
      <c r="JGX178" s="217"/>
      <c r="JGY178" s="217"/>
      <c r="JGZ178" s="217"/>
      <c r="JHA178" s="217"/>
      <c r="JHB178" s="217"/>
      <c r="JHC178" s="217"/>
      <c r="JHD178" s="217"/>
      <c r="JHE178" s="217"/>
      <c r="JHF178" s="217"/>
      <c r="JHG178" s="217"/>
      <c r="JHH178" s="217"/>
      <c r="JHI178" s="217"/>
      <c r="JHJ178" s="217"/>
      <c r="JHK178" s="217"/>
      <c r="JHL178" s="217"/>
      <c r="JHM178" s="217"/>
      <c r="JHN178" s="217"/>
      <c r="JHO178" s="217"/>
      <c r="JHP178" s="217"/>
      <c r="JHQ178" s="217"/>
      <c r="JHR178" s="217"/>
      <c r="JHS178" s="217"/>
      <c r="JHT178" s="217"/>
      <c r="JHU178" s="217"/>
      <c r="JHV178" s="217"/>
      <c r="JHW178" s="217"/>
      <c r="JHX178" s="217"/>
      <c r="JHY178" s="217"/>
      <c r="JHZ178" s="217"/>
      <c r="JIA178" s="217"/>
      <c r="JIB178" s="217"/>
      <c r="JIC178" s="217"/>
      <c r="JID178" s="217"/>
      <c r="JIE178" s="217"/>
      <c r="JIF178" s="217"/>
      <c r="JIG178" s="217"/>
      <c r="JIH178" s="217"/>
      <c r="JII178" s="217"/>
      <c r="JIJ178" s="217"/>
      <c r="JIK178" s="217"/>
      <c r="JIL178" s="217"/>
      <c r="JIM178" s="217"/>
      <c r="JIN178" s="217"/>
      <c r="JIO178" s="217"/>
      <c r="JIP178" s="217"/>
      <c r="JIQ178" s="217"/>
      <c r="JIR178" s="217"/>
      <c r="JIS178" s="217"/>
      <c r="JIT178" s="217"/>
      <c r="JIU178" s="217"/>
      <c r="JIV178" s="217"/>
      <c r="JIW178" s="217"/>
      <c r="JIX178" s="217"/>
      <c r="JIY178" s="217"/>
      <c r="JIZ178" s="217"/>
      <c r="JJA178" s="217"/>
      <c r="JJB178" s="217"/>
      <c r="JJC178" s="217"/>
      <c r="JJD178" s="217"/>
      <c r="JJE178" s="217"/>
      <c r="JJF178" s="217"/>
      <c r="JJG178" s="217"/>
      <c r="JJH178" s="217"/>
      <c r="JJI178" s="217"/>
      <c r="JJJ178" s="217"/>
      <c r="JJK178" s="217"/>
      <c r="JJL178" s="217"/>
      <c r="JJM178" s="217"/>
      <c r="JJN178" s="217"/>
      <c r="JJO178" s="217"/>
      <c r="JJP178" s="217"/>
      <c r="JJQ178" s="217"/>
      <c r="JJR178" s="217"/>
      <c r="JJS178" s="217"/>
      <c r="JJT178" s="217"/>
      <c r="JJU178" s="217"/>
      <c r="JJV178" s="217"/>
      <c r="JJW178" s="217"/>
      <c r="JJX178" s="217"/>
      <c r="JJY178" s="217"/>
      <c r="JJZ178" s="217"/>
      <c r="JKA178" s="217"/>
      <c r="JKB178" s="217"/>
      <c r="JKC178" s="217"/>
      <c r="JKD178" s="217"/>
      <c r="JKE178" s="217"/>
      <c r="JKF178" s="217"/>
      <c r="JKG178" s="217"/>
      <c r="JKH178" s="217"/>
      <c r="JKI178" s="217"/>
      <c r="JKJ178" s="217"/>
      <c r="JKK178" s="217"/>
      <c r="JKL178" s="217"/>
      <c r="JKM178" s="217"/>
      <c r="JKN178" s="217"/>
      <c r="JKO178" s="217"/>
      <c r="JKP178" s="217"/>
      <c r="JKQ178" s="217"/>
      <c r="JKR178" s="217"/>
      <c r="JKS178" s="217"/>
      <c r="JKT178" s="217"/>
      <c r="JKU178" s="217"/>
      <c r="JKV178" s="217"/>
      <c r="JKW178" s="217"/>
      <c r="JKX178" s="217"/>
      <c r="JKY178" s="217"/>
      <c r="JKZ178" s="217"/>
      <c r="JLA178" s="217"/>
      <c r="JLB178" s="217"/>
      <c r="JLC178" s="217"/>
      <c r="JLD178" s="217"/>
      <c r="JLE178" s="217"/>
      <c r="JLF178" s="217"/>
      <c r="JLG178" s="217"/>
      <c r="JLH178" s="217"/>
      <c r="JLI178" s="217"/>
      <c r="JLJ178" s="217"/>
      <c r="JLK178" s="217"/>
      <c r="JLL178" s="217"/>
      <c r="JLM178" s="217"/>
      <c r="JLN178" s="217"/>
      <c r="JLO178" s="217"/>
      <c r="JLP178" s="217"/>
      <c r="JLQ178" s="217"/>
      <c r="JLR178" s="217"/>
      <c r="JLS178" s="217"/>
      <c r="JLT178" s="217"/>
      <c r="JLU178" s="217"/>
      <c r="JLV178" s="217"/>
      <c r="JLW178" s="217"/>
      <c r="JLX178" s="217"/>
      <c r="JLY178" s="217"/>
      <c r="JLZ178" s="217"/>
      <c r="JMA178" s="217"/>
      <c r="JMB178" s="217"/>
      <c r="JMC178" s="217"/>
      <c r="JMD178" s="217"/>
      <c r="JME178" s="217"/>
      <c r="JMF178" s="217"/>
      <c r="JMG178" s="217"/>
      <c r="JMH178" s="217"/>
      <c r="JMI178" s="217"/>
      <c r="JMJ178" s="217"/>
      <c r="JMK178" s="217"/>
      <c r="JML178" s="217"/>
      <c r="JMM178" s="217"/>
      <c r="JMN178" s="217"/>
      <c r="JMO178" s="217"/>
      <c r="JMP178" s="217"/>
      <c r="JMQ178" s="217"/>
      <c r="JMR178" s="217"/>
      <c r="JMS178" s="217"/>
      <c r="JMT178" s="217"/>
      <c r="JMU178" s="217"/>
      <c r="JMV178" s="217"/>
      <c r="JMW178" s="217"/>
      <c r="JMX178" s="217"/>
      <c r="JMY178" s="217"/>
      <c r="JMZ178" s="217"/>
      <c r="JNA178" s="217"/>
      <c r="JNB178" s="217"/>
      <c r="JNC178" s="217"/>
      <c r="JND178" s="217"/>
      <c r="JNE178" s="217"/>
      <c r="JNF178" s="217"/>
      <c r="JNG178" s="217"/>
      <c r="JNH178" s="217"/>
      <c r="JNI178" s="217"/>
      <c r="JNJ178" s="217"/>
      <c r="JNK178" s="217"/>
      <c r="JNL178" s="217"/>
      <c r="JNM178" s="217"/>
      <c r="JNN178" s="217"/>
      <c r="JNO178" s="217"/>
      <c r="JNP178" s="217"/>
      <c r="JNQ178" s="217"/>
      <c r="JNR178" s="217"/>
      <c r="JNS178" s="217"/>
      <c r="JNT178" s="217"/>
      <c r="JNU178" s="217"/>
      <c r="JNV178" s="217"/>
      <c r="JNW178" s="217"/>
      <c r="JNX178" s="217"/>
      <c r="JNY178" s="217"/>
      <c r="JNZ178" s="217"/>
      <c r="JOA178" s="217"/>
      <c r="JOB178" s="217"/>
      <c r="JOC178" s="217"/>
      <c r="JOD178" s="217"/>
      <c r="JOE178" s="217"/>
      <c r="JOF178" s="217"/>
      <c r="JOG178" s="217"/>
      <c r="JOH178" s="217"/>
      <c r="JOI178" s="217"/>
      <c r="JOJ178" s="217"/>
      <c r="JOK178" s="217"/>
      <c r="JOL178" s="217"/>
      <c r="JOM178" s="217"/>
      <c r="JON178" s="217"/>
      <c r="JOO178" s="217"/>
      <c r="JOP178" s="217"/>
      <c r="JOQ178" s="217"/>
      <c r="JOR178" s="217"/>
      <c r="JOS178" s="217"/>
      <c r="JOT178" s="217"/>
      <c r="JOU178" s="217"/>
      <c r="JOV178" s="217"/>
      <c r="JOW178" s="217"/>
      <c r="JOX178" s="217"/>
      <c r="JOY178" s="217"/>
      <c r="JOZ178" s="217"/>
      <c r="JPA178" s="217"/>
      <c r="JPB178" s="217"/>
      <c r="JPC178" s="217"/>
      <c r="JPD178" s="217"/>
      <c r="JPE178" s="217"/>
      <c r="JPF178" s="217"/>
      <c r="JPG178" s="217"/>
      <c r="JPH178" s="217"/>
      <c r="JPI178" s="217"/>
      <c r="JPJ178" s="217"/>
      <c r="JPK178" s="217"/>
      <c r="JPL178" s="217"/>
      <c r="JPM178" s="217"/>
      <c r="JPN178" s="217"/>
      <c r="JPO178" s="217"/>
      <c r="JPP178" s="217"/>
      <c r="JPQ178" s="217"/>
      <c r="JPR178" s="217"/>
      <c r="JPS178" s="217"/>
      <c r="JPT178" s="217"/>
      <c r="JPU178" s="217"/>
      <c r="JPV178" s="217"/>
      <c r="JPW178" s="217"/>
      <c r="JPX178" s="217"/>
      <c r="JPY178" s="217"/>
      <c r="JPZ178" s="217"/>
      <c r="JQA178" s="217"/>
      <c r="JQB178" s="217"/>
      <c r="JQC178" s="217"/>
      <c r="JQD178" s="217"/>
      <c r="JQE178" s="217"/>
      <c r="JQF178" s="217"/>
      <c r="JQG178" s="217"/>
      <c r="JQH178" s="217"/>
      <c r="JQI178" s="217"/>
      <c r="JQJ178" s="217"/>
      <c r="JQK178" s="217"/>
      <c r="JQL178" s="217"/>
      <c r="JQM178" s="217"/>
      <c r="JQN178" s="217"/>
      <c r="JQO178" s="217"/>
      <c r="JQP178" s="217"/>
      <c r="JQQ178" s="217"/>
      <c r="JQR178" s="217"/>
      <c r="JQS178" s="217"/>
      <c r="JQT178" s="217"/>
      <c r="JQU178" s="217"/>
      <c r="JQV178" s="217"/>
      <c r="JQW178" s="217"/>
      <c r="JQX178" s="217"/>
      <c r="JQY178" s="217"/>
      <c r="JQZ178" s="217"/>
      <c r="JRA178" s="217"/>
      <c r="JRB178" s="217"/>
      <c r="JRC178" s="217"/>
      <c r="JRD178" s="217"/>
      <c r="JRE178" s="217"/>
      <c r="JRF178" s="217"/>
      <c r="JRG178" s="217"/>
      <c r="JRH178" s="217"/>
      <c r="JRI178" s="217"/>
      <c r="JRJ178" s="217"/>
      <c r="JRK178" s="217"/>
      <c r="JRL178" s="217"/>
      <c r="JRM178" s="217"/>
      <c r="JRN178" s="217"/>
      <c r="JRO178" s="217"/>
      <c r="JRP178" s="217"/>
      <c r="JRQ178" s="217"/>
      <c r="JRR178" s="217"/>
      <c r="JRS178" s="217"/>
      <c r="JRT178" s="217"/>
      <c r="JRU178" s="217"/>
      <c r="JRV178" s="217"/>
      <c r="JRW178" s="217"/>
      <c r="JRX178" s="217"/>
      <c r="JRY178" s="217"/>
      <c r="JRZ178" s="217"/>
      <c r="JSA178" s="217"/>
      <c r="JSB178" s="217"/>
      <c r="JSC178" s="217"/>
      <c r="JSD178" s="217"/>
      <c r="JSE178" s="217"/>
      <c r="JSF178" s="217"/>
      <c r="JSG178" s="217"/>
      <c r="JSH178" s="217"/>
      <c r="JSI178" s="217"/>
      <c r="JSJ178" s="217"/>
      <c r="JSK178" s="217"/>
      <c r="JSL178" s="217"/>
      <c r="JSM178" s="217"/>
      <c r="JSN178" s="217"/>
      <c r="JSO178" s="217"/>
      <c r="JSP178" s="217"/>
      <c r="JSQ178" s="217"/>
      <c r="JSR178" s="217"/>
      <c r="JSS178" s="217"/>
      <c r="JST178" s="217"/>
      <c r="JSU178" s="217"/>
      <c r="JSV178" s="217"/>
      <c r="JSW178" s="217"/>
      <c r="JSX178" s="217"/>
      <c r="JSY178" s="217"/>
      <c r="JSZ178" s="217"/>
      <c r="JTA178" s="217"/>
      <c r="JTB178" s="217"/>
      <c r="JTC178" s="217"/>
      <c r="JTD178" s="217"/>
      <c r="JTE178" s="217"/>
      <c r="JTF178" s="217"/>
      <c r="JTG178" s="217"/>
      <c r="JTH178" s="217"/>
      <c r="JTI178" s="217"/>
      <c r="JTJ178" s="217"/>
      <c r="JTK178" s="217"/>
      <c r="JTL178" s="217"/>
      <c r="JTM178" s="217"/>
      <c r="JTN178" s="217"/>
      <c r="JTO178" s="217"/>
      <c r="JTP178" s="217"/>
      <c r="JTQ178" s="217"/>
      <c r="JTR178" s="217"/>
      <c r="JTS178" s="217"/>
      <c r="JTT178" s="217"/>
      <c r="JTU178" s="217"/>
      <c r="JTV178" s="217"/>
      <c r="JTW178" s="217"/>
      <c r="JTX178" s="217"/>
      <c r="JTY178" s="217"/>
      <c r="JTZ178" s="217"/>
      <c r="JUA178" s="217"/>
      <c r="JUB178" s="217"/>
      <c r="JUC178" s="217"/>
      <c r="JUD178" s="217"/>
      <c r="JUE178" s="217"/>
      <c r="JUF178" s="217"/>
      <c r="JUG178" s="217"/>
      <c r="JUH178" s="217"/>
      <c r="JUI178" s="217"/>
      <c r="JUJ178" s="217"/>
      <c r="JUK178" s="217"/>
      <c r="JUL178" s="217"/>
      <c r="JUM178" s="217"/>
      <c r="JUN178" s="217"/>
      <c r="JUO178" s="217"/>
      <c r="JUP178" s="217"/>
      <c r="JUQ178" s="217"/>
      <c r="JUR178" s="217"/>
      <c r="JUS178" s="217"/>
      <c r="JUT178" s="217"/>
      <c r="JUU178" s="217"/>
      <c r="JUV178" s="217"/>
      <c r="JUW178" s="217"/>
      <c r="JUX178" s="217"/>
      <c r="JUY178" s="217"/>
      <c r="JUZ178" s="217"/>
      <c r="JVA178" s="217"/>
      <c r="JVB178" s="217"/>
      <c r="JVC178" s="217"/>
      <c r="JVD178" s="217"/>
      <c r="JVE178" s="217"/>
      <c r="JVF178" s="217"/>
      <c r="JVG178" s="217"/>
      <c r="JVH178" s="217"/>
      <c r="JVI178" s="217"/>
      <c r="JVJ178" s="217"/>
      <c r="JVK178" s="217"/>
      <c r="JVL178" s="217"/>
      <c r="JVM178" s="217"/>
      <c r="JVN178" s="217"/>
      <c r="JVO178" s="217"/>
      <c r="JVP178" s="217"/>
      <c r="JVQ178" s="217"/>
      <c r="JVR178" s="217"/>
      <c r="JVS178" s="217"/>
      <c r="JVT178" s="217"/>
      <c r="JVU178" s="217"/>
      <c r="JVV178" s="217"/>
      <c r="JVW178" s="217"/>
      <c r="JVX178" s="217"/>
      <c r="JVY178" s="217"/>
      <c r="JVZ178" s="217"/>
      <c r="JWA178" s="217"/>
      <c r="JWB178" s="217"/>
      <c r="JWC178" s="217"/>
      <c r="JWD178" s="217"/>
      <c r="JWE178" s="217"/>
      <c r="JWF178" s="217"/>
      <c r="JWG178" s="217"/>
      <c r="JWH178" s="217"/>
      <c r="JWI178" s="217"/>
      <c r="JWJ178" s="217"/>
      <c r="JWK178" s="217"/>
      <c r="JWL178" s="217"/>
      <c r="JWM178" s="217"/>
      <c r="JWN178" s="217"/>
      <c r="JWO178" s="217"/>
      <c r="JWP178" s="217"/>
      <c r="JWQ178" s="217"/>
      <c r="JWR178" s="217"/>
      <c r="JWS178" s="217"/>
      <c r="JWT178" s="217"/>
      <c r="JWU178" s="217"/>
      <c r="JWV178" s="217"/>
      <c r="JWW178" s="217"/>
      <c r="JWX178" s="217"/>
      <c r="JWY178" s="217"/>
      <c r="JWZ178" s="217"/>
      <c r="JXA178" s="217"/>
      <c r="JXB178" s="217"/>
      <c r="JXC178" s="217"/>
      <c r="JXD178" s="217"/>
      <c r="JXE178" s="217"/>
      <c r="JXF178" s="217"/>
      <c r="JXG178" s="217"/>
      <c r="JXH178" s="217"/>
      <c r="JXI178" s="217"/>
      <c r="JXJ178" s="217"/>
      <c r="JXK178" s="217"/>
      <c r="JXL178" s="217"/>
      <c r="JXM178" s="217"/>
      <c r="JXN178" s="217"/>
      <c r="JXO178" s="217"/>
      <c r="JXP178" s="217"/>
      <c r="JXQ178" s="217"/>
      <c r="JXR178" s="217"/>
      <c r="JXS178" s="217"/>
      <c r="JXT178" s="217"/>
      <c r="JXU178" s="217"/>
      <c r="JXV178" s="217"/>
      <c r="JXW178" s="217"/>
      <c r="JXX178" s="217"/>
      <c r="JXY178" s="217"/>
      <c r="JXZ178" s="217"/>
      <c r="JYA178" s="217"/>
      <c r="JYB178" s="217"/>
      <c r="JYC178" s="217"/>
      <c r="JYD178" s="217"/>
      <c r="JYE178" s="217"/>
      <c r="JYF178" s="217"/>
      <c r="JYG178" s="217"/>
      <c r="JYH178" s="217"/>
      <c r="JYI178" s="217"/>
      <c r="JYJ178" s="217"/>
      <c r="JYK178" s="217"/>
      <c r="JYL178" s="217"/>
      <c r="JYM178" s="217"/>
      <c r="JYN178" s="217"/>
      <c r="JYO178" s="217"/>
      <c r="JYP178" s="217"/>
      <c r="JYQ178" s="217"/>
      <c r="JYR178" s="217"/>
      <c r="JYS178" s="217"/>
      <c r="JYT178" s="217"/>
      <c r="JYU178" s="217"/>
      <c r="JYV178" s="217"/>
      <c r="JYW178" s="217"/>
      <c r="JYX178" s="217"/>
      <c r="JYY178" s="217"/>
      <c r="JYZ178" s="217"/>
      <c r="JZA178" s="217"/>
      <c r="JZB178" s="217"/>
      <c r="JZC178" s="217"/>
      <c r="JZD178" s="217"/>
      <c r="JZE178" s="217"/>
      <c r="JZF178" s="217"/>
      <c r="JZG178" s="217"/>
      <c r="JZH178" s="217"/>
      <c r="JZI178" s="217"/>
      <c r="JZJ178" s="217"/>
      <c r="JZK178" s="217"/>
      <c r="JZL178" s="217"/>
      <c r="JZM178" s="217"/>
      <c r="JZN178" s="217"/>
      <c r="JZO178" s="217"/>
      <c r="JZP178" s="217"/>
      <c r="JZQ178" s="217"/>
      <c r="JZR178" s="217"/>
      <c r="JZS178" s="217"/>
      <c r="JZT178" s="217"/>
      <c r="JZU178" s="217"/>
      <c r="JZV178" s="217"/>
      <c r="JZW178" s="217"/>
      <c r="JZX178" s="217"/>
      <c r="JZY178" s="217"/>
      <c r="JZZ178" s="217"/>
      <c r="KAA178" s="217"/>
      <c r="KAB178" s="217"/>
      <c r="KAC178" s="217"/>
      <c r="KAD178" s="217"/>
      <c r="KAE178" s="217"/>
      <c r="KAF178" s="217"/>
      <c r="KAG178" s="217"/>
      <c r="KAH178" s="217"/>
      <c r="KAI178" s="217"/>
      <c r="KAJ178" s="217"/>
      <c r="KAK178" s="217"/>
      <c r="KAL178" s="217"/>
      <c r="KAM178" s="217"/>
      <c r="KAN178" s="217"/>
      <c r="KAO178" s="217"/>
      <c r="KAP178" s="217"/>
      <c r="KAQ178" s="217"/>
      <c r="KAR178" s="217"/>
      <c r="KAS178" s="217"/>
      <c r="KAT178" s="217"/>
      <c r="KAU178" s="217"/>
      <c r="KAV178" s="217"/>
      <c r="KAW178" s="217"/>
      <c r="KAX178" s="217"/>
      <c r="KAY178" s="217"/>
      <c r="KAZ178" s="217"/>
      <c r="KBA178" s="217"/>
      <c r="KBB178" s="217"/>
      <c r="KBC178" s="217"/>
      <c r="KBD178" s="217"/>
      <c r="KBE178" s="217"/>
      <c r="KBF178" s="217"/>
      <c r="KBG178" s="217"/>
      <c r="KBH178" s="217"/>
      <c r="KBI178" s="217"/>
      <c r="KBJ178" s="217"/>
      <c r="KBK178" s="217"/>
      <c r="KBL178" s="217"/>
      <c r="KBM178" s="217"/>
      <c r="KBN178" s="217"/>
      <c r="KBO178" s="217"/>
      <c r="KBP178" s="217"/>
      <c r="KBQ178" s="217"/>
      <c r="KBR178" s="217"/>
      <c r="KBS178" s="217"/>
      <c r="KBT178" s="217"/>
      <c r="KBU178" s="217"/>
      <c r="KBV178" s="217"/>
      <c r="KBW178" s="217"/>
      <c r="KBX178" s="217"/>
      <c r="KBY178" s="217"/>
      <c r="KBZ178" s="217"/>
      <c r="KCA178" s="217"/>
      <c r="KCB178" s="217"/>
      <c r="KCC178" s="217"/>
      <c r="KCD178" s="217"/>
      <c r="KCE178" s="217"/>
      <c r="KCF178" s="217"/>
      <c r="KCG178" s="217"/>
      <c r="KCH178" s="217"/>
      <c r="KCI178" s="217"/>
      <c r="KCJ178" s="217"/>
      <c r="KCK178" s="217"/>
      <c r="KCL178" s="217"/>
      <c r="KCM178" s="217"/>
      <c r="KCN178" s="217"/>
      <c r="KCO178" s="217"/>
      <c r="KCP178" s="217"/>
      <c r="KCQ178" s="217"/>
      <c r="KCR178" s="217"/>
      <c r="KCS178" s="217"/>
      <c r="KCT178" s="217"/>
      <c r="KCU178" s="217"/>
      <c r="KCV178" s="217"/>
      <c r="KCW178" s="217"/>
      <c r="KCX178" s="217"/>
      <c r="KCY178" s="217"/>
      <c r="KCZ178" s="217"/>
      <c r="KDA178" s="217"/>
      <c r="KDB178" s="217"/>
      <c r="KDC178" s="217"/>
      <c r="KDD178" s="217"/>
      <c r="KDE178" s="217"/>
      <c r="KDF178" s="217"/>
      <c r="KDG178" s="217"/>
      <c r="KDH178" s="217"/>
      <c r="KDI178" s="217"/>
      <c r="KDJ178" s="217"/>
      <c r="KDK178" s="217"/>
      <c r="KDL178" s="217"/>
      <c r="KDM178" s="217"/>
      <c r="KDN178" s="217"/>
      <c r="KDO178" s="217"/>
      <c r="KDP178" s="217"/>
      <c r="KDQ178" s="217"/>
      <c r="KDR178" s="217"/>
      <c r="KDS178" s="217"/>
      <c r="KDT178" s="217"/>
      <c r="KDU178" s="217"/>
      <c r="KDV178" s="217"/>
      <c r="KDW178" s="217"/>
      <c r="KDX178" s="217"/>
      <c r="KDY178" s="217"/>
      <c r="KDZ178" s="217"/>
      <c r="KEA178" s="217"/>
      <c r="KEB178" s="217"/>
      <c r="KEC178" s="217"/>
      <c r="KED178" s="217"/>
      <c r="KEE178" s="217"/>
      <c r="KEF178" s="217"/>
      <c r="KEG178" s="217"/>
      <c r="KEH178" s="217"/>
      <c r="KEI178" s="217"/>
      <c r="KEJ178" s="217"/>
      <c r="KEK178" s="217"/>
      <c r="KEL178" s="217"/>
      <c r="KEM178" s="217"/>
      <c r="KEN178" s="217"/>
      <c r="KEO178" s="217"/>
      <c r="KEP178" s="217"/>
      <c r="KEQ178" s="217"/>
      <c r="KER178" s="217"/>
      <c r="KES178" s="217"/>
      <c r="KET178" s="217"/>
      <c r="KEU178" s="217"/>
      <c r="KEV178" s="217"/>
      <c r="KEW178" s="217"/>
      <c r="KEX178" s="217"/>
      <c r="KEY178" s="217"/>
      <c r="KEZ178" s="217"/>
      <c r="KFA178" s="217"/>
      <c r="KFB178" s="217"/>
      <c r="KFC178" s="217"/>
      <c r="KFD178" s="217"/>
      <c r="KFE178" s="217"/>
      <c r="KFF178" s="217"/>
      <c r="KFG178" s="217"/>
      <c r="KFH178" s="217"/>
      <c r="KFI178" s="217"/>
      <c r="KFJ178" s="217"/>
      <c r="KFK178" s="217"/>
      <c r="KFL178" s="217"/>
      <c r="KFM178" s="217"/>
      <c r="KFN178" s="217"/>
      <c r="KFO178" s="217"/>
      <c r="KFP178" s="217"/>
      <c r="KFQ178" s="217"/>
      <c r="KFR178" s="217"/>
      <c r="KFS178" s="217"/>
      <c r="KFT178" s="217"/>
      <c r="KFU178" s="217"/>
      <c r="KFV178" s="217"/>
      <c r="KFW178" s="217"/>
      <c r="KFX178" s="217"/>
      <c r="KFY178" s="217"/>
      <c r="KFZ178" s="217"/>
      <c r="KGA178" s="217"/>
      <c r="KGB178" s="217"/>
      <c r="KGC178" s="217"/>
      <c r="KGD178" s="217"/>
      <c r="KGE178" s="217"/>
      <c r="KGF178" s="217"/>
      <c r="KGG178" s="217"/>
      <c r="KGH178" s="217"/>
      <c r="KGI178" s="217"/>
      <c r="KGJ178" s="217"/>
      <c r="KGK178" s="217"/>
      <c r="KGL178" s="217"/>
      <c r="KGM178" s="217"/>
      <c r="KGN178" s="217"/>
      <c r="KGO178" s="217"/>
      <c r="KGP178" s="217"/>
      <c r="KGQ178" s="217"/>
      <c r="KGR178" s="217"/>
      <c r="KGS178" s="217"/>
      <c r="KGT178" s="217"/>
      <c r="KGU178" s="217"/>
      <c r="KGV178" s="217"/>
      <c r="KGW178" s="217"/>
      <c r="KGX178" s="217"/>
      <c r="KGY178" s="217"/>
      <c r="KGZ178" s="217"/>
      <c r="KHA178" s="217"/>
      <c r="KHB178" s="217"/>
      <c r="KHC178" s="217"/>
      <c r="KHD178" s="217"/>
      <c r="KHE178" s="217"/>
      <c r="KHF178" s="217"/>
      <c r="KHG178" s="217"/>
      <c r="KHH178" s="217"/>
      <c r="KHI178" s="217"/>
      <c r="KHJ178" s="217"/>
      <c r="KHK178" s="217"/>
      <c r="KHL178" s="217"/>
      <c r="KHM178" s="217"/>
      <c r="KHN178" s="217"/>
      <c r="KHO178" s="217"/>
      <c r="KHP178" s="217"/>
      <c r="KHQ178" s="217"/>
      <c r="KHR178" s="217"/>
      <c r="KHS178" s="217"/>
      <c r="KHT178" s="217"/>
      <c r="KHU178" s="217"/>
      <c r="KHV178" s="217"/>
      <c r="KHW178" s="217"/>
      <c r="KHX178" s="217"/>
      <c r="KHY178" s="217"/>
      <c r="KHZ178" s="217"/>
      <c r="KIA178" s="217"/>
      <c r="KIB178" s="217"/>
      <c r="KIC178" s="217"/>
      <c r="KID178" s="217"/>
      <c r="KIE178" s="217"/>
      <c r="KIF178" s="217"/>
      <c r="KIG178" s="217"/>
      <c r="KIH178" s="217"/>
      <c r="KII178" s="217"/>
      <c r="KIJ178" s="217"/>
      <c r="KIK178" s="217"/>
      <c r="KIL178" s="217"/>
      <c r="KIM178" s="217"/>
      <c r="KIN178" s="217"/>
      <c r="KIO178" s="217"/>
      <c r="KIP178" s="217"/>
      <c r="KIQ178" s="217"/>
      <c r="KIR178" s="217"/>
      <c r="KIS178" s="217"/>
      <c r="KIT178" s="217"/>
      <c r="KIU178" s="217"/>
      <c r="KIV178" s="217"/>
      <c r="KIW178" s="217"/>
      <c r="KIX178" s="217"/>
      <c r="KIY178" s="217"/>
      <c r="KIZ178" s="217"/>
      <c r="KJA178" s="217"/>
      <c r="KJB178" s="217"/>
      <c r="KJC178" s="217"/>
      <c r="KJD178" s="217"/>
      <c r="KJE178" s="217"/>
      <c r="KJF178" s="217"/>
      <c r="KJG178" s="217"/>
      <c r="KJH178" s="217"/>
      <c r="KJI178" s="217"/>
      <c r="KJJ178" s="217"/>
      <c r="KJK178" s="217"/>
      <c r="KJL178" s="217"/>
      <c r="KJM178" s="217"/>
      <c r="KJN178" s="217"/>
      <c r="KJO178" s="217"/>
      <c r="KJP178" s="217"/>
      <c r="KJQ178" s="217"/>
      <c r="KJR178" s="217"/>
      <c r="KJS178" s="217"/>
      <c r="KJT178" s="217"/>
      <c r="KJU178" s="217"/>
      <c r="KJV178" s="217"/>
      <c r="KJW178" s="217"/>
      <c r="KJX178" s="217"/>
      <c r="KJY178" s="217"/>
      <c r="KJZ178" s="217"/>
      <c r="KKA178" s="217"/>
      <c r="KKB178" s="217"/>
      <c r="KKC178" s="217"/>
      <c r="KKD178" s="217"/>
      <c r="KKE178" s="217"/>
      <c r="KKF178" s="217"/>
      <c r="KKG178" s="217"/>
      <c r="KKH178" s="217"/>
      <c r="KKI178" s="217"/>
      <c r="KKJ178" s="217"/>
      <c r="KKK178" s="217"/>
      <c r="KKL178" s="217"/>
      <c r="KKM178" s="217"/>
      <c r="KKN178" s="217"/>
      <c r="KKO178" s="217"/>
      <c r="KKP178" s="217"/>
      <c r="KKQ178" s="217"/>
      <c r="KKR178" s="217"/>
      <c r="KKS178" s="217"/>
      <c r="KKT178" s="217"/>
      <c r="KKU178" s="217"/>
      <c r="KKV178" s="217"/>
      <c r="KKW178" s="217"/>
      <c r="KKX178" s="217"/>
      <c r="KKY178" s="217"/>
      <c r="KKZ178" s="217"/>
      <c r="KLA178" s="217"/>
      <c r="KLB178" s="217"/>
      <c r="KLC178" s="217"/>
      <c r="KLD178" s="217"/>
      <c r="KLE178" s="217"/>
      <c r="KLF178" s="217"/>
      <c r="KLG178" s="217"/>
      <c r="KLH178" s="217"/>
      <c r="KLI178" s="217"/>
      <c r="KLJ178" s="217"/>
      <c r="KLK178" s="217"/>
      <c r="KLL178" s="217"/>
      <c r="KLM178" s="217"/>
      <c r="KLN178" s="217"/>
      <c r="KLO178" s="217"/>
      <c r="KLP178" s="217"/>
      <c r="KLQ178" s="217"/>
      <c r="KLR178" s="217"/>
      <c r="KLS178" s="217"/>
      <c r="KLT178" s="217"/>
      <c r="KLU178" s="217"/>
      <c r="KLV178" s="217"/>
      <c r="KLW178" s="217"/>
      <c r="KLX178" s="217"/>
      <c r="KLY178" s="217"/>
      <c r="KLZ178" s="217"/>
      <c r="KMA178" s="217"/>
      <c r="KMB178" s="217"/>
      <c r="KMC178" s="217"/>
      <c r="KMD178" s="217"/>
      <c r="KME178" s="217"/>
      <c r="KMF178" s="217"/>
      <c r="KMG178" s="217"/>
      <c r="KMH178" s="217"/>
      <c r="KMI178" s="217"/>
      <c r="KMJ178" s="217"/>
      <c r="KMK178" s="217"/>
      <c r="KML178" s="217"/>
      <c r="KMM178" s="217"/>
      <c r="KMN178" s="217"/>
      <c r="KMO178" s="217"/>
      <c r="KMP178" s="217"/>
      <c r="KMQ178" s="217"/>
      <c r="KMR178" s="217"/>
      <c r="KMS178" s="217"/>
      <c r="KMT178" s="217"/>
      <c r="KMU178" s="217"/>
      <c r="KMV178" s="217"/>
      <c r="KMW178" s="217"/>
      <c r="KMX178" s="217"/>
      <c r="KMY178" s="217"/>
      <c r="KMZ178" s="217"/>
      <c r="KNA178" s="217"/>
      <c r="KNB178" s="217"/>
      <c r="KNC178" s="217"/>
      <c r="KND178" s="217"/>
      <c r="KNE178" s="217"/>
      <c r="KNF178" s="217"/>
      <c r="KNG178" s="217"/>
      <c r="KNH178" s="217"/>
      <c r="KNI178" s="217"/>
      <c r="KNJ178" s="217"/>
      <c r="KNK178" s="217"/>
      <c r="KNL178" s="217"/>
      <c r="KNM178" s="217"/>
      <c r="KNN178" s="217"/>
      <c r="KNO178" s="217"/>
      <c r="KNP178" s="217"/>
      <c r="KNQ178" s="217"/>
      <c r="KNR178" s="217"/>
      <c r="KNS178" s="217"/>
      <c r="KNT178" s="217"/>
      <c r="KNU178" s="217"/>
      <c r="KNV178" s="217"/>
      <c r="KNW178" s="217"/>
      <c r="KNX178" s="217"/>
      <c r="KNY178" s="217"/>
      <c r="KNZ178" s="217"/>
      <c r="KOA178" s="217"/>
      <c r="KOB178" s="217"/>
      <c r="KOC178" s="217"/>
      <c r="KOD178" s="217"/>
      <c r="KOE178" s="217"/>
      <c r="KOF178" s="217"/>
      <c r="KOG178" s="217"/>
      <c r="KOH178" s="217"/>
      <c r="KOI178" s="217"/>
      <c r="KOJ178" s="217"/>
      <c r="KOK178" s="217"/>
      <c r="KOL178" s="217"/>
      <c r="KOM178" s="217"/>
      <c r="KON178" s="217"/>
      <c r="KOO178" s="217"/>
      <c r="KOP178" s="217"/>
      <c r="KOQ178" s="217"/>
      <c r="KOR178" s="217"/>
      <c r="KOS178" s="217"/>
      <c r="KOT178" s="217"/>
      <c r="KOU178" s="217"/>
      <c r="KOV178" s="217"/>
      <c r="KOW178" s="217"/>
      <c r="KOX178" s="217"/>
      <c r="KOY178" s="217"/>
      <c r="KOZ178" s="217"/>
      <c r="KPA178" s="217"/>
      <c r="KPB178" s="217"/>
      <c r="KPC178" s="217"/>
      <c r="KPD178" s="217"/>
      <c r="KPE178" s="217"/>
      <c r="KPF178" s="217"/>
      <c r="KPG178" s="217"/>
      <c r="KPH178" s="217"/>
      <c r="KPI178" s="217"/>
      <c r="KPJ178" s="217"/>
      <c r="KPK178" s="217"/>
      <c r="KPL178" s="217"/>
      <c r="KPM178" s="217"/>
      <c r="KPN178" s="217"/>
      <c r="KPO178" s="217"/>
      <c r="KPP178" s="217"/>
      <c r="KPQ178" s="217"/>
      <c r="KPR178" s="217"/>
      <c r="KPS178" s="217"/>
      <c r="KPT178" s="217"/>
      <c r="KPU178" s="217"/>
      <c r="KPV178" s="217"/>
      <c r="KPW178" s="217"/>
      <c r="KPX178" s="217"/>
      <c r="KPY178" s="217"/>
      <c r="KPZ178" s="217"/>
      <c r="KQA178" s="217"/>
      <c r="KQB178" s="217"/>
      <c r="KQC178" s="217"/>
      <c r="KQD178" s="217"/>
      <c r="KQE178" s="217"/>
      <c r="KQF178" s="217"/>
      <c r="KQG178" s="217"/>
      <c r="KQH178" s="217"/>
      <c r="KQI178" s="217"/>
      <c r="KQJ178" s="217"/>
      <c r="KQK178" s="217"/>
      <c r="KQL178" s="217"/>
      <c r="KQM178" s="217"/>
      <c r="KQN178" s="217"/>
      <c r="KQO178" s="217"/>
      <c r="KQP178" s="217"/>
      <c r="KQQ178" s="217"/>
      <c r="KQR178" s="217"/>
      <c r="KQS178" s="217"/>
      <c r="KQT178" s="217"/>
      <c r="KQU178" s="217"/>
      <c r="KQV178" s="217"/>
      <c r="KQW178" s="217"/>
      <c r="KQX178" s="217"/>
      <c r="KQY178" s="217"/>
      <c r="KQZ178" s="217"/>
      <c r="KRA178" s="217"/>
      <c r="KRB178" s="217"/>
      <c r="KRC178" s="217"/>
      <c r="KRD178" s="217"/>
      <c r="KRE178" s="217"/>
      <c r="KRF178" s="217"/>
      <c r="KRG178" s="217"/>
      <c r="KRH178" s="217"/>
      <c r="KRI178" s="217"/>
      <c r="KRJ178" s="217"/>
      <c r="KRK178" s="217"/>
      <c r="KRL178" s="217"/>
      <c r="KRM178" s="217"/>
      <c r="KRN178" s="217"/>
      <c r="KRO178" s="217"/>
      <c r="KRP178" s="217"/>
      <c r="KRQ178" s="217"/>
      <c r="KRR178" s="217"/>
      <c r="KRS178" s="217"/>
      <c r="KRT178" s="217"/>
      <c r="KRU178" s="217"/>
      <c r="KRV178" s="217"/>
      <c r="KRW178" s="217"/>
      <c r="KRX178" s="217"/>
      <c r="KRY178" s="217"/>
      <c r="KRZ178" s="217"/>
      <c r="KSA178" s="217"/>
      <c r="KSB178" s="217"/>
      <c r="KSC178" s="217"/>
      <c r="KSD178" s="217"/>
      <c r="KSE178" s="217"/>
      <c r="KSF178" s="217"/>
      <c r="KSG178" s="217"/>
      <c r="KSH178" s="217"/>
      <c r="KSI178" s="217"/>
      <c r="KSJ178" s="217"/>
      <c r="KSK178" s="217"/>
      <c r="KSL178" s="217"/>
      <c r="KSM178" s="217"/>
      <c r="KSN178" s="217"/>
      <c r="KSO178" s="217"/>
      <c r="KSP178" s="217"/>
      <c r="KSQ178" s="217"/>
      <c r="KSR178" s="217"/>
      <c r="KSS178" s="217"/>
      <c r="KST178" s="217"/>
      <c r="KSU178" s="217"/>
      <c r="KSV178" s="217"/>
      <c r="KSW178" s="217"/>
      <c r="KSX178" s="217"/>
      <c r="KSY178" s="217"/>
      <c r="KSZ178" s="217"/>
      <c r="KTA178" s="217"/>
      <c r="KTB178" s="217"/>
      <c r="KTC178" s="217"/>
      <c r="KTD178" s="217"/>
      <c r="KTE178" s="217"/>
      <c r="KTF178" s="217"/>
      <c r="KTG178" s="217"/>
      <c r="KTH178" s="217"/>
      <c r="KTI178" s="217"/>
      <c r="KTJ178" s="217"/>
      <c r="KTK178" s="217"/>
      <c r="KTL178" s="217"/>
      <c r="KTM178" s="217"/>
      <c r="KTN178" s="217"/>
      <c r="KTO178" s="217"/>
      <c r="KTP178" s="217"/>
      <c r="KTQ178" s="217"/>
      <c r="KTR178" s="217"/>
      <c r="KTS178" s="217"/>
      <c r="KTT178" s="217"/>
      <c r="KTU178" s="217"/>
      <c r="KTV178" s="217"/>
      <c r="KTW178" s="217"/>
      <c r="KTX178" s="217"/>
      <c r="KTY178" s="217"/>
      <c r="KTZ178" s="217"/>
      <c r="KUA178" s="217"/>
      <c r="KUB178" s="217"/>
      <c r="KUC178" s="217"/>
      <c r="KUD178" s="217"/>
      <c r="KUE178" s="217"/>
      <c r="KUF178" s="217"/>
      <c r="KUG178" s="217"/>
      <c r="KUH178" s="217"/>
      <c r="KUI178" s="217"/>
      <c r="KUJ178" s="217"/>
      <c r="KUK178" s="217"/>
      <c r="KUL178" s="217"/>
      <c r="KUM178" s="217"/>
      <c r="KUN178" s="217"/>
      <c r="KUO178" s="217"/>
      <c r="KUP178" s="217"/>
      <c r="KUQ178" s="217"/>
      <c r="KUR178" s="217"/>
      <c r="KUS178" s="217"/>
      <c r="KUT178" s="217"/>
      <c r="KUU178" s="217"/>
      <c r="KUV178" s="217"/>
      <c r="KUW178" s="217"/>
      <c r="KUX178" s="217"/>
      <c r="KUY178" s="217"/>
      <c r="KUZ178" s="217"/>
      <c r="KVA178" s="217"/>
      <c r="KVB178" s="217"/>
      <c r="KVC178" s="217"/>
      <c r="KVD178" s="217"/>
      <c r="KVE178" s="217"/>
      <c r="KVF178" s="217"/>
      <c r="KVG178" s="217"/>
      <c r="KVH178" s="217"/>
      <c r="KVI178" s="217"/>
      <c r="KVJ178" s="217"/>
      <c r="KVK178" s="217"/>
      <c r="KVL178" s="217"/>
      <c r="KVM178" s="217"/>
      <c r="KVN178" s="217"/>
      <c r="KVO178" s="217"/>
      <c r="KVP178" s="217"/>
      <c r="KVQ178" s="217"/>
      <c r="KVR178" s="217"/>
      <c r="KVS178" s="217"/>
      <c r="KVT178" s="217"/>
      <c r="KVU178" s="217"/>
      <c r="KVV178" s="217"/>
      <c r="KVW178" s="217"/>
      <c r="KVX178" s="217"/>
      <c r="KVY178" s="217"/>
      <c r="KVZ178" s="217"/>
      <c r="KWA178" s="217"/>
      <c r="KWB178" s="217"/>
      <c r="KWC178" s="217"/>
      <c r="KWD178" s="217"/>
      <c r="KWE178" s="217"/>
      <c r="KWF178" s="217"/>
      <c r="KWG178" s="217"/>
      <c r="KWH178" s="217"/>
      <c r="KWI178" s="217"/>
      <c r="KWJ178" s="217"/>
      <c r="KWK178" s="217"/>
      <c r="KWL178" s="217"/>
      <c r="KWM178" s="217"/>
      <c r="KWN178" s="217"/>
      <c r="KWO178" s="217"/>
      <c r="KWP178" s="217"/>
      <c r="KWQ178" s="217"/>
      <c r="KWR178" s="217"/>
      <c r="KWS178" s="217"/>
      <c r="KWT178" s="217"/>
      <c r="KWU178" s="217"/>
      <c r="KWV178" s="217"/>
      <c r="KWW178" s="217"/>
      <c r="KWX178" s="217"/>
      <c r="KWY178" s="217"/>
      <c r="KWZ178" s="217"/>
      <c r="KXA178" s="217"/>
      <c r="KXB178" s="217"/>
      <c r="KXC178" s="217"/>
      <c r="KXD178" s="217"/>
      <c r="KXE178" s="217"/>
      <c r="KXF178" s="217"/>
      <c r="KXG178" s="217"/>
      <c r="KXH178" s="217"/>
      <c r="KXI178" s="217"/>
      <c r="KXJ178" s="217"/>
      <c r="KXK178" s="217"/>
      <c r="KXL178" s="217"/>
      <c r="KXM178" s="217"/>
      <c r="KXN178" s="217"/>
      <c r="KXO178" s="217"/>
      <c r="KXP178" s="217"/>
      <c r="KXQ178" s="217"/>
      <c r="KXR178" s="217"/>
      <c r="KXS178" s="217"/>
      <c r="KXT178" s="217"/>
      <c r="KXU178" s="217"/>
      <c r="KXV178" s="217"/>
      <c r="KXW178" s="217"/>
      <c r="KXX178" s="217"/>
      <c r="KXY178" s="217"/>
      <c r="KXZ178" s="217"/>
      <c r="KYA178" s="217"/>
      <c r="KYB178" s="217"/>
      <c r="KYC178" s="217"/>
      <c r="KYD178" s="217"/>
      <c r="KYE178" s="217"/>
      <c r="KYF178" s="217"/>
      <c r="KYG178" s="217"/>
      <c r="KYH178" s="217"/>
      <c r="KYI178" s="217"/>
      <c r="KYJ178" s="217"/>
      <c r="KYK178" s="217"/>
      <c r="KYL178" s="217"/>
      <c r="KYM178" s="217"/>
      <c r="KYN178" s="217"/>
      <c r="KYO178" s="217"/>
      <c r="KYP178" s="217"/>
      <c r="KYQ178" s="217"/>
      <c r="KYR178" s="217"/>
      <c r="KYS178" s="217"/>
      <c r="KYT178" s="217"/>
      <c r="KYU178" s="217"/>
      <c r="KYV178" s="217"/>
      <c r="KYW178" s="217"/>
      <c r="KYX178" s="217"/>
      <c r="KYY178" s="217"/>
      <c r="KYZ178" s="217"/>
      <c r="KZA178" s="217"/>
      <c r="KZB178" s="217"/>
      <c r="KZC178" s="217"/>
      <c r="KZD178" s="217"/>
      <c r="KZE178" s="217"/>
      <c r="KZF178" s="217"/>
      <c r="KZG178" s="217"/>
      <c r="KZH178" s="217"/>
      <c r="KZI178" s="217"/>
      <c r="KZJ178" s="217"/>
      <c r="KZK178" s="217"/>
      <c r="KZL178" s="217"/>
      <c r="KZM178" s="217"/>
      <c r="KZN178" s="217"/>
      <c r="KZO178" s="217"/>
      <c r="KZP178" s="217"/>
      <c r="KZQ178" s="217"/>
      <c r="KZR178" s="217"/>
      <c r="KZS178" s="217"/>
      <c r="KZT178" s="217"/>
      <c r="KZU178" s="217"/>
      <c r="KZV178" s="217"/>
      <c r="KZW178" s="217"/>
      <c r="KZX178" s="217"/>
      <c r="KZY178" s="217"/>
      <c r="KZZ178" s="217"/>
      <c r="LAA178" s="217"/>
      <c r="LAB178" s="217"/>
      <c r="LAC178" s="217"/>
      <c r="LAD178" s="217"/>
      <c r="LAE178" s="217"/>
      <c r="LAF178" s="217"/>
      <c r="LAG178" s="217"/>
      <c r="LAH178" s="217"/>
      <c r="LAI178" s="217"/>
      <c r="LAJ178" s="217"/>
      <c r="LAK178" s="217"/>
      <c r="LAL178" s="217"/>
      <c r="LAM178" s="217"/>
      <c r="LAN178" s="217"/>
      <c r="LAO178" s="217"/>
      <c r="LAP178" s="217"/>
      <c r="LAQ178" s="217"/>
      <c r="LAR178" s="217"/>
      <c r="LAS178" s="217"/>
      <c r="LAT178" s="217"/>
      <c r="LAU178" s="217"/>
      <c r="LAV178" s="217"/>
      <c r="LAW178" s="217"/>
      <c r="LAX178" s="217"/>
      <c r="LAY178" s="217"/>
      <c r="LAZ178" s="217"/>
      <c r="LBA178" s="217"/>
      <c r="LBB178" s="217"/>
      <c r="LBC178" s="217"/>
      <c r="LBD178" s="217"/>
      <c r="LBE178" s="217"/>
      <c r="LBF178" s="217"/>
      <c r="LBG178" s="217"/>
      <c r="LBH178" s="217"/>
      <c r="LBI178" s="217"/>
      <c r="LBJ178" s="217"/>
      <c r="LBK178" s="217"/>
      <c r="LBL178" s="217"/>
      <c r="LBM178" s="217"/>
      <c r="LBN178" s="217"/>
      <c r="LBO178" s="217"/>
      <c r="LBP178" s="217"/>
      <c r="LBQ178" s="217"/>
      <c r="LBR178" s="217"/>
      <c r="LBS178" s="217"/>
      <c r="LBT178" s="217"/>
      <c r="LBU178" s="217"/>
      <c r="LBV178" s="217"/>
      <c r="LBW178" s="217"/>
      <c r="LBX178" s="217"/>
      <c r="LBY178" s="217"/>
      <c r="LBZ178" s="217"/>
      <c r="LCA178" s="217"/>
      <c r="LCB178" s="217"/>
      <c r="LCC178" s="217"/>
      <c r="LCD178" s="217"/>
      <c r="LCE178" s="217"/>
      <c r="LCF178" s="217"/>
      <c r="LCG178" s="217"/>
      <c r="LCH178" s="217"/>
      <c r="LCI178" s="217"/>
      <c r="LCJ178" s="217"/>
      <c r="LCK178" s="217"/>
      <c r="LCL178" s="217"/>
      <c r="LCM178" s="217"/>
      <c r="LCN178" s="217"/>
      <c r="LCO178" s="217"/>
      <c r="LCP178" s="217"/>
      <c r="LCQ178" s="217"/>
      <c r="LCR178" s="217"/>
      <c r="LCS178" s="217"/>
      <c r="LCT178" s="217"/>
      <c r="LCU178" s="217"/>
      <c r="LCV178" s="217"/>
      <c r="LCW178" s="217"/>
      <c r="LCX178" s="217"/>
      <c r="LCY178" s="217"/>
      <c r="LCZ178" s="217"/>
      <c r="LDA178" s="217"/>
      <c r="LDB178" s="217"/>
      <c r="LDC178" s="217"/>
      <c r="LDD178" s="217"/>
      <c r="LDE178" s="217"/>
      <c r="LDF178" s="217"/>
      <c r="LDG178" s="217"/>
      <c r="LDH178" s="217"/>
      <c r="LDI178" s="217"/>
      <c r="LDJ178" s="217"/>
      <c r="LDK178" s="217"/>
      <c r="LDL178" s="217"/>
      <c r="LDM178" s="217"/>
      <c r="LDN178" s="217"/>
      <c r="LDO178" s="217"/>
      <c r="LDP178" s="217"/>
      <c r="LDQ178" s="217"/>
      <c r="LDR178" s="217"/>
      <c r="LDS178" s="217"/>
      <c r="LDT178" s="217"/>
      <c r="LDU178" s="217"/>
      <c r="LDV178" s="217"/>
      <c r="LDW178" s="217"/>
      <c r="LDX178" s="217"/>
      <c r="LDY178" s="217"/>
      <c r="LDZ178" s="217"/>
      <c r="LEA178" s="217"/>
      <c r="LEB178" s="217"/>
      <c r="LEC178" s="217"/>
      <c r="LED178" s="217"/>
      <c r="LEE178" s="217"/>
      <c r="LEF178" s="217"/>
      <c r="LEG178" s="217"/>
      <c r="LEH178" s="217"/>
      <c r="LEI178" s="217"/>
      <c r="LEJ178" s="217"/>
      <c r="LEK178" s="217"/>
      <c r="LEL178" s="217"/>
      <c r="LEM178" s="217"/>
      <c r="LEN178" s="217"/>
      <c r="LEO178" s="217"/>
      <c r="LEP178" s="217"/>
      <c r="LEQ178" s="217"/>
      <c r="LER178" s="217"/>
      <c r="LES178" s="217"/>
      <c r="LET178" s="217"/>
      <c r="LEU178" s="217"/>
      <c r="LEV178" s="217"/>
      <c r="LEW178" s="217"/>
      <c r="LEX178" s="217"/>
      <c r="LEY178" s="217"/>
      <c r="LEZ178" s="217"/>
      <c r="LFA178" s="217"/>
      <c r="LFB178" s="217"/>
      <c r="LFC178" s="217"/>
      <c r="LFD178" s="217"/>
      <c r="LFE178" s="217"/>
      <c r="LFF178" s="217"/>
      <c r="LFG178" s="217"/>
      <c r="LFH178" s="217"/>
      <c r="LFI178" s="217"/>
      <c r="LFJ178" s="217"/>
      <c r="LFK178" s="217"/>
      <c r="LFL178" s="217"/>
      <c r="LFM178" s="217"/>
      <c r="LFN178" s="217"/>
      <c r="LFO178" s="217"/>
      <c r="LFP178" s="217"/>
      <c r="LFQ178" s="217"/>
      <c r="LFR178" s="217"/>
      <c r="LFS178" s="217"/>
      <c r="LFT178" s="217"/>
      <c r="LFU178" s="217"/>
      <c r="LFV178" s="217"/>
      <c r="LFW178" s="217"/>
      <c r="LFX178" s="217"/>
      <c r="LFY178" s="217"/>
      <c r="LFZ178" s="217"/>
      <c r="LGA178" s="217"/>
      <c r="LGB178" s="217"/>
      <c r="LGC178" s="217"/>
      <c r="LGD178" s="217"/>
      <c r="LGE178" s="217"/>
      <c r="LGF178" s="217"/>
      <c r="LGG178" s="217"/>
      <c r="LGH178" s="217"/>
      <c r="LGI178" s="217"/>
      <c r="LGJ178" s="217"/>
      <c r="LGK178" s="217"/>
      <c r="LGL178" s="217"/>
      <c r="LGM178" s="217"/>
      <c r="LGN178" s="217"/>
      <c r="LGO178" s="217"/>
      <c r="LGP178" s="217"/>
      <c r="LGQ178" s="217"/>
      <c r="LGR178" s="217"/>
      <c r="LGS178" s="217"/>
      <c r="LGT178" s="217"/>
      <c r="LGU178" s="217"/>
      <c r="LGV178" s="217"/>
      <c r="LGW178" s="217"/>
      <c r="LGX178" s="217"/>
      <c r="LGY178" s="217"/>
      <c r="LGZ178" s="217"/>
      <c r="LHA178" s="217"/>
      <c r="LHB178" s="217"/>
      <c r="LHC178" s="217"/>
      <c r="LHD178" s="217"/>
      <c r="LHE178" s="217"/>
      <c r="LHF178" s="217"/>
      <c r="LHG178" s="217"/>
      <c r="LHH178" s="217"/>
      <c r="LHI178" s="217"/>
      <c r="LHJ178" s="217"/>
      <c r="LHK178" s="217"/>
      <c r="LHL178" s="217"/>
      <c r="LHM178" s="217"/>
      <c r="LHN178" s="217"/>
      <c r="LHO178" s="217"/>
      <c r="LHP178" s="217"/>
      <c r="LHQ178" s="217"/>
      <c r="LHR178" s="217"/>
      <c r="LHS178" s="217"/>
      <c r="LHT178" s="217"/>
      <c r="LHU178" s="217"/>
      <c r="LHV178" s="217"/>
      <c r="LHW178" s="217"/>
      <c r="LHX178" s="217"/>
      <c r="LHY178" s="217"/>
      <c r="LHZ178" s="217"/>
      <c r="LIA178" s="217"/>
      <c r="LIB178" s="217"/>
      <c r="LIC178" s="217"/>
      <c r="LID178" s="217"/>
      <c r="LIE178" s="217"/>
      <c r="LIF178" s="217"/>
      <c r="LIG178" s="217"/>
      <c r="LIH178" s="217"/>
      <c r="LII178" s="217"/>
      <c r="LIJ178" s="217"/>
      <c r="LIK178" s="217"/>
      <c r="LIL178" s="217"/>
      <c r="LIM178" s="217"/>
      <c r="LIN178" s="217"/>
      <c r="LIO178" s="217"/>
      <c r="LIP178" s="217"/>
      <c r="LIQ178" s="217"/>
      <c r="LIR178" s="217"/>
      <c r="LIS178" s="217"/>
      <c r="LIT178" s="217"/>
      <c r="LIU178" s="217"/>
      <c r="LIV178" s="217"/>
      <c r="LIW178" s="217"/>
      <c r="LIX178" s="217"/>
      <c r="LIY178" s="217"/>
      <c r="LIZ178" s="217"/>
      <c r="LJA178" s="217"/>
      <c r="LJB178" s="217"/>
      <c r="LJC178" s="217"/>
      <c r="LJD178" s="217"/>
      <c r="LJE178" s="217"/>
      <c r="LJF178" s="217"/>
      <c r="LJG178" s="217"/>
      <c r="LJH178" s="217"/>
      <c r="LJI178" s="217"/>
      <c r="LJJ178" s="217"/>
      <c r="LJK178" s="217"/>
      <c r="LJL178" s="217"/>
      <c r="LJM178" s="217"/>
      <c r="LJN178" s="217"/>
      <c r="LJO178" s="217"/>
      <c r="LJP178" s="217"/>
      <c r="LJQ178" s="217"/>
      <c r="LJR178" s="217"/>
      <c r="LJS178" s="217"/>
      <c r="LJT178" s="217"/>
      <c r="LJU178" s="217"/>
      <c r="LJV178" s="217"/>
      <c r="LJW178" s="217"/>
      <c r="LJX178" s="217"/>
      <c r="LJY178" s="217"/>
      <c r="LJZ178" s="217"/>
      <c r="LKA178" s="217"/>
      <c r="LKB178" s="217"/>
      <c r="LKC178" s="217"/>
      <c r="LKD178" s="217"/>
      <c r="LKE178" s="217"/>
      <c r="LKF178" s="217"/>
      <c r="LKG178" s="217"/>
      <c r="LKH178" s="217"/>
      <c r="LKI178" s="217"/>
      <c r="LKJ178" s="217"/>
      <c r="LKK178" s="217"/>
      <c r="LKL178" s="217"/>
      <c r="LKM178" s="217"/>
      <c r="LKN178" s="217"/>
      <c r="LKO178" s="217"/>
      <c r="LKP178" s="217"/>
      <c r="LKQ178" s="217"/>
      <c r="LKR178" s="217"/>
      <c r="LKS178" s="217"/>
      <c r="LKT178" s="217"/>
      <c r="LKU178" s="217"/>
      <c r="LKV178" s="217"/>
      <c r="LKW178" s="217"/>
      <c r="LKX178" s="217"/>
      <c r="LKY178" s="217"/>
      <c r="LKZ178" s="217"/>
      <c r="LLA178" s="217"/>
      <c r="LLB178" s="217"/>
      <c r="LLC178" s="217"/>
      <c r="LLD178" s="217"/>
      <c r="LLE178" s="217"/>
      <c r="LLF178" s="217"/>
      <c r="LLG178" s="217"/>
      <c r="LLH178" s="217"/>
      <c r="LLI178" s="217"/>
      <c r="LLJ178" s="217"/>
      <c r="LLK178" s="217"/>
      <c r="LLL178" s="217"/>
      <c r="LLM178" s="217"/>
      <c r="LLN178" s="217"/>
      <c r="LLO178" s="217"/>
      <c r="LLP178" s="217"/>
      <c r="LLQ178" s="217"/>
      <c r="LLR178" s="217"/>
      <c r="LLS178" s="217"/>
      <c r="LLT178" s="217"/>
      <c r="LLU178" s="217"/>
      <c r="LLV178" s="217"/>
      <c r="LLW178" s="217"/>
      <c r="LLX178" s="217"/>
      <c r="LLY178" s="217"/>
      <c r="LLZ178" s="217"/>
      <c r="LMA178" s="217"/>
      <c r="LMB178" s="217"/>
      <c r="LMC178" s="217"/>
      <c r="LMD178" s="217"/>
      <c r="LME178" s="217"/>
      <c r="LMF178" s="217"/>
      <c r="LMG178" s="217"/>
      <c r="LMH178" s="217"/>
      <c r="LMI178" s="217"/>
      <c r="LMJ178" s="217"/>
      <c r="LMK178" s="217"/>
      <c r="LML178" s="217"/>
      <c r="LMM178" s="217"/>
      <c r="LMN178" s="217"/>
      <c r="LMO178" s="217"/>
      <c r="LMP178" s="217"/>
      <c r="LMQ178" s="217"/>
      <c r="LMR178" s="217"/>
      <c r="LMS178" s="217"/>
      <c r="LMT178" s="217"/>
      <c r="LMU178" s="217"/>
      <c r="LMV178" s="217"/>
      <c r="LMW178" s="217"/>
      <c r="LMX178" s="217"/>
      <c r="LMY178" s="217"/>
      <c r="LMZ178" s="217"/>
      <c r="LNA178" s="217"/>
      <c r="LNB178" s="217"/>
      <c r="LNC178" s="217"/>
      <c r="LND178" s="217"/>
      <c r="LNE178" s="217"/>
      <c r="LNF178" s="217"/>
      <c r="LNG178" s="217"/>
      <c r="LNH178" s="217"/>
      <c r="LNI178" s="217"/>
      <c r="LNJ178" s="217"/>
      <c r="LNK178" s="217"/>
      <c r="LNL178" s="217"/>
      <c r="LNM178" s="217"/>
      <c r="LNN178" s="217"/>
      <c r="LNO178" s="217"/>
      <c r="LNP178" s="217"/>
      <c r="LNQ178" s="217"/>
      <c r="LNR178" s="217"/>
      <c r="LNS178" s="217"/>
      <c r="LNT178" s="217"/>
      <c r="LNU178" s="217"/>
      <c r="LNV178" s="217"/>
      <c r="LNW178" s="217"/>
      <c r="LNX178" s="217"/>
      <c r="LNY178" s="217"/>
      <c r="LNZ178" s="217"/>
      <c r="LOA178" s="217"/>
      <c r="LOB178" s="217"/>
      <c r="LOC178" s="217"/>
      <c r="LOD178" s="217"/>
      <c r="LOE178" s="217"/>
      <c r="LOF178" s="217"/>
      <c r="LOG178" s="217"/>
      <c r="LOH178" s="217"/>
      <c r="LOI178" s="217"/>
      <c r="LOJ178" s="217"/>
      <c r="LOK178" s="217"/>
      <c r="LOL178" s="217"/>
      <c r="LOM178" s="217"/>
      <c r="LON178" s="217"/>
      <c r="LOO178" s="217"/>
      <c r="LOP178" s="217"/>
      <c r="LOQ178" s="217"/>
      <c r="LOR178" s="217"/>
      <c r="LOS178" s="217"/>
      <c r="LOT178" s="217"/>
      <c r="LOU178" s="217"/>
      <c r="LOV178" s="217"/>
      <c r="LOW178" s="217"/>
      <c r="LOX178" s="217"/>
      <c r="LOY178" s="217"/>
      <c r="LOZ178" s="217"/>
      <c r="LPA178" s="217"/>
      <c r="LPB178" s="217"/>
      <c r="LPC178" s="217"/>
      <c r="LPD178" s="217"/>
      <c r="LPE178" s="217"/>
      <c r="LPF178" s="217"/>
      <c r="LPG178" s="217"/>
      <c r="LPH178" s="217"/>
      <c r="LPI178" s="217"/>
      <c r="LPJ178" s="217"/>
      <c r="LPK178" s="217"/>
      <c r="LPL178" s="217"/>
      <c r="LPM178" s="217"/>
      <c r="LPN178" s="217"/>
      <c r="LPO178" s="217"/>
      <c r="LPP178" s="217"/>
      <c r="LPQ178" s="217"/>
      <c r="LPR178" s="217"/>
      <c r="LPS178" s="217"/>
      <c r="LPT178" s="217"/>
      <c r="LPU178" s="217"/>
      <c r="LPV178" s="217"/>
      <c r="LPW178" s="217"/>
      <c r="LPX178" s="217"/>
      <c r="LPY178" s="217"/>
      <c r="LPZ178" s="217"/>
      <c r="LQA178" s="217"/>
      <c r="LQB178" s="217"/>
      <c r="LQC178" s="217"/>
      <c r="LQD178" s="217"/>
      <c r="LQE178" s="217"/>
      <c r="LQF178" s="217"/>
      <c r="LQG178" s="217"/>
      <c r="LQH178" s="217"/>
      <c r="LQI178" s="217"/>
      <c r="LQJ178" s="217"/>
      <c r="LQK178" s="217"/>
      <c r="LQL178" s="217"/>
      <c r="LQM178" s="217"/>
      <c r="LQN178" s="217"/>
      <c r="LQO178" s="217"/>
      <c r="LQP178" s="217"/>
      <c r="LQQ178" s="217"/>
      <c r="LQR178" s="217"/>
      <c r="LQS178" s="217"/>
      <c r="LQT178" s="217"/>
      <c r="LQU178" s="217"/>
      <c r="LQV178" s="217"/>
      <c r="LQW178" s="217"/>
      <c r="LQX178" s="217"/>
      <c r="LQY178" s="217"/>
      <c r="LQZ178" s="217"/>
      <c r="LRA178" s="217"/>
      <c r="LRB178" s="217"/>
      <c r="LRC178" s="217"/>
      <c r="LRD178" s="217"/>
      <c r="LRE178" s="217"/>
      <c r="LRF178" s="217"/>
      <c r="LRG178" s="217"/>
      <c r="LRH178" s="217"/>
      <c r="LRI178" s="217"/>
      <c r="LRJ178" s="217"/>
      <c r="LRK178" s="217"/>
      <c r="LRL178" s="217"/>
      <c r="LRM178" s="217"/>
      <c r="LRN178" s="217"/>
      <c r="LRO178" s="217"/>
      <c r="LRP178" s="217"/>
      <c r="LRQ178" s="217"/>
      <c r="LRR178" s="217"/>
      <c r="LRS178" s="217"/>
      <c r="LRT178" s="217"/>
      <c r="LRU178" s="217"/>
      <c r="LRV178" s="217"/>
      <c r="LRW178" s="217"/>
      <c r="LRX178" s="217"/>
      <c r="LRY178" s="217"/>
      <c r="LRZ178" s="217"/>
      <c r="LSA178" s="217"/>
      <c r="LSB178" s="217"/>
      <c r="LSC178" s="217"/>
      <c r="LSD178" s="217"/>
      <c r="LSE178" s="217"/>
      <c r="LSF178" s="217"/>
      <c r="LSG178" s="217"/>
      <c r="LSH178" s="217"/>
      <c r="LSI178" s="217"/>
      <c r="LSJ178" s="217"/>
      <c r="LSK178" s="217"/>
      <c r="LSL178" s="217"/>
      <c r="LSM178" s="217"/>
      <c r="LSN178" s="217"/>
      <c r="LSO178" s="217"/>
      <c r="LSP178" s="217"/>
      <c r="LSQ178" s="217"/>
      <c r="LSR178" s="217"/>
      <c r="LSS178" s="217"/>
      <c r="LST178" s="217"/>
      <c r="LSU178" s="217"/>
      <c r="LSV178" s="217"/>
      <c r="LSW178" s="217"/>
      <c r="LSX178" s="217"/>
      <c r="LSY178" s="217"/>
      <c r="LSZ178" s="217"/>
      <c r="LTA178" s="217"/>
      <c r="LTB178" s="217"/>
      <c r="LTC178" s="217"/>
      <c r="LTD178" s="217"/>
      <c r="LTE178" s="217"/>
      <c r="LTF178" s="217"/>
      <c r="LTG178" s="217"/>
      <c r="LTH178" s="217"/>
      <c r="LTI178" s="217"/>
      <c r="LTJ178" s="217"/>
      <c r="LTK178" s="217"/>
      <c r="LTL178" s="217"/>
      <c r="LTM178" s="217"/>
      <c r="LTN178" s="217"/>
      <c r="LTO178" s="217"/>
      <c r="LTP178" s="217"/>
      <c r="LTQ178" s="217"/>
      <c r="LTR178" s="217"/>
      <c r="LTS178" s="217"/>
      <c r="LTT178" s="217"/>
      <c r="LTU178" s="217"/>
      <c r="LTV178" s="217"/>
      <c r="LTW178" s="217"/>
      <c r="LTX178" s="217"/>
      <c r="LTY178" s="217"/>
      <c r="LTZ178" s="217"/>
      <c r="LUA178" s="217"/>
      <c r="LUB178" s="217"/>
      <c r="LUC178" s="217"/>
      <c r="LUD178" s="217"/>
      <c r="LUE178" s="217"/>
      <c r="LUF178" s="217"/>
      <c r="LUG178" s="217"/>
      <c r="LUH178" s="217"/>
      <c r="LUI178" s="217"/>
      <c r="LUJ178" s="217"/>
      <c r="LUK178" s="217"/>
      <c r="LUL178" s="217"/>
      <c r="LUM178" s="217"/>
      <c r="LUN178" s="217"/>
      <c r="LUO178" s="217"/>
      <c r="LUP178" s="217"/>
      <c r="LUQ178" s="217"/>
      <c r="LUR178" s="217"/>
      <c r="LUS178" s="217"/>
      <c r="LUT178" s="217"/>
      <c r="LUU178" s="217"/>
      <c r="LUV178" s="217"/>
      <c r="LUW178" s="217"/>
      <c r="LUX178" s="217"/>
      <c r="LUY178" s="217"/>
      <c r="LUZ178" s="217"/>
      <c r="LVA178" s="217"/>
      <c r="LVB178" s="217"/>
      <c r="LVC178" s="217"/>
      <c r="LVD178" s="217"/>
      <c r="LVE178" s="217"/>
      <c r="LVF178" s="217"/>
      <c r="LVG178" s="217"/>
      <c r="LVH178" s="217"/>
      <c r="LVI178" s="217"/>
      <c r="LVJ178" s="217"/>
      <c r="LVK178" s="217"/>
      <c r="LVL178" s="217"/>
      <c r="LVM178" s="217"/>
      <c r="LVN178" s="217"/>
      <c r="LVO178" s="217"/>
      <c r="LVP178" s="217"/>
      <c r="LVQ178" s="217"/>
      <c r="LVR178" s="217"/>
      <c r="LVS178" s="217"/>
      <c r="LVT178" s="217"/>
      <c r="LVU178" s="217"/>
      <c r="LVV178" s="217"/>
      <c r="LVW178" s="217"/>
      <c r="LVX178" s="217"/>
      <c r="LVY178" s="217"/>
      <c r="LVZ178" s="217"/>
      <c r="LWA178" s="217"/>
      <c r="LWB178" s="217"/>
      <c r="LWC178" s="217"/>
      <c r="LWD178" s="217"/>
      <c r="LWE178" s="217"/>
      <c r="LWF178" s="217"/>
      <c r="LWG178" s="217"/>
      <c r="LWH178" s="217"/>
      <c r="LWI178" s="217"/>
      <c r="LWJ178" s="217"/>
      <c r="LWK178" s="217"/>
      <c r="LWL178" s="217"/>
      <c r="LWM178" s="217"/>
      <c r="LWN178" s="217"/>
      <c r="LWO178" s="217"/>
      <c r="LWP178" s="217"/>
      <c r="LWQ178" s="217"/>
      <c r="LWR178" s="217"/>
      <c r="LWS178" s="217"/>
      <c r="LWT178" s="217"/>
      <c r="LWU178" s="217"/>
      <c r="LWV178" s="217"/>
      <c r="LWW178" s="217"/>
      <c r="LWX178" s="217"/>
      <c r="LWY178" s="217"/>
      <c r="LWZ178" s="217"/>
      <c r="LXA178" s="217"/>
      <c r="LXB178" s="217"/>
      <c r="LXC178" s="217"/>
      <c r="LXD178" s="217"/>
      <c r="LXE178" s="217"/>
      <c r="LXF178" s="217"/>
      <c r="LXG178" s="217"/>
      <c r="LXH178" s="217"/>
      <c r="LXI178" s="217"/>
      <c r="LXJ178" s="217"/>
      <c r="LXK178" s="217"/>
      <c r="LXL178" s="217"/>
      <c r="LXM178" s="217"/>
      <c r="LXN178" s="217"/>
      <c r="LXO178" s="217"/>
      <c r="LXP178" s="217"/>
      <c r="LXQ178" s="217"/>
      <c r="LXR178" s="217"/>
      <c r="LXS178" s="217"/>
      <c r="LXT178" s="217"/>
      <c r="LXU178" s="217"/>
      <c r="LXV178" s="217"/>
      <c r="LXW178" s="217"/>
      <c r="LXX178" s="217"/>
      <c r="LXY178" s="217"/>
      <c r="LXZ178" s="217"/>
      <c r="LYA178" s="217"/>
      <c r="LYB178" s="217"/>
      <c r="LYC178" s="217"/>
      <c r="LYD178" s="217"/>
      <c r="LYE178" s="217"/>
      <c r="LYF178" s="217"/>
      <c r="LYG178" s="217"/>
      <c r="LYH178" s="217"/>
      <c r="LYI178" s="217"/>
      <c r="LYJ178" s="217"/>
      <c r="LYK178" s="217"/>
      <c r="LYL178" s="217"/>
      <c r="LYM178" s="217"/>
      <c r="LYN178" s="217"/>
      <c r="LYO178" s="217"/>
      <c r="LYP178" s="217"/>
      <c r="LYQ178" s="217"/>
      <c r="LYR178" s="217"/>
      <c r="LYS178" s="217"/>
      <c r="LYT178" s="217"/>
      <c r="LYU178" s="217"/>
      <c r="LYV178" s="217"/>
      <c r="LYW178" s="217"/>
      <c r="LYX178" s="217"/>
      <c r="LYY178" s="217"/>
      <c r="LYZ178" s="217"/>
      <c r="LZA178" s="217"/>
      <c r="LZB178" s="217"/>
      <c r="LZC178" s="217"/>
      <c r="LZD178" s="217"/>
      <c r="LZE178" s="217"/>
      <c r="LZF178" s="217"/>
      <c r="LZG178" s="217"/>
      <c r="LZH178" s="217"/>
      <c r="LZI178" s="217"/>
      <c r="LZJ178" s="217"/>
      <c r="LZK178" s="217"/>
      <c r="LZL178" s="217"/>
      <c r="LZM178" s="217"/>
      <c r="LZN178" s="217"/>
      <c r="LZO178" s="217"/>
      <c r="LZP178" s="217"/>
      <c r="LZQ178" s="217"/>
      <c r="LZR178" s="217"/>
      <c r="LZS178" s="217"/>
      <c r="LZT178" s="217"/>
      <c r="LZU178" s="217"/>
      <c r="LZV178" s="217"/>
      <c r="LZW178" s="217"/>
      <c r="LZX178" s="217"/>
      <c r="LZY178" s="217"/>
      <c r="LZZ178" s="217"/>
      <c r="MAA178" s="217"/>
      <c r="MAB178" s="217"/>
      <c r="MAC178" s="217"/>
      <c r="MAD178" s="217"/>
      <c r="MAE178" s="217"/>
      <c r="MAF178" s="217"/>
      <c r="MAG178" s="217"/>
      <c r="MAH178" s="217"/>
      <c r="MAI178" s="217"/>
      <c r="MAJ178" s="217"/>
      <c r="MAK178" s="217"/>
      <c r="MAL178" s="217"/>
      <c r="MAM178" s="217"/>
      <c r="MAN178" s="217"/>
      <c r="MAO178" s="217"/>
      <c r="MAP178" s="217"/>
      <c r="MAQ178" s="217"/>
      <c r="MAR178" s="217"/>
      <c r="MAS178" s="217"/>
      <c r="MAT178" s="217"/>
      <c r="MAU178" s="217"/>
      <c r="MAV178" s="217"/>
      <c r="MAW178" s="217"/>
      <c r="MAX178" s="217"/>
      <c r="MAY178" s="217"/>
      <c r="MAZ178" s="217"/>
      <c r="MBA178" s="217"/>
      <c r="MBB178" s="217"/>
      <c r="MBC178" s="217"/>
      <c r="MBD178" s="217"/>
      <c r="MBE178" s="217"/>
      <c r="MBF178" s="217"/>
      <c r="MBG178" s="217"/>
      <c r="MBH178" s="217"/>
      <c r="MBI178" s="217"/>
      <c r="MBJ178" s="217"/>
      <c r="MBK178" s="217"/>
      <c r="MBL178" s="217"/>
      <c r="MBM178" s="217"/>
      <c r="MBN178" s="217"/>
      <c r="MBO178" s="217"/>
      <c r="MBP178" s="217"/>
      <c r="MBQ178" s="217"/>
      <c r="MBR178" s="217"/>
      <c r="MBS178" s="217"/>
      <c r="MBT178" s="217"/>
      <c r="MBU178" s="217"/>
      <c r="MBV178" s="217"/>
      <c r="MBW178" s="217"/>
      <c r="MBX178" s="217"/>
      <c r="MBY178" s="217"/>
      <c r="MBZ178" s="217"/>
      <c r="MCA178" s="217"/>
      <c r="MCB178" s="217"/>
      <c r="MCC178" s="217"/>
      <c r="MCD178" s="217"/>
      <c r="MCE178" s="217"/>
      <c r="MCF178" s="217"/>
      <c r="MCG178" s="217"/>
      <c r="MCH178" s="217"/>
      <c r="MCI178" s="217"/>
      <c r="MCJ178" s="217"/>
      <c r="MCK178" s="217"/>
      <c r="MCL178" s="217"/>
      <c r="MCM178" s="217"/>
      <c r="MCN178" s="217"/>
      <c r="MCO178" s="217"/>
      <c r="MCP178" s="217"/>
      <c r="MCQ178" s="217"/>
      <c r="MCR178" s="217"/>
      <c r="MCS178" s="217"/>
      <c r="MCT178" s="217"/>
      <c r="MCU178" s="217"/>
      <c r="MCV178" s="217"/>
      <c r="MCW178" s="217"/>
      <c r="MCX178" s="217"/>
      <c r="MCY178" s="217"/>
      <c r="MCZ178" s="217"/>
      <c r="MDA178" s="217"/>
      <c r="MDB178" s="217"/>
      <c r="MDC178" s="217"/>
      <c r="MDD178" s="217"/>
      <c r="MDE178" s="217"/>
      <c r="MDF178" s="217"/>
      <c r="MDG178" s="217"/>
      <c r="MDH178" s="217"/>
      <c r="MDI178" s="217"/>
      <c r="MDJ178" s="217"/>
      <c r="MDK178" s="217"/>
      <c r="MDL178" s="217"/>
      <c r="MDM178" s="217"/>
      <c r="MDN178" s="217"/>
      <c r="MDO178" s="217"/>
      <c r="MDP178" s="217"/>
      <c r="MDQ178" s="217"/>
      <c r="MDR178" s="217"/>
      <c r="MDS178" s="217"/>
      <c r="MDT178" s="217"/>
      <c r="MDU178" s="217"/>
      <c r="MDV178" s="217"/>
      <c r="MDW178" s="217"/>
      <c r="MDX178" s="217"/>
      <c r="MDY178" s="217"/>
      <c r="MDZ178" s="217"/>
      <c r="MEA178" s="217"/>
      <c r="MEB178" s="217"/>
      <c r="MEC178" s="217"/>
      <c r="MED178" s="217"/>
      <c r="MEE178" s="217"/>
      <c r="MEF178" s="217"/>
      <c r="MEG178" s="217"/>
      <c r="MEH178" s="217"/>
      <c r="MEI178" s="217"/>
      <c r="MEJ178" s="217"/>
      <c r="MEK178" s="217"/>
      <c r="MEL178" s="217"/>
      <c r="MEM178" s="217"/>
      <c r="MEN178" s="217"/>
      <c r="MEO178" s="217"/>
      <c r="MEP178" s="217"/>
      <c r="MEQ178" s="217"/>
      <c r="MER178" s="217"/>
      <c r="MES178" s="217"/>
      <c r="MET178" s="217"/>
      <c r="MEU178" s="217"/>
      <c r="MEV178" s="217"/>
      <c r="MEW178" s="217"/>
      <c r="MEX178" s="217"/>
      <c r="MEY178" s="217"/>
      <c r="MEZ178" s="217"/>
      <c r="MFA178" s="217"/>
      <c r="MFB178" s="217"/>
      <c r="MFC178" s="217"/>
      <c r="MFD178" s="217"/>
      <c r="MFE178" s="217"/>
      <c r="MFF178" s="217"/>
      <c r="MFG178" s="217"/>
      <c r="MFH178" s="217"/>
      <c r="MFI178" s="217"/>
      <c r="MFJ178" s="217"/>
      <c r="MFK178" s="217"/>
      <c r="MFL178" s="217"/>
      <c r="MFM178" s="217"/>
      <c r="MFN178" s="217"/>
      <c r="MFO178" s="217"/>
      <c r="MFP178" s="217"/>
      <c r="MFQ178" s="217"/>
      <c r="MFR178" s="217"/>
      <c r="MFS178" s="217"/>
      <c r="MFT178" s="217"/>
      <c r="MFU178" s="217"/>
      <c r="MFV178" s="217"/>
      <c r="MFW178" s="217"/>
      <c r="MFX178" s="217"/>
      <c r="MFY178" s="217"/>
      <c r="MFZ178" s="217"/>
      <c r="MGA178" s="217"/>
      <c r="MGB178" s="217"/>
      <c r="MGC178" s="217"/>
      <c r="MGD178" s="217"/>
      <c r="MGE178" s="217"/>
      <c r="MGF178" s="217"/>
      <c r="MGG178" s="217"/>
      <c r="MGH178" s="217"/>
      <c r="MGI178" s="217"/>
      <c r="MGJ178" s="217"/>
      <c r="MGK178" s="217"/>
      <c r="MGL178" s="217"/>
      <c r="MGM178" s="217"/>
      <c r="MGN178" s="217"/>
      <c r="MGO178" s="217"/>
      <c r="MGP178" s="217"/>
      <c r="MGQ178" s="217"/>
      <c r="MGR178" s="217"/>
      <c r="MGS178" s="217"/>
      <c r="MGT178" s="217"/>
      <c r="MGU178" s="217"/>
      <c r="MGV178" s="217"/>
      <c r="MGW178" s="217"/>
      <c r="MGX178" s="217"/>
      <c r="MGY178" s="217"/>
      <c r="MGZ178" s="217"/>
      <c r="MHA178" s="217"/>
      <c r="MHB178" s="217"/>
      <c r="MHC178" s="217"/>
      <c r="MHD178" s="217"/>
      <c r="MHE178" s="217"/>
      <c r="MHF178" s="217"/>
      <c r="MHG178" s="217"/>
      <c r="MHH178" s="217"/>
      <c r="MHI178" s="217"/>
      <c r="MHJ178" s="217"/>
      <c r="MHK178" s="217"/>
      <c r="MHL178" s="217"/>
      <c r="MHM178" s="217"/>
      <c r="MHN178" s="217"/>
      <c r="MHO178" s="217"/>
      <c r="MHP178" s="217"/>
      <c r="MHQ178" s="217"/>
      <c r="MHR178" s="217"/>
      <c r="MHS178" s="217"/>
      <c r="MHT178" s="217"/>
      <c r="MHU178" s="217"/>
      <c r="MHV178" s="217"/>
      <c r="MHW178" s="217"/>
      <c r="MHX178" s="217"/>
      <c r="MHY178" s="217"/>
      <c r="MHZ178" s="217"/>
      <c r="MIA178" s="217"/>
      <c r="MIB178" s="217"/>
      <c r="MIC178" s="217"/>
      <c r="MID178" s="217"/>
      <c r="MIE178" s="217"/>
      <c r="MIF178" s="217"/>
      <c r="MIG178" s="217"/>
      <c r="MIH178" s="217"/>
      <c r="MII178" s="217"/>
      <c r="MIJ178" s="217"/>
      <c r="MIK178" s="217"/>
      <c r="MIL178" s="217"/>
      <c r="MIM178" s="217"/>
      <c r="MIN178" s="217"/>
      <c r="MIO178" s="217"/>
      <c r="MIP178" s="217"/>
      <c r="MIQ178" s="217"/>
      <c r="MIR178" s="217"/>
      <c r="MIS178" s="217"/>
      <c r="MIT178" s="217"/>
      <c r="MIU178" s="217"/>
      <c r="MIV178" s="217"/>
      <c r="MIW178" s="217"/>
      <c r="MIX178" s="217"/>
      <c r="MIY178" s="217"/>
      <c r="MIZ178" s="217"/>
      <c r="MJA178" s="217"/>
      <c r="MJB178" s="217"/>
      <c r="MJC178" s="217"/>
      <c r="MJD178" s="217"/>
      <c r="MJE178" s="217"/>
      <c r="MJF178" s="217"/>
      <c r="MJG178" s="217"/>
      <c r="MJH178" s="217"/>
      <c r="MJI178" s="217"/>
      <c r="MJJ178" s="217"/>
      <c r="MJK178" s="217"/>
      <c r="MJL178" s="217"/>
      <c r="MJM178" s="217"/>
      <c r="MJN178" s="217"/>
      <c r="MJO178" s="217"/>
      <c r="MJP178" s="217"/>
      <c r="MJQ178" s="217"/>
      <c r="MJR178" s="217"/>
      <c r="MJS178" s="217"/>
      <c r="MJT178" s="217"/>
      <c r="MJU178" s="217"/>
      <c r="MJV178" s="217"/>
      <c r="MJW178" s="217"/>
      <c r="MJX178" s="217"/>
      <c r="MJY178" s="217"/>
      <c r="MJZ178" s="217"/>
      <c r="MKA178" s="217"/>
      <c r="MKB178" s="217"/>
      <c r="MKC178" s="217"/>
      <c r="MKD178" s="217"/>
      <c r="MKE178" s="217"/>
      <c r="MKF178" s="217"/>
      <c r="MKG178" s="217"/>
      <c r="MKH178" s="217"/>
      <c r="MKI178" s="217"/>
      <c r="MKJ178" s="217"/>
      <c r="MKK178" s="217"/>
      <c r="MKL178" s="217"/>
      <c r="MKM178" s="217"/>
      <c r="MKN178" s="217"/>
      <c r="MKO178" s="217"/>
      <c r="MKP178" s="217"/>
      <c r="MKQ178" s="217"/>
      <c r="MKR178" s="217"/>
      <c r="MKS178" s="217"/>
      <c r="MKT178" s="217"/>
      <c r="MKU178" s="217"/>
      <c r="MKV178" s="217"/>
      <c r="MKW178" s="217"/>
      <c r="MKX178" s="217"/>
      <c r="MKY178" s="217"/>
      <c r="MKZ178" s="217"/>
      <c r="MLA178" s="217"/>
      <c r="MLB178" s="217"/>
      <c r="MLC178" s="217"/>
      <c r="MLD178" s="217"/>
      <c r="MLE178" s="217"/>
      <c r="MLF178" s="217"/>
      <c r="MLG178" s="217"/>
      <c r="MLH178" s="217"/>
      <c r="MLI178" s="217"/>
      <c r="MLJ178" s="217"/>
      <c r="MLK178" s="217"/>
      <c r="MLL178" s="217"/>
      <c r="MLM178" s="217"/>
      <c r="MLN178" s="217"/>
      <c r="MLO178" s="217"/>
      <c r="MLP178" s="217"/>
      <c r="MLQ178" s="217"/>
      <c r="MLR178" s="217"/>
      <c r="MLS178" s="217"/>
      <c r="MLT178" s="217"/>
      <c r="MLU178" s="217"/>
      <c r="MLV178" s="217"/>
      <c r="MLW178" s="217"/>
      <c r="MLX178" s="217"/>
      <c r="MLY178" s="217"/>
      <c r="MLZ178" s="217"/>
      <c r="MMA178" s="217"/>
      <c r="MMB178" s="217"/>
      <c r="MMC178" s="217"/>
      <c r="MMD178" s="217"/>
      <c r="MME178" s="217"/>
      <c r="MMF178" s="217"/>
      <c r="MMG178" s="217"/>
      <c r="MMH178" s="217"/>
      <c r="MMI178" s="217"/>
      <c r="MMJ178" s="217"/>
      <c r="MMK178" s="217"/>
      <c r="MML178" s="217"/>
      <c r="MMM178" s="217"/>
      <c r="MMN178" s="217"/>
      <c r="MMO178" s="217"/>
      <c r="MMP178" s="217"/>
      <c r="MMQ178" s="217"/>
      <c r="MMR178" s="217"/>
      <c r="MMS178" s="217"/>
      <c r="MMT178" s="217"/>
      <c r="MMU178" s="217"/>
      <c r="MMV178" s="217"/>
      <c r="MMW178" s="217"/>
      <c r="MMX178" s="217"/>
      <c r="MMY178" s="217"/>
      <c r="MMZ178" s="217"/>
      <c r="MNA178" s="217"/>
      <c r="MNB178" s="217"/>
      <c r="MNC178" s="217"/>
      <c r="MND178" s="217"/>
      <c r="MNE178" s="217"/>
      <c r="MNF178" s="217"/>
      <c r="MNG178" s="217"/>
      <c r="MNH178" s="217"/>
      <c r="MNI178" s="217"/>
      <c r="MNJ178" s="217"/>
      <c r="MNK178" s="217"/>
      <c r="MNL178" s="217"/>
      <c r="MNM178" s="217"/>
      <c r="MNN178" s="217"/>
      <c r="MNO178" s="217"/>
      <c r="MNP178" s="217"/>
      <c r="MNQ178" s="217"/>
      <c r="MNR178" s="217"/>
      <c r="MNS178" s="217"/>
      <c r="MNT178" s="217"/>
      <c r="MNU178" s="217"/>
      <c r="MNV178" s="217"/>
      <c r="MNW178" s="217"/>
      <c r="MNX178" s="217"/>
      <c r="MNY178" s="217"/>
      <c r="MNZ178" s="217"/>
      <c r="MOA178" s="217"/>
      <c r="MOB178" s="217"/>
      <c r="MOC178" s="217"/>
      <c r="MOD178" s="217"/>
      <c r="MOE178" s="217"/>
      <c r="MOF178" s="217"/>
      <c r="MOG178" s="217"/>
      <c r="MOH178" s="217"/>
      <c r="MOI178" s="217"/>
      <c r="MOJ178" s="217"/>
      <c r="MOK178" s="217"/>
      <c r="MOL178" s="217"/>
      <c r="MOM178" s="217"/>
      <c r="MON178" s="217"/>
      <c r="MOO178" s="217"/>
      <c r="MOP178" s="217"/>
      <c r="MOQ178" s="217"/>
      <c r="MOR178" s="217"/>
      <c r="MOS178" s="217"/>
      <c r="MOT178" s="217"/>
      <c r="MOU178" s="217"/>
      <c r="MOV178" s="217"/>
      <c r="MOW178" s="217"/>
      <c r="MOX178" s="217"/>
      <c r="MOY178" s="217"/>
      <c r="MOZ178" s="217"/>
      <c r="MPA178" s="217"/>
      <c r="MPB178" s="217"/>
      <c r="MPC178" s="217"/>
      <c r="MPD178" s="217"/>
      <c r="MPE178" s="217"/>
      <c r="MPF178" s="217"/>
      <c r="MPG178" s="217"/>
      <c r="MPH178" s="217"/>
      <c r="MPI178" s="217"/>
      <c r="MPJ178" s="217"/>
      <c r="MPK178" s="217"/>
      <c r="MPL178" s="217"/>
      <c r="MPM178" s="217"/>
      <c r="MPN178" s="217"/>
      <c r="MPO178" s="217"/>
      <c r="MPP178" s="217"/>
      <c r="MPQ178" s="217"/>
      <c r="MPR178" s="217"/>
      <c r="MPS178" s="217"/>
      <c r="MPT178" s="217"/>
      <c r="MPU178" s="217"/>
      <c r="MPV178" s="217"/>
      <c r="MPW178" s="217"/>
      <c r="MPX178" s="217"/>
      <c r="MPY178" s="217"/>
      <c r="MPZ178" s="217"/>
      <c r="MQA178" s="217"/>
      <c r="MQB178" s="217"/>
      <c r="MQC178" s="217"/>
      <c r="MQD178" s="217"/>
      <c r="MQE178" s="217"/>
      <c r="MQF178" s="217"/>
      <c r="MQG178" s="217"/>
      <c r="MQH178" s="217"/>
      <c r="MQI178" s="217"/>
      <c r="MQJ178" s="217"/>
      <c r="MQK178" s="217"/>
      <c r="MQL178" s="217"/>
      <c r="MQM178" s="217"/>
      <c r="MQN178" s="217"/>
      <c r="MQO178" s="217"/>
      <c r="MQP178" s="217"/>
      <c r="MQQ178" s="217"/>
      <c r="MQR178" s="217"/>
      <c r="MQS178" s="217"/>
      <c r="MQT178" s="217"/>
      <c r="MQU178" s="217"/>
      <c r="MQV178" s="217"/>
      <c r="MQW178" s="217"/>
      <c r="MQX178" s="217"/>
      <c r="MQY178" s="217"/>
      <c r="MQZ178" s="217"/>
      <c r="MRA178" s="217"/>
      <c r="MRB178" s="217"/>
      <c r="MRC178" s="217"/>
      <c r="MRD178" s="217"/>
      <c r="MRE178" s="217"/>
      <c r="MRF178" s="217"/>
      <c r="MRG178" s="217"/>
      <c r="MRH178" s="217"/>
      <c r="MRI178" s="217"/>
      <c r="MRJ178" s="217"/>
      <c r="MRK178" s="217"/>
      <c r="MRL178" s="217"/>
      <c r="MRM178" s="217"/>
      <c r="MRN178" s="217"/>
      <c r="MRO178" s="217"/>
      <c r="MRP178" s="217"/>
      <c r="MRQ178" s="217"/>
      <c r="MRR178" s="217"/>
      <c r="MRS178" s="217"/>
      <c r="MRT178" s="217"/>
      <c r="MRU178" s="217"/>
      <c r="MRV178" s="217"/>
      <c r="MRW178" s="217"/>
      <c r="MRX178" s="217"/>
      <c r="MRY178" s="217"/>
      <c r="MRZ178" s="217"/>
      <c r="MSA178" s="217"/>
      <c r="MSB178" s="217"/>
      <c r="MSC178" s="217"/>
      <c r="MSD178" s="217"/>
      <c r="MSE178" s="217"/>
      <c r="MSF178" s="217"/>
      <c r="MSG178" s="217"/>
      <c r="MSH178" s="217"/>
      <c r="MSI178" s="217"/>
      <c r="MSJ178" s="217"/>
      <c r="MSK178" s="217"/>
      <c r="MSL178" s="217"/>
      <c r="MSM178" s="217"/>
      <c r="MSN178" s="217"/>
      <c r="MSO178" s="217"/>
      <c r="MSP178" s="217"/>
      <c r="MSQ178" s="217"/>
      <c r="MSR178" s="217"/>
      <c r="MSS178" s="217"/>
      <c r="MST178" s="217"/>
      <c r="MSU178" s="217"/>
      <c r="MSV178" s="217"/>
      <c r="MSW178" s="217"/>
      <c r="MSX178" s="217"/>
      <c r="MSY178" s="217"/>
      <c r="MSZ178" s="217"/>
      <c r="MTA178" s="217"/>
      <c r="MTB178" s="217"/>
      <c r="MTC178" s="217"/>
      <c r="MTD178" s="217"/>
      <c r="MTE178" s="217"/>
      <c r="MTF178" s="217"/>
      <c r="MTG178" s="217"/>
      <c r="MTH178" s="217"/>
      <c r="MTI178" s="217"/>
      <c r="MTJ178" s="217"/>
      <c r="MTK178" s="217"/>
      <c r="MTL178" s="217"/>
      <c r="MTM178" s="217"/>
      <c r="MTN178" s="217"/>
      <c r="MTO178" s="217"/>
      <c r="MTP178" s="217"/>
      <c r="MTQ178" s="217"/>
      <c r="MTR178" s="217"/>
      <c r="MTS178" s="217"/>
      <c r="MTT178" s="217"/>
      <c r="MTU178" s="217"/>
      <c r="MTV178" s="217"/>
      <c r="MTW178" s="217"/>
      <c r="MTX178" s="217"/>
      <c r="MTY178" s="217"/>
      <c r="MTZ178" s="217"/>
      <c r="MUA178" s="217"/>
      <c r="MUB178" s="217"/>
      <c r="MUC178" s="217"/>
      <c r="MUD178" s="217"/>
      <c r="MUE178" s="217"/>
      <c r="MUF178" s="217"/>
      <c r="MUG178" s="217"/>
      <c r="MUH178" s="217"/>
      <c r="MUI178" s="217"/>
      <c r="MUJ178" s="217"/>
      <c r="MUK178" s="217"/>
      <c r="MUL178" s="217"/>
      <c r="MUM178" s="217"/>
      <c r="MUN178" s="217"/>
      <c r="MUO178" s="217"/>
      <c r="MUP178" s="217"/>
      <c r="MUQ178" s="217"/>
      <c r="MUR178" s="217"/>
      <c r="MUS178" s="217"/>
      <c r="MUT178" s="217"/>
      <c r="MUU178" s="217"/>
      <c r="MUV178" s="217"/>
      <c r="MUW178" s="217"/>
      <c r="MUX178" s="217"/>
      <c r="MUY178" s="217"/>
      <c r="MUZ178" s="217"/>
      <c r="MVA178" s="217"/>
      <c r="MVB178" s="217"/>
      <c r="MVC178" s="217"/>
      <c r="MVD178" s="217"/>
      <c r="MVE178" s="217"/>
      <c r="MVF178" s="217"/>
      <c r="MVG178" s="217"/>
      <c r="MVH178" s="217"/>
      <c r="MVI178" s="217"/>
      <c r="MVJ178" s="217"/>
      <c r="MVK178" s="217"/>
      <c r="MVL178" s="217"/>
      <c r="MVM178" s="217"/>
      <c r="MVN178" s="217"/>
      <c r="MVO178" s="217"/>
      <c r="MVP178" s="217"/>
      <c r="MVQ178" s="217"/>
      <c r="MVR178" s="217"/>
      <c r="MVS178" s="217"/>
      <c r="MVT178" s="217"/>
      <c r="MVU178" s="217"/>
      <c r="MVV178" s="217"/>
      <c r="MVW178" s="217"/>
      <c r="MVX178" s="217"/>
      <c r="MVY178" s="217"/>
      <c r="MVZ178" s="217"/>
      <c r="MWA178" s="217"/>
      <c r="MWB178" s="217"/>
      <c r="MWC178" s="217"/>
      <c r="MWD178" s="217"/>
      <c r="MWE178" s="217"/>
      <c r="MWF178" s="217"/>
      <c r="MWG178" s="217"/>
      <c r="MWH178" s="217"/>
      <c r="MWI178" s="217"/>
      <c r="MWJ178" s="217"/>
      <c r="MWK178" s="217"/>
      <c r="MWL178" s="217"/>
      <c r="MWM178" s="217"/>
      <c r="MWN178" s="217"/>
      <c r="MWO178" s="217"/>
      <c r="MWP178" s="217"/>
      <c r="MWQ178" s="217"/>
      <c r="MWR178" s="217"/>
      <c r="MWS178" s="217"/>
      <c r="MWT178" s="217"/>
      <c r="MWU178" s="217"/>
      <c r="MWV178" s="217"/>
      <c r="MWW178" s="217"/>
      <c r="MWX178" s="217"/>
      <c r="MWY178" s="217"/>
      <c r="MWZ178" s="217"/>
      <c r="MXA178" s="217"/>
      <c r="MXB178" s="217"/>
      <c r="MXC178" s="217"/>
      <c r="MXD178" s="217"/>
      <c r="MXE178" s="217"/>
      <c r="MXF178" s="217"/>
      <c r="MXG178" s="217"/>
      <c r="MXH178" s="217"/>
      <c r="MXI178" s="217"/>
      <c r="MXJ178" s="217"/>
      <c r="MXK178" s="217"/>
      <c r="MXL178" s="217"/>
      <c r="MXM178" s="217"/>
      <c r="MXN178" s="217"/>
      <c r="MXO178" s="217"/>
      <c r="MXP178" s="217"/>
      <c r="MXQ178" s="217"/>
      <c r="MXR178" s="217"/>
      <c r="MXS178" s="217"/>
      <c r="MXT178" s="217"/>
      <c r="MXU178" s="217"/>
      <c r="MXV178" s="217"/>
      <c r="MXW178" s="217"/>
      <c r="MXX178" s="217"/>
      <c r="MXY178" s="217"/>
      <c r="MXZ178" s="217"/>
      <c r="MYA178" s="217"/>
      <c r="MYB178" s="217"/>
      <c r="MYC178" s="217"/>
      <c r="MYD178" s="217"/>
      <c r="MYE178" s="217"/>
      <c r="MYF178" s="217"/>
      <c r="MYG178" s="217"/>
      <c r="MYH178" s="217"/>
      <c r="MYI178" s="217"/>
      <c r="MYJ178" s="217"/>
      <c r="MYK178" s="217"/>
      <c r="MYL178" s="217"/>
      <c r="MYM178" s="217"/>
      <c r="MYN178" s="217"/>
      <c r="MYO178" s="217"/>
      <c r="MYP178" s="217"/>
      <c r="MYQ178" s="217"/>
      <c r="MYR178" s="217"/>
      <c r="MYS178" s="217"/>
      <c r="MYT178" s="217"/>
      <c r="MYU178" s="217"/>
      <c r="MYV178" s="217"/>
      <c r="MYW178" s="217"/>
      <c r="MYX178" s="217"/>
      <c r="MYY178" s="217"/>
      <c r="MYZ178" s="217"/>
      <c r="MZA178" s="217"/>
      <c r="MZB178" s="217"/>
      <c r="MZC178" s="217"/>
      <c r="MZD178" s="217"/>
      <c r="MZE178" s="217"/>
      <c r="MZF178" s="217"/>
      <c r="MZG178" s="217"/>
      <c r="MZH178" s="217"/>
      <c r="MZI178" s="217"/>
      <c r="MZJ178" s="217"/>
      <c r="MZK178" s="217"/>
      <c r="MZL178" s="217"/>
      <c r="MZM178" s="217"/>
      <c r="MZN178" s="217"/>
      <c r="MZO178" s="217"/>
      <c r="MZP178" s="217"/>
      <c r="MZQ178" s="217"/>
      <c r="MZR178" s="217"/>
      <c r="MZS178" s="217"/>
      <c r="MZT178" s="217"/>
      <c r="MZU178" s="217"/>
      <c r="MZV178" s="217"/>
      <c r="MZW178" s="217"/>
      <c r="MZX178" s="217"/>
      <c r="MZY178" s="217"/>
      <c r="MZZ178" s="217"/>
      <c r="NAA178" s="217"/>
      <c r="NAB178" s="217"/>
      <c r="NAC178" s="217"/>
      <c r="NAD178" s="217"/>
      <c r="NAE178" s="217"/>
      <c r="NAF178" s="217"/>
      <c r="NAG178" s="217"/>
      <c r="NAH178" s="217"/>
      <c r="NAI178" s="217"/>
      <c r="NAJ178" s="217"/>
      <c r="NAK178" s="217"/>
      <c r="NAL178" s="217"/>
      <c r="NAM178" s="217"/>
      <c r="NAN178" s="217"/>
      <c r="NAO178" s="217"/>
      <c r="NAP178" s="217"/>
      <c r="NAQ178" s="217"/>
      <c r="NAR178" s="217"/>
      <c r="NAS178" s="217"/>
      <c r="NAT178" s="217"/>
      <c r="NAU178" s="217"/>
      <c r="NAV178" s="217"/>
      <c r="NAW178" s="217"/>
      <c r="NAX178" s="217"/>
      <c r="NAY178" s="217"/>
      <c r="NAZ178" s="217"/>
      <c r="NBA178" s="217"/>
      <c r="NBB178" s="217"/>
      <c r="NBC178" s="217"/>
      <c r="NBD178" s="217"/>
      <c r="NBE178" s="217"/>
      <c r="NBF178" s="217"/>
      <c r="NBG178" s="217"/>
      <c r="NBH178" s="217"/>
      <c r="NBI178" s="217"/>
      <c r="NBJ178" s="217"/>
      <c r="NBK178" s="217"/>
      <c r="NBL178" s="217"/>
      <c r="NBM178" s="217"/>
      <c r="NBN178" s="217"/>
      <c r="NBO178" s="217"/>
      <c r="NBP178" s="217"/>
      <c r="NBQ178" s="217"/>
      <c r="NBR178" s="217"/>
      <c r="NBS178" s="217"/>
      <c r="NBT178" s="217"/>
      <c r="NBU178" s="217"/>
      <c r="NBV178" s="217"/>
      <c r="NBW178" s="217"/>
      <c r="NBX178" s="217"/>
      <c r="NBY178" s="217"/>
      <c r="NBZ178" s="217"/>
      <c r="NCA178" s="217"/>
      <c r="NCB178" s="217"/>
      <c r="NCC178" s="217"/>
      <c r="NCD178" s="217"/>
      <c r="NCE178" s="217"/>
      <c r="NCF178" s="217"/>
      <c r="NCG178" s="217"/>
      <c r="NCH178" s="217"/>
      <c r="NCI178" s="217"/>
      <c r="NCJ178" s="217"/>
      <c r="NCK178" s="217"/>
      <c r="NCL178" s="217"/>
      <c r="NCM178" s="217"/>
      <c r="NCN178" s="217"/>
      <c r="NCO178" s="217"/>
      <c r="NCP178" s="217"/>
      <c r="NCQ178" s="217"/>
      <c r="NCR178" s="217"/>
      <c r="NCS178" s="217"/>
      <c r="NCT178" s="217"/>
      <c r="NCU178" s="217"/>
      <c r="NCV178" s="217"/>
      <c r="NCW178" s="217"/>
      <c r="NCX178" s="217"/>
      <c r="NCY178" s="217"/>
      <c r="NCZ178" s="217"/>
      <c r="NDA178" s="217"/>
      <c r="NDB178" s="217"/>
      <c r="NDC178" s="217"/>
      <c r="NDD178" s="217"/>
      <c r="NDE178" s="217"/>
      <c r="NDF178" s="217"/>
      <c r="NDG178" s="217"/>
      <c r="NDH178" s="217"/>
      <c r="NDI178" s="217"/>
      <c r="NDJ178" s="217"/>
      <c r="NDK178" s="217"/>
      <c r="NDL178" s="217"/>
      <c r="NDM178" s="217"/>
      <c r="NDN178" s="217"/>
      <c r="NDO178" s="217"/>
      <c r="NDP178" s="217"/>
      <c r="NDQ178" s="217"/>
      <c r="NDR178" s="217"/>
      <c r="NDS178" s="217"/>
      <c r="NDT178" s="217"/>
      <c r="NDU178" s="217"/>
      <c r="NDV178" s="217"/>
      <c r="NDW178" s="217"/>
      <c r="NDX178" s="217"/>
      <c r="NDY178" s="217"/>
      <c r="NDZ178" s="217"/>
      <c r="NEA178" s="217"/>
      <c r="NEB178" s="217"/>
      <c r="NEC178" s="217"/>
      <c r="NED178" s="217"/>
      <c r="NEE178" s="217"/>
      <c r="NEF178" s="217"/>
      <c r="NEG178" s="217"/>
      <c r="NEH178" s="217"/>
      <c r="NEI178" s="217"/>
      <c r="NEJ178" s="217"/>
      <c r="NEK178" s="217"/>
      <c r="NEL178" s="217"/>
      <c r="NEM178" s="217"/>
      <c r="NEN178" s="217"/>
      <c r="NEO178" s="217"/>
      <c r="NEP178" s="217"/>
      <c r="NEQ178" s="217"/>
      <c r="NER178" s="217"/>
      <c r="NES178" s="217"/>
      <c r="NET178" s="217"/>
      <c r="NEU178" s="217"/>
      <c r="NEV178" s="217"/>
      <c r="NEW178" s="217"/>
      <c r="NEX178" s="217"/>
      <c r="NEY178" s="217"/>
      <c r="NEZ178" s="217"/>
      <c r="NFA178" s="217"/>
      <c r="NFB178" s="217"/>
      <c r="NFC178" s="217"/>
      <c r="NFD178" s="217"/>
      <c r="NFE178" s="217"/>
      <c r="NFF178" s="217"/>
      <c r="NFG178" s="217"/>
      <c r="NFH178" s="217"/>
      <c r="NFI178" s="217"/>
      <c r="NFJ178" s="217"/>
      <c r="NFK178" s="217"/>
      <c r="NFL178" s="217"/>
      <c r="NFM178" s="217"/>
      <c r="NFN178" s="217"/>
      <c r="NFO178" s="217"/>
      <c r="NFP178" s="217"/>
      <c r="NFQ178" s="217"/>
      <c r="NFR178" s="217"/>
      <c r="NFS178" s="217"/>
      <c r="NFT178" s="217"/>
      <c r="NFU178" s="217"/>
      <c r="NFV178" s="217"/>
      <c r="NFW178" s="217"/>
      <c r="NFX178" s="217"/>
      <c r="NFY178" s="217"/>
      <c r="NFZ178" s="217"/>
      <c r="NGA178" s="217"/>
      <c r="NGB178" s="217"/>
      <c r="NGC178" s="217"/>
      <c r="NGD178" s="217"/>
      <c r="NGE178" s="217"/>
      <c r="NGF178" s="217"/>
      <c r="NGG178" s="217"/>
      <c r="NGH178" s="217"/>
      <c r="NGI178" s="217"/>
      <c r="NGJ178" s="217"/>
      <c r="NGK178" s="217"/>
      <c r="NGL178" s="217"/>
      <c r="NGM178" s="217"/>
      <c r="NGN178" s="217"/>
      <c r="NGO178" s="217"/>
      <c r="NGP178" s="217"/>
      <c r="NGQ178" s="217"/>
      <c r="NGR178" s="217"/>
      <c r="NGS178" s="217"/>
      <c r="NGT178" s="217"/>
      <c r="NGU178" s="217"/>
      <c r="NGV178" s="217"/>
      <c r="NGW178" s="217"/>
      <c r="NGX178" s="217"/>
      <c r="NGY178" s="217"/>
      <c r="NGZ178" s="217"/>
      <c r="NHA178" s="217"/>
      <c r="NHB178" s="217"/>
      <c r="NHC178" s="217"/>
      <c r="NHD178" s="217"/>
      <c r="NHE178" s="217"/>
      <c r="NHF178" s="217"/>
      <c r="NHG178" s="217"/>
      <c r="NHH178" s="217"/>
      <c r="NHI178" s="217"/>
      <c r="NHJ178" s="217"/>
      <c r="NHK178" s="217"/>
      <c r="NHL178" s="217"/>
      <c r="NHM178" s="217"/>
      <c r="NHN178" s="217"/>
      <c r="NHO178" s="217"/>
      <c r="NHP178" s="217"/>
      <c r="NHQ178" s="217"/>
      <c r="NHR178" s="217"/>
      <c r="NHS178" s="217"/>
      <c r="NHT178" s="217"/>
      <c r="NHU178" s="217"/>
      <c r="NHV178" s="217"/>
      <c r="NHW178" s="217"/>
      <c r="NHX178" s="217"/>
      <c r="NHY178" s="217"/>
      <c r="NHZ178" s="217"/>
      <c r="NIA178" s="217"/>
      <c r="NIB178" s="217"/>
      <c r="NIC178" s="217"/>
      <c r="NID178" s="217"/>
      <c r="NIE178" s="217"/>
      <c r="NIF178" s="217"/>
      <c r="NIG178" s="217"/>
      <c r="NIH178" s="217"/>
      <c r="NII178" s="217"/>
      <c r="NIJ178" s="217"/>
      <c r="NIK178" s="217"/>
      <c r="NIL178" s="217"/>
      <c r="NIM178" s="217"/>
      <c r="NIN178" s="217"/>
      <c r="NIO178" s="217"/>
      <c r="NIP178" s="217"/>
      <c r="NIQ178" s="217"/>
      <c r="NIR178" s="217"/>
      <c r="NIS178" s="217"/>
      <c r="NIT178" s="217"/>
      <c r="NIU178" s="217"/>
      <c r="NIV178" s="217"/>
      <c r="NIW178" s="217"/>
      <c r="NIX178" s="217"/>
      <c r="NIY178" s="217"/>
      <c r="NIZ178" s="217"/>
      <c r="NJA178" s="217"/>
      <c r="NJB178" s="217"/>
      <c r="NJC178" s="217"/>
      <c r="NJD178" s="217"/>
      <c r="NJE178" s="217"/>
      <c r="NJF178" s="217"/>
      <c r="NJG178" s="217"/>
      <c r="NJH178" s="217"/>
      <c r="NJI178" s="217"/>
      <c r="NJJ178" s="217"/>
      <c r="NJK178" s="217"/>
      <c r="NJL178" s="217"/>
      <c r="NJM178" s="217"/>
      <c r="NJN178" s="217"/>
      <c r="NJO178" s="217"/>
      <c r="NJP178" s="217"/>
      <c r="NJQ178" s="217"/>
      <c r="NJR178" s="217"/>
      <c r="NJS178" s="217"/>
      <c r="NJT178" s="217"/>
      <c r="NJU178" s="217"/>
      <c r="NJV178" s="217"/>
      <c r="NJW178" s="217"/>
      <c r="NJX178" s="217"/>
      <c r="NJY178" s="217"/>
      <c r="NJZ178" s="217"/>
      <c r="NKA178" s="217"/>
      <c r="NKB178" s="217"/>
      <c r="NKC178" s="217"/>
      <c r="NKD178" s="217"/>
      <c r="NKE178" s="217"/>
      <c r="NKF178" s="217"/>
      <c r="NKG178" s="217"/>
      <c r="NKH178" s="217"/>
      <c r="NKI178" s="217"/>
      <c r="NKJ178" s="217"/>
      <c r="NKK178" s="217"/>
      <c r="NKL178" s="217"/>
      <c r="NKM178" s="217"/>
      <c r="NKN178" s="217"/>
      <c r="NKO178" s="217"/>
      <c r="NKP178" s="217"/>
      <c r="NKQ178" s="217"/>
      <c r="NKR178" s="217"/>
      <c r="NKS178" s="217"/>
      <c r="NKT178" s="217"/>
      <c r="NKU178" s="217"/>
      <c r="NKV178" s="217"/>
      <c r="NKW178" s="217"/>
      <c r="NKX178" s="217"/>
      <c r="NKY178" s="217"/>
      <c r="NKZ178" s="217"/>
      <c r="NLA178" s="217"/>
      <c r="NLB178" s="217"/>
      <c r="NLC178" s="217"/>
      <c r="NLD178" s="217"/>
      <c r="NLE178" s="217"/>
      <c r="NLF178" s="217"/>
      <c r="NLG178" s="217"/>
      <c r="NLH178" s="217"/>
      <c r="NLI178" s="217"/>
      <c r="NLJ178" s="217"/>
      <c r="NLK178" s="217"/>
      <c r="NLL178" s="217"/>
      <c r="NLM178" s="217"/>
      <c r="NLN178" s="217"/>
      <c r="NLO178" s="217"/>
      <c r="NLP178" s="217"/>
      <c r="NLQ178" s="217"/>
      <c r="NLR178" s="217"/>
      <c r="NLS178" s="217"/>
      <c r="NLT178" s="217"/>
      <c r="NLU178" s="217"/>
      <c r="NLV178" s="217"/>
      <c r="NLW178" s="217"/>
      <c r="NLX178" s="217"/>
      <c r="NLY178" s="217"/>
      <c r="NLZ178" s="217"/>
      <c r="NMA178" s="217"/>
      <c r="NMB178" s="217"/>
      <c r="NMC178" s="217"/>
      <c r="NMD178" s="217"/>
      <c r="NME178" s="217"/>
      <c r="NMF178" s="217"/>
      <c r="NMG178" s="217"/>
      <c r="NMH178" s="217"/>
      <c r="NMI178" s="217"/>
      <c r="NMJ178" s="217"/>
      <c r="NMK178" s="217"/>
      <c r="NML178" s="217"/>
      <c r="NMM178" s="217"/>
      <c r="NMN178" s="217"/>
      <c r="NMO178" s="217"/>
      <c r="NMP178" s="217"/>
      <c r="NMQ178" s="217"/>
      <c r="NMR178" s="217"/>
      <c r="NMS178" s="217"/>
      <c r="NMT178" s="217"/>
      <c r="NMU178" s="217"/>
      <c r="NMV178" s="217"/>
      <c r="NMW178" s="217"/>
      <c r="NMX178" s="217"/>
      <c r="NMY178" s="217"/>
      <c r="NMZ178" s="217"/>
      <c r="NNA178" s="217"/>
      <c r="NNB178" s="217"/>
      <c r="NNC178" s="217"/>
      <c r="NND178" s="217"/>
      <c r="NNE178" s="217"/>
      <c r="NNF178" s="217"/>
      <c r="NNG178" s="217"/>
      <c r="NNH178" s="217"/>
      <c r="NNI178" s="217"/>
      <c r="NNJ178" s="217"/>
      <c r="NNK178" s="217"/>
      <c r="NNL178" s="217"/>
      <c r="NNM178" s="217"/>
      <c r="NNN178" s="217"/>
      <c r="NNO178" s="217"/>
      <c r="NNP178" s="217"/>
      <c r="NNQ178" s="217"/>
      <c r="NNR178" s="217"/>
      <c r="NNS178" s="217"/>
      <c r="NNT178" s="217"/>
      <c r="NNU178" s="217"/>
      <c r="NNV178" s="217"/>
      <c r="NNW178" s="217"/>
      <c r="NNX178" s="217"/>
      <c r="NNY178" s="217"/>
      <c r="NNZ178" s="217"/>
      <c r="NOA178" s="217"/>
      <c r="NOB178" s="217"/>
      <c r="NOC178" s="217"/>
      <c r="NOD178" s="217"/>
      <c r="NOE178" s="217"/>
      <c r="NOF178" s="217"/>
      <c r="NOG178" s="217"/>
      <c r="NOH178" s="217"/>
      <c r="NOI178" s="217"/>
      <c r="NOJ178" s="217"/>
      <c r="NOK178" s="217"/>
      <c r="NOL178" s="217"/>
      <c r="NOM178" s="217"/>
      <c r="NON178" s="217"/>
      <c r="NOO178" s="217"/>
      <c r="NOP178" s="217"/>
      <c r="NOQ178" s="217"/>
      <c r="NOR178" s="217"/>
      <c r="NOS178" s="217"/>
      <c r="NOT178" s="217"/>
      <c r="NOU178" s="217"/>
      <c r="NOV178" s="217"/>
      <c r="NOW178" s="217"/>
      <c r="NOX178" s="217"/>
      <c r="NOY178" s="217"/>
      <c r="NOZ178" s="217"/>
      <c r="NPA178" s="217"/>
      <c r="NPB178" s="217"/>
      <c r="NPC178" s="217"/>
      <c r="NPD178" s="217"/>
      <c r="NPE178" s="217"/>
      <c r="NPF178" s="217"/>
      <c r="NPG178" s="217"/>
      <c r="NPH178" s="217"/>
      <c r="NPI178" s="217"/>
      <c r="NPJ178" s="217"/>
      <c r="NPK178" s="217"/>
      <c r="NPL178" s="217"/>
      <c r="NPM178" s="217"/>
      <c r="NPN178" s="217"/>
      <c r="NPO178" s="217"/>
      <c r="NPP178" s="217"/>
      <c r="NPQ178" s="217"/>
      <c r="NPR178" s="217"/>
      <c r="NPS178" s="217"/>
      <c r="NPT178" s="217"/>
      <c r="NPU178" s="217"/>
      <c r="NPV178" s="217"/>
      <c r="NPW178" s="217"/>
      <c r="NPX178" s="217"/>
      <c r="NPY178" s="217"/>
      <c r="NPZ178" s="217"/>
      <c r="NQA178" s="217"/>
      <c r="NQB178" s="217"/>
      <c r="NQC178" s="217"/>
      <c r="NQD178" s="217"/>
      <c r="NQE178" s="217"/>
      <c r="NQF178" s="217"/>
      <c r="NQG178" s="217"/>
      <c r="NQH178" s="217"/>
      <c r="NQI178" s="217"/>
      <c r="NQJ178" s="217"/>
      <c r="NQK178" s="217"/>
      <c r="NQL178" s="217"/>
      <c r="NQM178" s="217"/>
      <c r="NQN178" s="217"/>
      <c r="NQO178" s="217"/>
      <c r="NQP178" s="217"/>
      <c r="NQQ178" s="217"/>
      <c r="NQR178" s="217"/>
      <c r="NQS178" s="217"/>
      <c r="NQT178" s="217"/>
      <c r="NQU178" s="217"/>
      <c r="NQV178" s="217"/>
      <c r="NQW178" s="217"/>
      <c r="NQX178" s="217"/>
      <c r="NQY178" s="217"/>
      <c r="NQZ178" s="217"/>
      <c r="NRA178" s="217"/>
      <c r="NRB178" s="217"/>
      <c r="NRC178" s="217"/>
      <c r="NRD178" s="217"/>
      <c r="NRE178" s="217"/>
      <c r="NRF178" s="217"/>
      <c r="NRG178" s="217"/>
      <c r="NRH178" s="217"/>
      <c r="NRI178" s="217"/>
      <c r="NRJ178" s="217"/>
      <c r="NRK178" s="217"/>
      <c r="NRL178" s="217"/>
      <c r="NRM178" s="217"/>
      <c r="NRN178" s="217"/>
      <c r="NRO178" s="217"/>
      <c r="NRP178" s="217"/>
      <c r="NRQ178" s="217"/>
      <c r="NRR178" s="217"/>
      <c r="NRS178" s="217"/>
      <c r="NRT178" s="217"/>
      <c r="NRU178" s="217"/>
      <c r="NRV178" s="217"/>
      <c r="NRW178" s="217"/>
      <c r="NRX178" s="217"/>
      <c r="NRY178" s="217"/>
      <c r="NRZ178" s="217"/>
      <c r="NSA178" s="217"/>
      <c r="NSB178" s="217"/>
      <c r="NSC178" s="217"/>
      <c r="NSD178" s="217"/>
      <c r="NSE178" s="217"/>
      <c r="NSF178" s="217"/>
      <c r="NSG178" s="217"/>
      <c r="NSH178" s="217"/>
      <c r="NSI178" s="217"/>
      <c r="NSJ178" s="217"/>
      <c r="NSK178" s="217"/>
      <c r="NSL178" s="217"/>
      <c r="NSM178" s="217"/>
      <c r="NSN178" s="217"/>
      <c r="NSO178" s="217"/>
      <c r="NSP178" s="217"/>
      <c r="NSQ178" s="217"/>
      <c r="NSR178" s="217"/>
      <c r="NSS178" s="217"/>
      <c r="NST178" s="217"/>
      <c r="NSU178" s="217"/>
      <c r="NSV178" s="217"/>
      <c r="NSW178" s="217"/>
      <c r="NSX178" s="217"/>
      <c r="NSY178" s="217"/>
      <c r="NSZ178" s="217"/>
      <c r="NTA178" s="217"/>
      <c r="NTB178" s="217"/>
      <c r="NTC178" s="217"/>
      <c r="NTD178" s="217"/>
      <c r="NTE178" s="217"/>
      <c r="NTF178" s="217"/>
      <c r="NTG178" s="217"/>
      <c r="NTH178" s="217"/>
      <c r="NTI178" s="217"/>
      <c r="NTJ178" s="217"/>
      <c r="NTK178" s="217"/>
      <c r="NTL178" s="217"/>
      <c r="NTM178" s="217"/>
      <c r="NTN178" s="217"/>
      <c r="NTO178" s="217"/>
      <c r="NTP178" s="217"/>
      <c r="NTQ178" s="217"/>
      <c r="NTR178" s="217"/>
      <c r="NTS178" s="217"/>
      <c r="NTT178" s="217"/>
      <c r="NTU178" s="217"/>
      <c r="NTV178" s="217"/>
      <c r="NTW178" s="217"/>
      <c r="NTX178" s="217"/>
      <c r="NTY178" s="217"/>
      <c r="NTZ178" s="217"/>
      <c r="NUA178" s="217"/>
      <c r="NUB178" s="217"/>
      <c r="NUC178" s="217"/>
      <c r="NUD178" s="217"/>
      <c r="NUE178" s="217"/>
      <c r="NUF178" s="217"/>
      <c r="NUG178" s="217"/>
      <c r="NUH178" s="217"/>
      <c r="NUI178" s="217"/>
      <c r="NUJ178" s="217"/>
      <c r="NUK178" s="217"/>
      <c r="NUL178" s="217"/>
      <c r="NUM178" s="217"/>
      <c r="NUN178" s="217"/>
      <c r="NUO178" s="217"/>
      <c r="NUP178" s="217"/>
      <c r="NUQ178" s="217"/>
      <c r="NUR178" s="217"/>
      <c r="NUS178" s="217"/>
      <c r="NUT178" s="217"/>
      <c r="NUU178" s="217"/>
      <c r="NUV178" s="217"/>
      <c r="NUW178" s="217"/>
      <c r="NUX178" s="217"/>
      <c r="NUY178" s="217"/>
      <c r="NUZ178" s="217"/>
      <c r="NVA178" s="217"/>
      <c r="NVB178" s="217"/>
      <c r="NVC178" s="217"/>
      <c r="NVD178" s="217"/>
      <c r="NVE178" s="217"/>
      <c r="NVF178" s="217"/>
      <c r="NVG178" s="217"/>
      <c r="NVH178" s="217"/>
      <c r="NVI178" s="217"/>
      <c r="NVJ178" s="217"/>
      <c r="NVK178" s="217"/>
      <c r="NVL178" s="217"/>
      <c r="NVM178" s="217"/>
      <c r="NVN178" s="217"/>
      <c r="NVO178" s="217"/>
      <c r="NVP178" s="217"/>
      <c r="NVQ178" s="217"/>
      <c r="NVR178" s="217"/>
      <c r="NVS178" s="217"/>
      <c r="NVT178" s="217"/>
      <c r="NVU178" s="217"/>
      <c r="NVV178" s="217"/>
      <c r="NVW178" s="217"/>
      <c r="NVX178" s="217"/>
      <c r="NVY178" s="217"/>
      <c r="NVZ178" s="217"/>
      <c r="NWA178" s="217"/>
      <c r="NWB178" s="217"/>
      <c r="NWC178" s="217"/>
      <c r="NWD178" s="217"/>
      <c r="NWE178" s="217"/>
      <c r="NWF178" s="217"/>
      <c r="NWG178" s="217"/>
      <c r="NWH178" s="217"/>
      <c r="NWI178" s="217"/>
      <c r="NWJ178" s="217"/>
      <c r="NWK178" s="217"/>
      <c r="NWL178" s="217"/>
      <c r="NWM178" s="217"/>
      <c r="NWN178" s="217"/>
      <c r="NWO178" s="217"/>
      <c r="NWP178" s="217"/>
      <c r="NWQ178" s="217"/>
      <c r="NWR178" s="217"/>
      <c r="NWS178" s="217"/>
      <c r="NWT178" s="217"/>
      <c r="NWU178" s="217"/>
      <c r="NWV178" s="217"/>
      <c r="NWW178" s="217"/>
      <c r="NWX178" s="217"/>
      <c r="NWY178" s="217"/>
      <c r="NWZ178" s="217"/>
      <c r="NXA178" s="217"/>
      <c r="NXB178" s="217"/>
      <c r="NXC178" s="217"/>
      <c r="NXD178" s="217"/>
      <c r="NXE178" s="217"/>
      <c r="NXF178" s="217"/>
      <c r="NXG178" s="217"/>
      <c r="NXH178" s="217"/>
      <c r="NXI178" s="217"/>
      <c r="NXJ178" s="217"/>
      <c r="NXK178" s="217"/>
      <c r="NXL178" s="217"/>
      <c r="NXM178" s="217"/>
      <c r="NXN178" s="217"/>
      <c r="NXO178" s="217"/>
      <c r="NXP178" s="217"/>
      <c r="NXQ178" s="217"/>
      <c r="NXR178" s="217"/>
      <c r="NXS178" s="217"/>
      <c r="NXT178" s="217"/>
      <c r="NXU178" s="217"/>
      <c r="NXV178" s="217"/>
      <c r="NXW178" s="217"/>
      <c r="NXX178" s="217"/>
      <c r="NXY178" s="217"/>
      <c r="NXZ178" s="217"/>
      <c r="NYA178" s="217"/>
      <c r="NYB178" s="217"/>
      <c r="NYC178" s="217"/>
      <c r="NYD178" s="217"/>
      <c r="NYE178" s="217"/>
      <c r="NYF178" s="217"/>
      <c r="NYG178" s="217"/>
      <c r="NYH178" s="217"/>
      <c r="NYI178" s="217"/>
      <c r="NYJ178" s="217"/>
      <c r="NYK178" s="217"/>
      <c r="NYL178" s="217"/>
      <c r="NYM178" s="217"/>
      <c r="NYN178" s="217"/>
      <c r="NYO178" s="217"/>
      <c r="NYP178" s="217"/>
      <c r="NYQ178" s="217"/>
      <c r="NYR178" s="217"/>
      <c r="NYS178" s="217"/>
      <c r="NYT178" s="217"/>
      <c r="NYU178" s="217"/>
      <c r="NYV178" s="217"/>
      <c r="NYW178" s="217"/>
      <c r="NYX178" s="217"/>
      <c r="NYY178" s="217"/>
      <c r="NYZ178" s="217"/>
      <c r="NZA178" s="217"/>
      <c r="NZB178" s="217"/>
      <c r="NZC178" s="217"/>
      <c r="NZD178" s="217"/>
      <c r="NZE178" s="217"/>
      <c r="NZF178" s="217"/>
      <c r="NZG178" s="217"/>
      <c r="NZH178" s="217"/>
      <c r="NZI178" s="217"/>
      <c r="NZJ178" s="217"/>
      <c r="NZK178" s="217"/>
      <c r="NZL178" s="217"/>
      <c r="NZM178" s="217"/>
      <c r="NZN178" s="217"/>
      <c r="NZO178" s="217"/>
      <c r="NZP178" s="217"/>
      <c r="NZQ178" s="217"/>
      <c r="NZR178" s="217"/>
      <c r="NZS178" s="217"/>
      <c r="NZT178" s="217"/>
      <c r="NZU178" s="217"/>
      <c r="NZV178" s="217"/>
      <c r="NZW178" s="217"/>
      <c r="NZX178" s="217"/>
      <c r="NZY178" s="217"/>
      <c r="NZZ178" s="217"/>
      <c r="OAA178" s="217"/>
      <c r="OAB178" s="217"/>
      <c r="OAC178" s="217"/>
      <c r="OAD178" s="217"/>
      <c r="OAE178" s="217"/>
      <c r="OAF178" s="217"/>
      <c r="OAG178" s="217"/>
      <c r="OAH178" s="217"/>
      <c r="OAI178" s="217"/>
      <c r="OAJ178" s="217"/>
      <c r="OAK178" s="217"/>
      <c r="OAL178" s="217"/>
      <c r="OAM178" s="217"/>
      <c r="OAN178" s="217"/>
      <c r="OAO178" s="217"/>
      <c r="OAP178" s="217"/>
      <c r="OAQ178" s="217"/>
      <c r="OAR178" s="217"/>
      <c r="OAS178" s="217"/>
      <c r="OAT178" s="217"/>
      <c r="OAU178" s="217"/>
      <c r="OAV178" s="217"/>
      <c r="OAW178" s="217"/>
      <c r="OAX178" s="217"/>
      <c r="OAY178" s="217"/>
      <c r="OAZ178" s="217"/>
      <c r="OBA178" s="217"/>
      <c r="OBB178" s="217"/>
      <c r="OBC178" s="217"/>
      <c r="OBD178" s="217"/>
      <c r="OBE178" s="217"/>
      <c r="OBF178" s="217"/>
      <c r="OBG178" s="217"/>
      <c r="OBH178" s="217"/>
      <c r="OBI178" s="217"/>
      <c r="OBJ178" s="217"/>
      <c r="OBK178" s="217"/>
      <c r="OBL178" s="217"/>
      <c r="OBM178" s="217"/>
      <c r="OBN178" s="217"/>
      <c r="OBO178" s="217"/>
      <c r="OBP178" s="217"/>
      <c r="OBQ178" s="217"/>
      <c r="OBR178" s="217"/>
      <c r="OBS178" s="217"/>
      <c r="OBT178" s="217"/>
      <c r="OBU178" s="217"/>
      <c r="OBV178" s="217"/>
      <c r="OBW178" s="217"/>
      <c r="OBX178" s="217"/>
      <c r="OBY178" s="217"/>
      <c r="OBZ178" s="217"/>
      <c r="OCA178" s="217"/>
      <c r="OCB178" s="217"/>
      <c r="OCC178" s="217"/>
      <c r="OCD178" s="217"/>
      <c r="OCE178" s="217"/>
      <c r="OCF178" s="217"/>
      <c r="OCG178" s="217"/>
      <c r="OCH178" s="217"/>
      <c r="OCI178" s="217"/>
      <c r="OCJ178" s="217"/>
      <c r="OCK178" s="217"/>
      <c r="OCL178" s="217"/>
      <c r="OCM178" s="217"/>
      <c r="OCN178" s="217"/>
      <c r="OCO178" s="217"/>
      <c r="OCP178" s="217"/>
      <c r="OCQ178" s="217"/>
      <c r="OCR178" s="217"/>
      <c r="OCS178" s="217"/>
      <c r="OCT178" s="217"/>
      <c r="OCU178" s="217"/>
      <c r="OCV178" s="217"/>
      <c r="OCW178" s="217"/>
      <c r="OCX178" s="217"/>
      <c r="OCY178" s="217"/>
      <c r="OCZ178" s="217"/>
      <c r="ODA178" s="217"/>
      <c r="ODB178" s="217"/>
      <c r="ODC178" s="217"/>
      <c r="ODD178" s="217"/>
      <c r="ODE178" s="217"/>
      <c r="ODF178" s="217"/>
      <c r="ODG178" s="217"/>
      <c r="ODH178" s="217"/>
      <c r="ODI178" s="217"/>
      <c r="ODJ178" s="217"/>
      <c r="ODK178" s="217"/>
      <c r="ODL178" s="217"/>
      <c r="ODM178" s="217"/>
      <c r="ODN178" s="217"/>
      <c r="ODO178" s="217"/>
      <c r="ODP178" s="217"/>
      <c r="ODQ178" s="217"/>
      <c r="ODR178" s="217"/>
      <c r="ODS178" s="217"/>
      <c r="ODT178" s="217"/>
      <c r="ODU178" s="217"/>
      <c r="ODV178" s="217"/>
      <c r="ODW178" s="217"/>
      <c r="ODX178" s="217"/>
      <c r="ODY178" s="217"/>
      <c r="ODZ178" s="217"/>
      <c r="OEA178" s="217"/>
      <c r="OEB178" s="217"/>
      <c r="OEC178" s="217"/>
      <c r="OED178" s="217"/>
      <c r="OEE178" s="217"/>
      <c r="OEF178" s="217"/>
      <c r="OEG178" s="217"/>
      <c r="OEH178" s="217"/>
      <c r="OEI178" s="217"/>
      <c r="OEJ178" s="217"/>
      <c r="OEK178" s="217"/>
      <c r="OEL178" s="217"/>
      <c r="OEM178" s="217"/>
      <c r="OEN178" s="217"/>
      <c r="OEO178" s="217"/>
      <c r="OEP178" s="217"/>
      <c r="OEQ178" s="217"/>
      <c r="OER178" s="217"/>
      <c r="OES178" s="217"/>
      <c r="OET178" s="217"/>
      <c r="OEU178" s="217"/>
      <c r="OEV178" s="217"/>
      <c r="OEW178" s="217"/>
      <c r="OEX178" s="217"/>
      <c r="OEY178" s="217"/>
      <c r="OEZ178" s="217"/>
      <c r="OFA178" s="217"/>
      <c r="OFB178" s="217"/>
      <c r="OFC178" s="217"/>
      <c r="OFD178" s="217"/>
      <c r="OFE178" s="217"/>
      <c r="OFF178" s="217"/>
      <c r="OFG178" s="217"/>
      <c r="OFH178" s="217"/>
      <c r="OFI178" s="217"/>
      <c r="OFJ178" s="217"/>
      <c r="OFK178" s="217"/>
      <c r="OFL178" s="217"/>
      <c r="OFM178" s="217"/>
      <c r="OFN178" s="217"/>
      <c r="OFO178" s="217"/>
      <c r="OFP178" s="217"/>
      <c r="OFQ178" s="217"/>
      <c r="OFR178" s="217"/>
      <c r="OFS178" s="217"/>
      <c r="OFT178" s="217"/>
      <c r="OFU178" s="217"/>
      <c r="OFV178" s="217"/>
      <c r="OFW178" s="217"/>
      <c r="OFX178" s="217"/>
      <c r="OFY178" s="217"/>
      <c r="OFZ178" s="217"/>
      <c r="OGA178" s="217"/>
      <c r="OGB178" s="217"/>
      <c r="OGC178" s="217"/>
      <c r="OGD178" s="217"/>
      <c r="OGE178" s="217"/>
      <c r="OGF178" s="217"/>
      <c r="OGG178" s="217"/>
      <c r="OGH178" s="217"/>
      <c r="OGI178" s="217"/>
      <c r="OGJ178" s="217"/>
      <c r="OGK178" s="217"/>
      <c r="OGL178" s="217"/>
      <c r="OGM178" s="217"/>
      <c r="OGN178" s="217"/>
      <c r="OGO178" s="217"/>
      <c r="OGP178" s="217"/>
      <c r="OGQ178" s="217"/>
      <c r="OGR178" s="217"/>
      <c r="OGS178" s="217"/>
      <c r="OGT178" s="217"/>
      <c r="OGU178" s="217"/>
      <c r="OGV178" s="217"/>
      <c r="OGW178" s="217"/>
      <c r="OGX178" s="217"/>
      <c r="OGY178" s="217"/>
      <c r="OGZ178" s="217"/>
      <c r="OHA178" s="217"/>
      <c r="OHB178" s="217"/>
      <c r="OHC178" s="217"/>
      <c r="OHD178" s="217"/>
      <c r="OHE178" s="217"/>
      <c r="OHF178" s="217"/>
      <c r="OHG178" s="217"/>
      <c r="OHH178" s="217"/>
      <c r="OHI178" s="217"/>
      <c r="OHJ178" s="217"/>
      <c r="OHK178" s="217"/>
      <c r="OHL178" s="217"/>
      <c r="OHM178" s="217"/>
      <c r="OHN178" s="217"/>
      <c r="OHO178" s="217"/>
      <c r="OHP178" s="217"/>
      <c r="OHQ178" s="217"/>
      <c r="OHR178" s="217"/>
      <c r="OHS178" s="217"/>
      <c r="OHT178" s="217"/>
      <c r="OHU178" s="217"/>
      <c r="OHV178" s="217"/>
      <c r="OHW178" s="217"/>
      <c r="OHX178" s="217"/>
      <c r="OHY178" s="217"/>
      <c r="OHZ178" s="217"/>
      <c r="OIA178" s="217"/>
      <c r="OIB178" s="217"/>
      <c r="OIC178" s="217"/>
      <c r="OID178" s="217"/>
      <c r="OIE178" s="217"/>
      <c r="OIF178" s="217"/>
      <c r="OIG178" s="217"/>
      <c r="OIH178" s="217"/>
      <c r="OII178" s="217"/>
      <c r="OIJ178" s="217"/>
      <c r="OIK178" s="217"/>
      <c r="OIL178" s="217"/>
      <c r="OIM178" s="217"/>
      <c r="OIN178" s="217"/>
      <c r="OIO178" s="217"/>
      <c r="OIP178" s="217"/>
      <c r="OIQ178" s="217"/>
      <c r="OIR178" s="217"/>
      <c r="OIS178" s="217"/>
      <c r="OIT178" s="217"/>
      <c r="OIU178" s="217"/>
      <c r="OIV178" s="217"/>
      <c r="OIW178" s="217"/>
      <c r="OIX178" s="217"/>
      <c r="OIY178" s="217"/>
      <c r="OIZ178" s="217"/>
      <c r="OJA178" s="217"/>
      <c r="OJB178" s="217"/>
      <c r="OJC178" s="217"/>
      <c r="OJD178" s="217"/>
      <c r="OJE178" s="217"/>
      <c r="OJF178" s="217"/>
      <c r="OJG178" s="217"/>
      <c r="OJH178" s="217"/>
      <c r="OJI178" s="217"/>
      <c r="OJJ178" s="217"/>
      <c r="OJK178" s="217"/>
      <c r="OJL178" s="217"/>
      <c r="OJM178" s="217"/>
      <c r="OJN178" s="217"/>
      <c r="OJO178" s="217"/>
      <c r="OJP178" s="217"/>
      <c r="OJQ178" s="217"/>
      <c r="OJR178" s="217"/>
      <c r="OJS178" s="217"/>
      <c r="OJT178" s="217"/>
      <c r="OJU178" s="217"/>
      <c r="OJV178" s="217"/>
      <c r="OJW178" s="217"/>
      <c r="OJX178" s="217"/>
      <c r="OJY178" s="217"/>
      <c r="OJZ178" s="217"/>
      <c r="OKA178" s="217"/>
      <c r="OKB178" s="217"/>
      <c r="OKC178" s="217"/>
      <c r="OKD178" s="217"/>
      <c r="OKE178" s="217"/>
      <c r="OKF178" s="217"/>
      <c r="OKG178" s="217"/>
      <c r="OKH178" s="217"/>
      <c r="OKI178" s="217"/>
      <c r="OKJ178" s="217"/>
      <c r="OKK178" s="217"/>
      <c r="OKL178" s="217"/>
      <c r="OKM178" s="217"/>
      <c r="OKN178" s="217"/>
      <c r="OKO178" s="217"/>
      <c r="OKP178" s="217"/>
      <c r="OKQ178" s="217"/>
      <c r="OKR178" s="217"/>
      <c r="OKS178" s="217"/>
      <c r="OKT178" s="217"/>
      <c r="OKU178" s="217"/>
      <c r="OKV178" s="217"/>
      <c r="OKW178" s="217"/>
      <c r="OKX178" s="217"/>
      <c r="OKY178" s="217"/>
      <c r="OKZ178" s="217"/>
      <c r="OLA178" s="217"/>
      <c r="OLB178" s="217"/>
      <c r="OLC178" s="217"/>
      <c r="OLD178" s="217"/>
      <c r="OLE178" s="217"/>
      <c r="OLF178" s="217"/>
      <c r="OLG178" s="217"/>
      <c r="OLH178" s="217"/>
      <c r="OLI178" s="217"/>
      <c r="OLJ178" s="217"/>
      <c r="OLK178" s="217"/>
      <c r="OLL178" s="217"/>
      <c r="OLM178" s="217"/>
      <c r="OLN178" s="217"/>
      <c r="OLO178" s="217"/>
      <c r="OLP178" s="217"/>
      <c r="OLQ178" s="217"/>
      <c r="OLR178" s="217"/>
      <c r="OLS178" s="217"/>
      <c r="OLT178" s="217"/>
      <c r="OLU178" s="217"/>
      <c r="OLV178" s="217"/>
      <c r="OLW178" s="217"/>
      <c r="OLX178" s="217"/>
      <c r="OLY178" s="217"/>
      <c r="OLZ178" s="217"/>
      <c r="OMA178" s="217"/>
      <c r="OMB178" s="217"/>
      <c r="OMC178" s="217"/>
      <c r="OMD178" s="217"/>
      <c r="OME178" s="217"/>
      <c r="OMF178" s="217"/>
      <c r="OMG178" s="217"/>
      <c r="OMH178" s="217"/>
      <c r="OMI178" s="217"/>
      <c r="OMJ178" s="217"/>
      <c r="OMK178" s="217"/>
      <c r="OML178" s="217"/>
      <c r="OMM178" s="217"/>
      <c r="OMN178" s="217"/>
      <c r="OMO178" s="217"/>
      <c r="OMP178" s="217"/>
      <c r="OMQ178" s="217"/>
      <c r="OMR178" s="217"/>
      <c r="OMS178" s="217"/>
      <c r="OMT178" s="217"/>
      <c r="OMU178" s="217"/>
      <c r="OMV178" s="217"/>
      <c r="OMW178" s="217"/>
      <c r="OMX178" s="217"/>
      <c r="OMY178" s="217"/>
      <c r="OMZ178" s="217"/>
      <c r="ONA178" s="217"/>
      <c r="ONB178" s="217"/>
      <c r="ONC178" s="217"/>
      <c r="OND178" s="217"/>
      <c r="ONE178" s="217"/>
      <c r="ONF178" s="217"/>
      <c r="ONG178" s="217"/>
      <c r="ONH178" s="217"/>
      <c r="ONI178" s="217"/>
      <c r="ONJ178" s="217"/>
      <c r="ONK178" s="217"/>
      <c r="ONL178" s="217"/>
      <c r="ONM178" s="217"/>
      <c r="ONN178" s="217"/>
      <c r="ONO178" s="217"/>
      <c r="ONP178" s="217"/>
      <c r="ONQ178" s="217"/>
      <c r="ONR178" s="217"/>
      <c r="ONS178" s="217"/>
      <c r="ONT178" s="217"/>
      <c r="ONU178" s="217"/>
      <c r="ONV178" s="217"/>
      <c r="ONW178" s="217"/>
      <c r="ONX178" s="217"/>
      <c r="ONY178" s="217"/>
      <c r="ONZ178" s="217"/>
      <c r="OOA178" s="217"/>
      <c r="OOB178" s="217"/>
      <c r="OOC178" s="217"/>
      <c r="OOD178" s="217"/>
      <c r="OOE178" s="217"/>
      <c r="OOF178" s="217"/>
      <c r="OOG178" s="217"/>
      <c r="OOH178" s="217"/>
      <c r="OOI178" s="217"/>
      <c r="OOJ178" s="217"/>
      <c r="OOK178" s="217"/>
      <c r="OOL178" s="217"/>
      <c r="OOM178" s="217"/>
      <c r="OON178" s="217"/>
      <c r="OOO178" s="217"/>
      <c r="OOP178" s="217"/>
      <c r="OOQ178" s="217"/>
      <c r="OOR178" s="217"/>
      <c r="OOS178" s="217"/>
      <c r="OOT178" s="217"/>
      <c r="OOU178" s="217"/>
      <c r="OOV178" s="217"/>
      <c r="OOW178" s="217"/>
      <c r="OOX178" s="217"/>
      <c r="OOY178" s="217"/>
      <c r="OOZ178" s="217"/>
      <c r="OPA178" s="217"/>
      <c r="OPB178" s="217"/>
      <c r="OPC178" s="217"/>
      <c r="OPD178" s="217"/>
      <c r="OPE178" s="217"/>
      <c r="OPF178" s="217"/>
      <c r="OPG178" s="217"/>
      <c r="OPH178" s="217"/>
      <c r="OPI178" s="217"/>
      <c r="OPJ178" s="217"/>
      <c r="OPK178" s="217"/>
      <c r="OPL178" s="217"/>
      <c r="OPM178" s="217"/>
      <c r="OPN178" s="217"/>
      <c r="OPO178" s="217"/>
      <c r="OPP178" s="217"/>
      <c r="OPQ178" s="217"/>
      <c r="OPR178" s="217"/>
      <c r="OPS178" s="217"/>
      <c r="OPT178" s="217"/>
      <c r="OPU178" s="217"/>
      <c r="OPV178" s="217"/>
      <c r="OPW178" s="217"/>
      <c r="OPX178" s="217"/>
      <c r="OPY178" s="217"/>
      <c r="OPZ178" s="217"/>
      <c r="OQA178" s="217"/>
      <c r="OQB178" s="217"/>
      <c r="OQC178" s="217"/>
      <c r="OQD178" s="217"/>
      <c r="OQE178" s="217"/>
      <c r="OQF178" s="217"/>
      <c r="OQG178" s="217"/>
      <c r="OQH178" s="217"/>
      <c r="OQI178" s="217"/>
      <c r="OQJ178" s="217"/>
      <c r="OQK178" s="217"/>
      <c r="OQL178" s="217"/>
      <c r="OQM178" s="217"/>
      <c r="OQN178" s="217"/>
      <c r="OQO178" s="217"/>
      <c r="OQP178" s="217"/>
      <c r="OQQ178" s="217"/>
      <c r="OQR178" s="217"/>
      <c r="OQS178" s="217"/>
      <c r="OQT178" s="217"/>
      <c r="OQU178" s="217"/>
      <c r="OQV178" s="217"/>
      <c r="OQW178" s="217"/>
      <c r="OQX178" s="217"/>
      <c r="OQY178" s="217"/>
      <c r="OQZ178" s="217"/>
      <c r="ORA178" s="217"/>
      <c r="ORB178" s="217"/>
      <c r="ORC178" s="217"/>
      <c r="ORD178" s="217"/>
      <c r="ORE178" s="217"/>
      <c r="ORF178" s="217"/>
      <c r="ORG178" s="217"/>
      <c r="ORH178" s="217"/>
      <c r="ORI178" s="217"/>
      <c r="ORJ178" s="217"/>
      <c r="ORK178" s="217"/>
      <c r="ORL178" s="217"/>
      <c r="ORM178" s="217"/>
      <c r="ORN178" s="217"/>
      <c r="ORO178" s="217"/>
      <c r="ORP178" s="217"/>
      <c r="ORQ178" s="217"/>
      <c r="ORR178" s="217"/>
      <c r="ORS178" s="217"/>
      <c r="ORT178" s="217"/>
      <c r="ORU178" s="217"/>
      <c r="ORV178" s="217"/>
      <c r="ORW178" s="217"/>
      <c r="ORX178" s="217"/>
      <c r="ORY178" s="217"/>
      <c r="ORZ178" s="217"/>
      <c r="OSA178" s="217"/>
      <c r="OSB178" s="217"/>
      <c r="OSC178" s="217"/>
      <c r="OSD178" s="217"/>
      <c r="OSE178" s="217"/>
      <c r="OSF178" s="217"/>
      <c r="OSG178" s="217"/>
      <c r="OSH178" s="217"/>
      <c r="OSI178" s="217"/>
      <c r="OSJ178" s="217"/>
      <c r="OSK178" s="217"/>
      <c r="OSL178" s="217"/>
      <c r="OSM178" s="217"/>
      <c r="OSN178" s="217"/>
      <c r="OSO178" s="217"/>
      <c r="OSP178" s="217"/>
      <c r="OSQ178" s="217"/>
      <c r="OSR178" s="217"/>
      <c r="OSS178" s="217"/>
      <c r="OST178" s="217"/>
      <c r="OSU178" s="217"/>
      <c r="OSV178" s="217"/>
      <c r="OSW178" s="217"/>
      <c r="OSX178" s="217"/>
      <c r="OSY178" s="217"/>
      <c r="OSZ178" s="217"/>
      <c r="OTA178" s="217"/>
      <c r="OTB178" s="217"/>
      <c r="OTC178" s="217"/>
      <c r="OTD178" s="217"/>
      <c r="OTE178" s="217"/>
      <c r="OTF178" s="217"/>
      <c r="OTG178" s="217"/>
      <c r="OTH178" s="217"/>
      <c r="OTI178" s="217"/>
      <c r="OTJ178" s="217"/>
      <c r="OTK178" s="217"/>
      <c r="OTL178" s="217"/>
      <c r="OTM178" s="217"/>
      <c r="OTN178" s="217"/>
      <c r="OTO178" s="217"/>
      <c r="OTP178" s="217"/>
      <c r="OTQ178" s="217"/>
      <c r="OTR178" s="217"/>
      <c r="OTS178" s="217"/>
      <c r="OTT178" s="217"/>
      <c r="OTU178" s="217"/>
      <c r="OTV178" s="217"/>
      <c r="OTW178" s="217"/>
      <c r="OTX178" s="217"/>
      <c r="OTY178" s="217"/>
      <c r="OTZ178" s="217"/>
      <c r="OUA178" s="217"/>
      <c r="OUB178" s="217"/>
      <c r="OUC178" s="217"/>
      <c r="OUD178" s="217"/>
      <c r="OUE178" s="217"/>
      <c r="OUF178" s="217"/>
      <c r="OUG178" s="217"/>
      <c r="OUH178" s="217"/>
      <c r="OUI178" s="217"/>
      <c r="OUJ178" s="217"/>
      <c r="OUK178" s="217"/>
      <c r="OUL178" s="217"/>
      <c r="OUM178" s="217"/>
      <c r="OUN178" s="217"/>
      <c r="OUO178" s="217"/>
      <c r="OUP178" s="217"/>
      <c r="OUQ178" s="217"/>
      <c r="OUR178" s="217"/>
      <c r="OUS178" s="217"/>
      <c r="OUT178" s="217"/>
      <c r="OUU178" s="217"/>
      <c r="OUV178" s="217"/>
      <c r="OUW178" s="217"/>
      <c r="OUX178" s="217"/>
      <c r="OUY178" s="217"/>
      <c r="OUZ178" s="217"/>
      <c r="OVA178" s="217"/>
      <c r="OVB178" s="217"/>
      <c r="OVC178" s="217"/>
      <c r="OVD178" s="217"/>
      <c r="OVE178" s="217"/>
      <c r="OVF178" s="217"/>
      <c r="OVG178" s="217"/>
      <c r="OVH178" s="217"/>
      <c r="OVI178" s="217"/>
      <c r="OVJ178" s="217"/>
      <c r="OVK178" s="217"/>
      <c r="OVL178" s="217"/>
      <c r="OVM178" s="217"/>
      <c r="OVN178" s="217"/>
      <c r="OVO178" s="217"/>
      <c r="OVP178" s="217"/>
      <c r="OVQ178" s="217"/>
      <c r="OVR178" s="217"/>
      <c r="OVS178" s="217"/>
      <c r="OVT178" s="217"/>
      <c r="OVU178" s="217"/>
      <c r="OVV178" s="217"/>
      <c r="OVW178" s="217"/>
      <c r="OVX178" s="217"/>
      <c r="OVY178" s="217"/>
      <c r="OVZ178" s="217"/>
      <c r="OWA178" s="217"/>
      <c r="OWB178" s="217"/>
      <c r="OWC178" s="217"/>
      <c r="OWD178" s="217"/>
      <c r="OWE178" s="217"/>
      <c r="OWF178" s="217"/>
      <c r="OWG178" s="217"/>
      <c r="OWH178" s="217"/>
      <c r="OWI178" s="217"/>
      <c r="OWJ178" s="217"/>
      <c r="OWK178" s="217"/>
      <c r="OWL178" s="217"/>
      <c r="OWM178" s="217"/>
      <c r="OWN178" s="217"/>
      <c r="OWO178" s="217"/>
      <c r="OWP178" s="217"/>
      <c r="OWQ178" s="217"/>
      <c r="OWR178" s="217"/>
      <c r="OWS178" s="217"/>
      <c r="OWT178" s="217"/>
      <c r="OWU178" s="217"/>
      <c r="OWV178" s="217"/>
      <c r="OWW178" s="217"/>
      <c r="OWX178" s="217"/>
      <c r="OWY178" s="217"/>
      <c r="OWZ178" s="217"/>
      <c r="OXA178" s="217"/>
      <c r="OXB178" s="217"/>
      <c r="OXC178" s="217"/>
      <c r="OXD178" s="217"/>
      <c r="OXE178" s="217"/>
      <c r="OXF178" s="217"/>
      <c r="OXG178" s="217"/>
      <c r="OXH178" s="217"/>
      <c r="OXI178" s="217"/>
      <c r="OXJ178" s="217"/>
      <c r="OXK178" s="217"/>
      <c r="OXL178" s="217"/>
      <c r="OXM178" s="217"/>
      <c r="OXN178" s="217"/>
      <c r="OXO178" s="217"/>
      <c r="OXP178" s="217"/>
      <c r="OXQ178" s="217"/>
      <c r="OXR178" s="217"/>
      <c r="OXS178" s="217"/>
      <c r="OXT178" s="217"/>
      <c r="OXU178" s="217"/>
      <c r="OXV178" s="217"/>
      <c r="OXW178" s="217"/>
      <c r="OXX178" s="217"/>
      <c r="OXY178" s="217"/>
      <c r="OXZ178" s="217"/>
      <c r="OYA178" s="217"/>
      <c r="OYB178" s="217"/>
      <c r="OYC178" s="217"/>
      <c r="OYD178" s="217"/>
      <c r="OYE178" s="217"/>
      <c r="OYF178" s="217"/>
      <c r="OYG178" s="217"/>
      <c r="OYH178" s="217"/>
      <c r="OYI178" s="217"/>
      <c r="OYJ178" s="217"/>
      <c r="OYK178" s="217"/>
      <c r="OYL178" s="217"/>
      <c r="OYM178" s="217"/>
      <c r="OYN178" s="217"/>
      <c r="OYO178" s="217"/>
      <c r="OYP178" s="217"/>
      <c r="OYQ178" s="217"/>
      <c r="OYR178" s="217"/>
      <c r="OYS178" s="217"/>
      <c r="OYT178" s="217"/>
      <c r="OYU178" s="217"/>
      <c r="OYV178" s="217"/>
      <c r="OYW178" s="217"/>
      <c r="OYX178" s="217"/>
      <c r="OYY178" s="217"/>
      <c r="OYZ178" s="217"/>
      <c r="OZA178" s="217"/>
      <c r="OZB178" s="217"/>
      <c r="OZC178" s="217"/>
      <c r="OZD178" s="217"/>
      <c r="OZE178" s="217"/>
      <c r="OZF178" s="217"/>
      <c r="OZG178" s="217"/>
      <c r="OZH178" s="217"/>
      <c r="OZI178" s="217"/>
      <c r="OZJ178" s="217"/>
      <c r="OZK178" s="217"/>
      <c r="OZL178" s="217"/>
      <c r="OZM178" s="217"/>
      <c r="OZN178" s="217"/>
      <c r="OZO178" s="217"/>
      <c r="OZP178" s="217"/>
      <c r="OZQ178" s="217"/>
      <c r="OZR178" s="217"/>
      <c r="OZS178" s="217"/>
      <c r="OZT178" s="217"/>
      <c r="OZU178" s="217"/>
      <c r="OZV178" s="217"/>
      <c r="OZW178" s="217"/>
      <c r="OZX178" s="217"/>
      <c r="OZY178" s="217"/>
      <c r="OZZ178" s="217"/>
      <c r="PAA178" s="217"/>
      <c r="PAB178" s="217"/>
      <c r="PAC178" s="217"/>
      <c r="PAD178" s="217"/>
      <c r="PAE178" s="217"/>
      <c r="PAF178" s="217"/>
      <c r="PAG178" s="217"/>
      <c r="PAH178" s="217"/>
      <c r="PAI178" s="217"/>
      <c r="PAJ178" s="217"/>
      <c r="PAK178" s="217"/>
      <c r="PAL178" s="217"/>
      <c r="PAM178" s="217"/>
      <c r="PAN178" s="217"/>
      <c r="PAO178" s="217"/>
      <c r="PAP178" s="217"/>
      <c r="PAQ178" s="217"/>
      <c r="PAR178" s="217"/>
      <c r="PAS178" s="217"/>
      <c r="PAT178" s="217"/>
      <c r="PAU178" s="217"/>
      <c r="PAV178" s="217"/>
      <c r="PAW178" s="217"/>
      <c r="PAX178" s="217"/>
      <c r="PAY178" s="217"/>
      <c r="PAZ178" s="217"/>
      <c r="PBA178" s="217"/>
      <c r="PBB178" s="217"/>
      <c r="PBC178" s="217"/>
      <c r="PBD178" s="217"/>
      <c r="PBE178" s="217"/>
      <c r="PBF178" s="217"/>
      <c r="PBG178" s="217"/>
      <c r="PBH178" s="217"/>
      <c r="PBI178" s="217"/>
      <c r="PBJ178" s="217"/>
      <c r="PBK178" s="217"/>
      <c r="PBL178" s="217"/>
      <c r="PBM178" s="217"/>
      <c r="PBN178" s="217"/>
      <c r="PBO178" s="217"/>
      <c r="PBP178" s="217"/>
      <c r="PBQ178" s="217"/>
      <c r="PBR178" s="217"/>
      <c r="PBS178" s="217"/>
      <c r="PBT178" s="217"/>
      <c r="PBU178" s="217"/>
      <c r="PBV178" s="217"/>
      <c r="PBW178" s="217"/>
      <c r="PBX178" s="217"/>
      <c r="PBY178" s="217"/>
      <c r="PBZ178" s="217"/>
      <c r="PCA178" s="217"/>
      <c r="PCB178" s="217"/>
      <c r="PCC178" s="217"/>
      <c r="PCD178" s="217"/>
      <c r="PCE178" s="217"/>
      <c r="PCF178" s="217"/>
      <c r="PCG178" s="217"/>
      <c r="PCH178" s="217"/>
      <c r="PCI178" s="217"/>
      <c r="PCJ178" s="217"/>
      <c r="PCK178" s="217"/>
      <c r="PCL178" s="217"/>
      <c r="PCM178" s="217"/>
      <c r="PCN178" s="217"/>
      <c r="PCO178" s="217"/>
      <c r="PCP178" s="217"/>
      <c r="PCQ178" s="217"/>
      <c r="PCR178" s="217"/>
      <c r="PCS178" s="217"/>
      <c r="PCT178" s="217"/>
      <c r="PCU178" s="217"/>
      <c r="PCV178" s="217"/>
      <c r="PCW178" s="217"/>
      <c r="PCX178" s="217"/>
      <c r="PCY178" s="217"/>
      <c r="PCZ178" s="217"/>
      <c r="PDA178" s="217"/>
      <c r="PDB178" s="217"/>
      <c r="PDC178" s="217"/>
      <c r="PDD178" s="217"/>
      <c r="PDE178" s="217"/>
      <c r="PDF178" s="217"/>
      <c r="PDG178" s="217"/>
      <c r="PDH178" s="217"/>
      <c r="PDI178" s="217"/>
      <c r="PDJ178" s="217"/>
      <c r="PDK178" s="217"/>
      <c r="PDL178" s="217"/>
      <c r="PDM178" s="217"/>
      <c r="PDN178" s="217"/>
      <c r="PDO178" s="217"/>
      <c r="PDP178" s="217"/>
      <c r="PDQ178" s="217"/>
      <c r="PDR178" s="217"/>
      <c r="PDS178" s="217"/>
      <c r="PDT178" s="217"/>
      <c r="PDU178" s="217"/>
      <c r="PDV178" s="217"/>
      <c r="PDW178" s="217"/>
      <c r="PDX178" s="217"/>
      <c r="PDY178" s="217"/>
      <c r="PDZ178" s="217"/>
      <c r="PEA178" s="217"/>
      <c r="PEB178" s="217"/>
      <c r="PEC178" s="217"/>
      <c r="PED178" s="217"/>
      <c r="PEE178" s="217"/>
      <c r="PEF178" s="217"/>
      <c r="PEG178" s="217"/>
      <c r="PEH178" s="217"/>
      <c r="PEI178" s="217"/>
      <c r="PEJ178" s="217"/>
      <c r="PEK178" s="217"/>
      <c r="PEL178" s="217"/>
      <c r="PEM178" s="217"/>
      <c r="PEN178" s="217"/>
      <c r="PEO178" s="217"/>
      <c r="PEP178" s="217"/>
      <c r="PEQ178" s="217"/>
      <c r="PER178" s="217"/>
      <c r="PES178" s="217"/>
      <c r="PET178" s="217"/>
      <c r="PEU178" s="217"/>
      <c r="PEV178" s="217"/>
      <c r="PEW178" s="217"/>
      <c r="PEX178" s="217"/>
      <c r="PEY178" s="217"/>
      <c r="PEZ178" s="217"/>
      <c r="PFA178" s="217"/>
      <c r="PFB178" s="217"/>
      <c r="PFC178" s="217"/>
      <c r="PFD178" s="217"/>
      <c r="PFE178" s="217"/>
      <c r="PFF178" s="217"/>
      <c r="PFG178" s="217"/>
      <c r="PFH178" s="217"/>
      <c r="PFI178" s="217"/>
      <c r="PFJ178" s="217"/>
      <c r="PFK178" s="217"/>
      <c r="PFL178" s="217"/>
      <c r="PFM178" s="217"/>
      <c r="PFN178" s="217"/>
      <c r="PFO178" s="217"/>
      <c r="PFP178" s="217"/>
      <c r="PFQ178" s="217"/>
      <c r="PFR178" s="217"/>
      <c r="PFS178" s="217"/>
      <c r="PFT178" s="217"/>
      <c r="PFU178" s="217"/>
      <c r="PFV178" s="217"/>
      <c r="PFW178" s="217"/>
      <c r="PFX178" s="217"/>
      <c r="PFY178" s="217"/>
      <c r="PFZ178" s="217"/>
      <c r="PGA178" s="217"/>
      <c r="PGB178" s="217"/>
      <c r="PGC178" s="217"/>
      <c r="PGD178" s="217"/>
      <c r="PGE178" s="217"/>
      <c r="PGF178" s="217"/>
      <c r="PGG178" s="217"/>
      <c r="PGH178" s="217"/>
      <c r="PGI178" s="217"/>
      <c r="PGJ178" s="217"/>
      <c r="PGK178" s="217"/>
      <c r="PGL178" s="217"/>
      <c r="PGM178" s="217"/>
      <c r="PGN178" s="217"/>
      <c r="PGO178" s="217"/>
      <c r="PGP178" s="217"/>
      <c r="PGQ178" s="217"/>
      <c r="PGR178" s="217"/>
      <c r="PGS178" s="217"/>
      <c r="PGT178" s="217"/>
      <c r="PGU178" s="217"/>
      <c r="PGV178" s="217"/>
      <c r="PGW178" s="217"/>
      <c r="PGX178" s="217"/>
      <c r="PGY178" s="217"/>
      <c r="PGZ178" s="217"/>
      <c r="PHA178" s="217"/>
      <c r="PHB178" s="217"/>
      <c r="PHC178" s="217"/>
      <c r="PHD178" s="217"/>
      <c r="PHE178" s="217"/>
      <c r="PHF178" s="217"/>
      <c r="PHG178" s="217"/>
      <c r="PHH178" s="217"/>
      <c r="PHI178" s="217"/>
      <c r="PHJ178" s="217"/>
      <c r="PHK178" s="217"/>
      <c r="PHL178" s="217"/>
      <c r="PHM178" s="217"/>
      <c r="PHN178" s="217"/>
      <c r="PHO178" s="217"/>
      <c r="PHP178" s="217"/>
      <c r="PHQ178" s="217"/>
      <c r="PHR178" s="217"/>
      <c r="PHS178" s="217"/>
      <c r="PHT178" s="217"/>
      <c r="PHU178" s="217"/>
      <c r="PHV178" s="217"/>
      <c r="PHW178" s="217"/>
      <c r="PHX178" s="217"/>
      <c r="PHY178" s="217"/>
      <c r="PHZ178" s="217"/>
      <c r="PIA178" s="217"/>
      <c r="PIB178" s="217"/>
      <c r="PIC178" s="217"/>
      <c r="PID178" s="217"/>
      <c r="PIE178" s="217"/>
      <c r="PIF178" s="217"/>
      <c r="PIG178" s="217"/>
      <c r="PIH178" s="217"/>
      <c r="PII178" s="217"/>
      <c r="PIJ178" s="217"/>
      <c r="PIK178" s="217"/>
      <c r="PIL178" s="217"/>
      <c r="PIM178" s="217"/>
      <c r="PIN178" s="217"/>
      <c r="PIO178" s="217"/>
      <c r="PIP178" s="217"/>
      <c r="PIQ178" s="217"/>
      <c r="PIR178" s="217"/>
      <c r="PIS178" s="217"/>
      <c r="PIT178" s="217"/>
      <c r="PIU178" s="217"/>
      <c r="PIV178" s="217"/>
      <c r="PIW178" s="217"/>
      <c r="PIX178" s="217"/>
      <c r="PIY178" s="217"/>
      <c r="PIZ178" s="217"/>
      <c r="PJA178" s="217"/>
      <c r="PJB178" s="217"/>
      <c r="PJC178" s="217"/>
      <c r="PJD178" s="217"/>
      <c r="PJE178" s="217"/>
      <c r="PJF178" s="217"/>
      <c r="PJG178" s="217"/>
      <c r="PJH178" s="217"/>
      <c r="PJI178" s="217"/>
      <c r="PJJ178" s="217"/>
      <c r="PJK178" s="217"/>
      <c r="PJL178" s="217"/>
      <c r="PJM178" s="217"/>
      <c r="PJN178" s="217"/>
      <c r="PJO178" s="217"/>
      <c r="PJP178" s="217"/>
      <c r="PJQ178" s="217"/>
      <c r="PJR178" s="217"/>
      <c r="PJS178" s="217"/>
      <c r="PJT178" s="217"/>
      <c r="PJU178" s="217"/>
      <c r="PJV178" s="217"/>
      <c r="PJW178" s="217"/>
      <c r="PJX178" s="217"/>
      <c r="PJY178" s="217"/>
      <c r="PJZ178" s="217"/>
      <c r="PKA178" s="217"/>
      <c r="PKB178" s="217"/>
      <c r="PKC178" s="217"/>
      <c r="PKD178" s="217"/>
      <c r="PKE178" s="217"/>
      <c r="PKF178" s="217"/>
      <c r="PKG178" s="217"/>
      <c r="PKH178" s="217"/>
      <c r="PKI178" s="217"/>
      <c r="PKJ178" s="217"/>
      <c r="PKK178" s="217"/>
      <c r="PKL178" s="217"/>
      <c r="PKM178" s="217"/>
      <c r="PKN178" s="217"/>
      <c r="PKO178" s="217"/>
      <c r="PKP178" s="217"/>
      <c r="PKQ178" s="217"/>
      <c r="PKR178" s="217"/>
      <c r="PKS178" s="217"/>
      <c r="PKT178" s="217"/>
      <c r="PKU178" s="217"/>
      <c r="PKV178" s="217"/>
      <c r="PKW178" s="217"/>
      <c r="PKX178" s="217"/>
      <c r="PKY178" s="217"/>
      <c r="PKZ178" s="217"/>
      <c r="PLA178" s="217"/>
      <c r="PLB178" s="217"/>
      <c r="PLC178" s="217"/>
      <c r="PLD178" s="217"/>
      <c r="PLE178" s="217"/>
      <c r="PLF178" s="217"/>
      <c r="PLG178" s="217"/>
      <c r="PLH178" s="217"/>
      <c r="PLI178" s="217"/>
      <c r="PLJ178" s="217"/>
      <c r="PLK178" s="217"/>
      <c r="PLL178" s="217"/>
      <c r="PLM178" s="217"/>
      <c r="PLN178" s="217"/>
      <c r="PLO178" s="217"/>
      <c r="PLP178" s="217"/>
      <c r="PLQ178" s="217"/>
      <c r="PLR178" s="217"/>
      <c r="PLS178" s="217"/>
      <c r="PLT178" s="217"/>
      <c r="PLU178" s="217"/>
      <c r="PLV178" s="217"/>
      <c r="PLW178" s="217"/>
      <c r="PLX178" s="217"/>
      <c r="PLY178" s="217"/>
      <c r="PLZ178" s="217"/>
      <c r="PMA178" s="217"/>
      <c r="PMB178" s="217"/>
      <c r="PMC178" s="217"/>
      <c r="PMD178" s="217"/>
      <c r="PME178" s="217"/>
      <c r="PMF178" s="217"/>
      <c r="PMG178" s="217"/>
      <c r="PMH178" s="217"/>
      <c r="PMI178" s="217"/>
      <c r="PMJ178" s="217"/>
      <c r="PMK178" s="217"/>
      <c r="PML178" s="217"/>
      <c r="PMM178" s="217"/>
      <c r="PMN178" s="217"/>
      <c r="PMO178" s="217"/>
      <c r="PMP178" s="217"/>
      <c r="PMQ178" s="217"/>
      <c r="PMR178" s="217"/>
      <c r="PMS178" s="217"/>
      <c r="PMT178" s="217"/>
      <c r="PMU178" s="217"/>
      <c r="PMV178" s="217"/>
      <c r="PMW178" s="217"/>
      <c r="PMX178" s="217"/>
      <c r="PMY178" s="217"/>
      <c r="PMZ178" s="217"/>
      <c r="PNA178" s="217"/>
      <c r="PNB178" s="217"/>
      <c r="PNC178" s="217"/>
      <c r="PND178" s="217"/>
      <c r="PNE178" s="217"/>
      <c r="PNF178" s="217"/>
      <c r="PNG178" s="217"/>
      <c r="PNH178" s="217"/>
      <c r="PNI178" s="217"/>
      <c r="PNJ178" s="217"/>
      <c r="PNK178" s="217"/>
      <c r="PNL178" s="217"/>
      <c r="PNM178" s="217"/>
      <c r="PNN178" s="217"/>
      <c r="PNO178" s="217"/>
      <c r="PNP178" s="217"/>
      <c r="PNQ178" s="217"/>
      <c r="PNR178" s="217"/>
      <c r="PNS178" s="217"/>
      <c r="PNT178" s="217"/>
      <c r="PNU178" s="217"/>
      <c r="PNV178" s="217"/>
      <c r="PNW178" s="217"/>
      <c r="PNX178" s="217"/>
      <c r="PNY178" s="217"/>
      <c r="PNZ178" s="217"/>
      <c r="POA178" s="217"/>
      <c r="POB178" s="217"/>
      <c r="POC178" s="217"/>
      <c r="POD178" s="217"/>
      <c r="POE178" s="217"/>
      <c r="POF178" s="217"/>
      <c r="POG178" s="217"/>
      <c r="POH178" s="217"/>
      <c r="POI178" s="217"/>
      <c r="POJ178" s="217"/>
      <c r="POK178" s="217"/>
      <c r="POL178" s="217"/>
      <c r="POM178" s="217"/>
      <c r="PON178" s="217"/>
      <c r="POO178" s="217"/>
      <c r="POP178" s="217"/>
      <c r="POQ178" s="217"/>
      <c r="POR178" s="217"/>
      <c r="POS178" s="217"/>
      <c r="POT178" s="217"/>
      <c r="POU178" s="217"/>
      <c r="POV178" s="217"/>
      <c r="POW178" s="217"/>
      <c r="POX178" s="217"/>
      <c r="POY178" s="217"/>
      <c r="POZ178" s="217"/>
      <c r="PPA178" s="217"/>
      <c r="PPB178" s="217"/>
      <c r="PPC178" s="217"/>
      <c r="PPD178" s="217"/>
      <c r="PPE178" s="217"/>
      <c r="PPF178" s="217"/>
      <c r="PPG178" s="217"/>
      <c r="PPH178" s="217"/>
      <c r="PPI178" s="217"/>
      <c r="PPJ178" s="217"/>
      <c r="PPK178" s="217"/>
      <c r="PPL178" s="217"/>
      <c r="PPM178" s="217"/>
      <c r="PPN178" s="217"/>
      <c r="PPO178" s="217"/>
      <c r="PPP178" s="217"/>
      <c r="PPQ178" s="217"/>
      <c r="PPR178" s="217"/>
      <c r="PPS178" s="217"/>
      <c r="PPT178" s="217"/>
      <c r="PPU178" s="217"/>
      <c r="PPV178" s="217"/>
      <c r="PPW178" s="217"/>
      <c r="PPX178" s="217"/>
      <c r="PPY178" s="217"/>
      <c r="PPZ178" s="217"/>
      <c r="PQA178" s="217"/>
      <c r="PQB178" s="217"/>
      <c r="PQC178" s="217"/>
      <c r="PQD178" s="217"/>
      <c r="PQE178" s="217"/>
      <c r="PQF178" s="217"/>
      <c r="PQG178" s="217"/>
      <c r="PQH178" s="217"/>
      <c r="PQI178" s="217"/>
      <c r="PQJ178" s="217"/>
      <c r="PQK178" s="217"/>
      <c r="PQL178" s="217"/>
      <c r="PQM178" s="217"/>
      <c r="PQN178" s="217"/>
      <c r="PQO178" s="217"/>
      <c r="PQP178" s="217"/>
      <c r="PQQ178" s="217"/>
      <c r="PQR178" s="217"/>
      <c r="PQS178" s="217"/>
      <c r="PQT178" s="217"/>
      <c r="PQU178" s="217"/>
      <c r="PQV178" s="217"/>
      <c r="PQW178" s="217"/>
      <c r="PQX178" s="217"/>
      <c r="PQY178" s="217"/>
      <c r="PQZ178" s="217"/>
      <c r="PRA178" s="217"/>
      <c r="PRB178" s="217"/>
      <c r="PRC178" s="217"/>
      <c r="PRD178" s="217"/>
      <c r="PRE178" s="217"/>
      <c r="PRF178" s="217"/>
      <c r="PRG178" s="217"/>
      <c r="PRH178" s="217"/>
      <c r="PRI178" s="217"/>
      <c r="PRJ178" s="217"/>
      <c r="PRK178" s="217"/>
      <c r="PRL178" s="217"/>
      <c r="PRM178" s="217"/>
      <c r="PRN178" s="217"/>
      <c r="PRO178" s="217"/>
      <c r="PRP178" s="217"/>
      <c r="PRQ178" s="217"/>
      <c r="PRR178" s="217"/>
      <c r="PRS178" s="217"/>
      <c r="PRT178" s="217"/>
      <c r="PRU178" s="217"/>
      <c r="PRV178" s="217"/>
      <c r="PRW178" s="217"/>
      <c r="PRX178" s="217"/>
      <c r="PRY178" s="217"/>
      <c r="PRZ178" s="217"/>
      <c r="PSA178" s="217"/>
      <c r="PSB178" s="217"/>
      <c r="PSC178" s="217"/>
      <c r="PSD178" s="217"/>
      <c r="PSE178" s="217"/>
      <c r="PSF178" s="217"/>
      <c r="PSG178" s="217"/>
      <c r="PSH178" s="217"/>
      <c r="PSI178" s="217"/>
      <c r="PSJ178" s="217"/>
      <c r="PSK178" s="217"/>
      <c r="PSL178" s="217"/>
      <c r="PSM178" s="217"/>
      <c r="PSN178" s="217"/>
      <c r="PSO178" s="217"/>
      <c r="PSP178" s="217"/>
      <c r="PSQ178" s="217"/>
      <c r="PSR178" s="217"/>
      <c r="PSS178" s="217"/>
      <c r="PST178" s="217"/>
      <c r="PSU178" s="217"/>
      <c r="PSV178" s="217"/>
      <c r="PSW178" s="217"/>
      <c r="PSX178" s="217"/>
      <c r="PSY178" s="217"/>
      <c r="PSZ178" s="217"/>
      <c r="PTA178" s="217"/>
      <c r="PTB178" s="217"/>
      <c r="PTC178" s="217"/>
      <c r="PTD178" s="217"/>
      <c r="PTE178" s="217"/>
      <c r="PTF178" s="217"/>
      <c r="PTG178" s="217"/>
      <c r="PTH178" s="217"/>
      <c r="PTI178" s="217"/>
      <c r="PTJ178" s="217"/>
      <c r="PTK178" s="217"/>
      <c r="PTL178" s="217"/>
      <c r="PTM178" s="217"/>
      <c r="PTN178" s="217"/>
      <c r="PTO178" s="217"/>
      <c r="PTP178" s="217"/>
      <c r="PTQ178" s="217"/>
      <c r="PTR178" s="217"/>
      <c r="PTS178" s="217"/>
      <c r="PTT178" s="217"/>
      <c r="PTU178" s="217"/>
      <c r="PTV178" s="217"/>
      <c r="PTW178" s="217"/>
      <c r="PTX178" s="217"/>
      <c r="PTY178" s="217"/>
      <c r="PTZ178" s="217"/>
      <c r="PUA178" s="217"/>
      <c r="PUB178" s="217"/>
      <c r="PUC178" s="217"/>
      <c r="PUD178" s="217"/>
      <c r="PUE178" s="217"/>
      <c r="PUF178" s="217"/>
      <c r="PUG178" s="217"/>
      <c r="PUH178" s="217"/>
      <c r="PUI178" s="217"/>
      <c r="PUJ178" s="217"/>
      <c r="PUK178" s="217"/>
      <c r="PUL178" s="217"/>
      <c r="PUM178" s="217"/>
      <c r="PUN178" s="217"/>
      <c r="PUO178" s="217"/>
      <c r="PUP178" s="217"/>
      <c r="PUQ178" s="217"/>
      <c r="PUR178" s="217"/>
      <c r="PUS178" s="217"/>
      <c r="PUT178" s="217"/>
      <c r="PUU178" s="217"/>
      <c r="PUV178" s="217"/>
      <c r="PUW178" s="217"/>
      <c r="PUX178" s="217"/>
      <c r="PUY178" s="217"/>
      <c r="PUZ178" s="217"/>
      <c r="PVA178" s="217"/>
      <c r="PVB178" s="217"/>
      <c r="PVC178" s="217"/>
      <c r="PVD178" s="217"/>
      <c r="PVE178" s="217"/>
      <c r="PVF178" s="217"/>
      <c r="PVG178" s="217"/>
      <c r="PVH178" s="217"/>
      <c r="PVI178" s="217"/>
      <c r="PVJ178" s="217"/>
      <c r="PVK178" s="217"/>
      <c r="PVL178" s="217"/>
      <c r="PVM178" s="217"/>
      <c r="PVN178" s="217"/>
      <c r="PVO178" s="217"/>
      <c r="PVP178" s="217"/>
      <c r="PVQ178" s="217"/>
      <c r="PVR178" s="217"/>
      <c r="PVS178" s="217"/>
      <c r="PVT178" s="217"/>
      <c r="PVU178" s="217"/>
      <c r="PVV178" s="217"/>
      <c r="PVW178" s="217"/>
      <c r="PVX178" s="217"/>
      <c r="PVY178" s="217"/>
      <c r="PVZ178" s="217"/>
      <c r="PWA178" s="217"/>
      <c r="PWB178" s="217"/>
      <c r="PWC178" s="217"/>
      <c r="PWD178" s="217"/>
      <c r="PWE178" s="217"/>
      <c r="PWF178" s="217"/>
      <c r="PWG178" s="217"/>
      <c r="PWH178" s="217"/>
      <c r="PWI178" s="217"/>
      <c r="PWJ178" s="217"/>
      <c r="PWK178" s="217"/>
      <c r="PWL178" s="217"/>
      <c r="PWM178" s="217"/>
      <c r="PWN178" s="217"/>
      <c r="PWO178" s="217"/>
      <c r="PWP178" s="217"/>
      <c r="PWQ178" s="217"/>
      <c r="PWR178" s="217"/>
      <c r="PWS178" s="217"/>
      <c r="PWT178" s="217"/>
      <c r="PWU178" s="217"/>
      <c r="PWV178" s="217"/>
      <c r="PWW178" s="217"/>
      <c r="PWX178" s="217"/>
      <c r="PWY178" s="217"/>
      <c r="PWZ178" s="217"/>
      <c r="PXA178" s="217"/>
      <c r="PXB178" s="217"/>
      <c r="PXC178" s="217"/>
      <c r="PXD178" s="217"/>
      <c r="PXE178" s="217"/>
      <c r="PXF178" s="217"/>
      <c r="PXG178" s="217"/>
      <c r="PXH178" s="217"/>
      <c r="PXI178" s="217"/>
      <c r="PXJ178" s="217"/>
      <c r="PXK178" s="217"/>
      <c r="PXL178" s="217"/>
      <c r="PXM178" s="217"/>
      <c r="PXN178" s="217"/>
      <c r="PXO178" s="217"/>
      <c r="PXP178" s="217"/>
      <c r="PXQ178" s="217"/>
      <c r="PXR178" s="217"/>
      <c r="PXS178" s="217"/>
      <c r="PXT178" s="217"/>
      <c r="PXU178" s="217"/>
      <c r="PXV178" s="217"/>
      <c r="PXW178" s="217"/>
      <c r="PXX178" s="217"/>
      <c r="PXY178" s="217"/>
      <c r="PXZ178" s="217"/>
      <c r="PYA178" s="217"/>
      <c r="PYB178" s="217"/>
      <c r="PYC178" s="217"/>
      <c r="PYD178" s="217"/>
      <c r="PYE178" s="217"/>
      <c r="PYF178" s="217"/>
      <c r="PYG178" s="217"/>
      <c r="PYH178" s="217"/>
      <c r="PYI178" s="217"/>
      <c r="PYJ178" s="217"/>
      <c r="PYK178" s="217"/>
      <c r="PYL178" s="217"/>
      <c r="PYM178" s="217"/>
      <c r="PYN178" s="217"/>
      <c r="PYO178" s="217"/>
      <c r="PYP178" s="217"/>
      <c r="PYQ178" s="217"/>
      <c r="PYR178" s="217"/>
      <c r="PYS178" s="217"/>
      <c r="PYT178" s="217"/>
      <c r="PYU178" s="217"/>
      <c r="PYV178" s="217"/>
      <c r="PYW178" s="217"/>
      <c r="PYX178" s="217"/>
      <c r="PYY178" s="217"/>
      <c r="PYZ178" s="217"/>
      <c r="PZA178" s="217"/>
      <c r="PZB178" s="217"/>
      <c r="PZC178" s="217"/>
      <c r="PZD178" s="217"/>
      <c r="PZE178" s="217"/>
      <c r="PZF178" s="217"/>
      <c r="PZG178" s="217"/>
      <c r="PZH178" s="217"/>
      <c r="PZI178" s="217"/>
      <c r="PZJ178" s="217"/>
      <c r="PZK178" s="217"/>
      <c r="PZL178" s="217"/>
      <c r="PZM178" s="217"/>
      <c r="PZN178" s="217"/>
      <c r="PZO178" s="217"/>
      <c r="PZP178" s="217"/>
      <c r="PZQ178" s="217"/>
      <c r="PZR178" s="217"/>
      <c r="PZS178" s="217"/>
      <c r="PZT178" s="217"/>
      <c r="PZU178" s="217"/>
      <c r="PZV178" s="217"/>
      <c r="PZW178" s="217"/>
      <c r="PZX178" s="217"/>
      <c r="PZY178" s="217"/>
      <c r="PZZ178" s="217"/>
      <c r="QAA178" s="217"/>
      <c r="QAB178" s="217"/>
      <c r="QAC178" s="217"/>
      <c r="QAD178" s="217"/>
      <c r="QAE178" s="217"/>
      <c r="QAF178" s="217"/>
      <c r="QAG178" s="217"/>
      <c r="QAH178" s="217"/>
      <c r="QAI178" s="217"/>
      <c r="QAJ178" s="217"/>
      <c r="QAK178" s="217"/>
      <c r="QAL178" s="217"/>
      <c r="QAM178" s="217"/>
      <c r="QAN178" s="217"/>
      <c r="QAO178" s="217"/>
      <c r="QAP178" s="217"/>
      <c r="QAQ178" s="217"/>
      <c r="QAR178" s="217"/>
      <c r="QAS178" s="217"/>
      <c r="QAT178" s="217"/>
      <c r="QAU178" s="217"/>
      <c r="QAV178" s="217"/>
      <c r="QAW178" s="217"/>
      <c r="QAX178" s="217"/>
      <c r="QAY178" s="217"/>
      <c r="QAZ178" s="217"/>
      <c r="QBA178" s="217"/>
      <c r="QBB178" s="217"/>
      <c r="QBC178" s="217"/>
      <c r="QBD178" s="217"/>
      <c r="QBE178" s="217"/>
      <c r="QBF178" s="217"/>
      <c r="QBG178" s="217"/>
      <c r="QBH178" s="217"/>
      <c r="QBI178" s="217"/>
      <c r="QBJ178" s="217"/>
      <c r="QBK178" s="217"/>
      <c r="QBL178" s="217"/>
      <c r="QBM178" s="217"/>
      <c r="QBN178" s="217"/>
      <c r="QBO178" s="217"/>
      <c r="QBP178" s="217"/>
      <c r="QBQ178" s="217"/>
      <c r="QBR178" s="217"/>
      <c r="QBS178" s="217"/>
      <c r="QBT178" s="217"/>
      <c r="QBU178" s="217"/>
      <c r="QBV178" s="217"/>
      <c r="QBW178" s="217"/>
      <c r="QBX178" s="217"/>
      <c r="QBY178" s="217"/>
      <c r="QBZ178" s="217"/>
      <c r="QCA178" s="217"/>
      <c r="QCB178" s="217"/>
      <c r="QCC178" s="217"/>
      <c r="QCD178" s="217"/>
      <c r="QCE178" s="217"/>
      <c r="QCF178" s="217"/>
      <c r="QCG178" s="217"/>
      <c r="QCH178" s="217"/>
      <c r="QCI178" s="217"/>
      <c r="QCJ178" s="217"/>
      <c r="QCK178" s="217"/>
      <c r="QCL178" s="217"/>
      <c r="QCM178" s="217"/>
      <c r="QCN178" s="217"/>
      <c r="QCO178" s="217"/>
      <c r="QCP178" s="217"/>
      <c r="QCQ178" s="217"/>
      <c r="QCR178" s="217"/>
      <c r="QCS178" s="217"/>
      <c r="QCT178" s="217"/>
      <c r="QCU178" s="217"/>
      <c r="QCV178" s="217"/>
      <c r="QCW178" s="217"/>
      <c r="QCX178" s="217"/>
      <c r="QCY178" s="217"/>
      <c r="QCZ178" s="217"/>
      <c r="QDA178" s="217"/>
      <c r="QDB178" s="217"/>
      <c r="QDC178" s="217"/>
      <c r="QDD178" s="217"/>
      <c r="QDE178" s="217"/>
      <c r="QDF178" s="217"/>
      <c r="QDG178" s="217"/>
      <c r="QDH178" s="217"/>
      <c r="QDI178" s="217"/>
      <c r="QDJ178" s="217"/>
      <c r="QDK178" s="217"/>
      <c r="QDL178" s="217"/>
      <c r="QDM178" s="217"/>
      <c r="QDN178" s="217"/>
      <c r="QDO178" s="217"/>
      <c r="QDP178" s="217"/>
      <c r="QDQ178" s="217"/>
      <c r="QDR178" s="217"/>
      <c r="QDS178" s="217"/>
      <c r="QDT178" s="217"/>
      <c r="QDU178" s="217"/>
      <c r="QDV178" s="217"/>
      <c r="QDW178" s="217"/>
      <c r="QDX178" s="217"/>
      <c r="QDY178" s="217"/>
      <c r="QDZ178" s="217"/>
      <c r="QEA178" s="217"/>
      <c r="QEB178" s="217"/>
      <c r="QEC178" s="217"/>
      <c r="QED178" s="217"/>
      <c r="QEE178" s="217"/>
      <c r="QEF178" s="217"/>
      <c r="QEG178" s="217"/>
      <c r="QEH178" s="217"/>
      <c r="QEI178" s="217"/>
      <c r="QEJ178" s="217"/>
      <c r="QEK178" s="217"/>
      <c r="QEL178" s="217"/>
      <c r="QEM178" s="217"/>
      <c r="QEN178" s="217"/>
      <c r="QEO178" s="217"/>
      <c r="QEP178" s="217"/>
      <c r="QEQ178" s="217"/>
      <c r="QER178" s="217"/>
      <c r="QES178" s="217"/>
      <c r="QET178" s="217"/>
      <c r="QEU178" s="217"/>
      <c r="QEV178" s="217"/>
      <c r="QEW178" s="217"/>
      <c r="QEX178" s="217"/>
      <c r="QEY178" s="217"/>
      <c r="QEZ178" s="217"/>
      <c r="QFA178" s="217"/>
      <c r="QFB178" s="217"/>
      <c r="QFC178" s="217"/>
      <c r="QFD178" s="217"/>
      <c r="QFE178" s="217"/>
      <c r="QFF178" s="217"/>
      <c r="QFG178" s="217"/>
      <c r="QFH178" s="217"/>
      <c r="QFI178" s="217"/>
      <c r="QFJ178" s="217"/>
      <c r="QFK178" s="217"/>
      <c r="QFL178" s="217"/>
      <c r="QFM178" s="217"/>
      <c r="QFN178" s="217"/>
      <c r="QFO178" s="217"/>
      <c r="QFP178" s="217"/>
      <c r="QFQ178" s="217"/>
      <c r="QFR178" s="217"/>
      <c r="QFS178" s="217"/>
      <c r="QFT178" s="217"/>
      <c r="QFU178" s="217"/>
      <c r="QFV178" s="217"/>
      <c r="QFW178" s="217"/>
      <c r="QFX178" s="217"/>
      <c r="QFY178" s="217"/>
      <c r="QFZ178" s="217"/>
      <c r="QGA178" s="217"/>
      <c r="QGB178" s="217"/>
      <c r="QGC178" s="217"/>
      <c r="QGD178" s="217"/>
      <c r="QGE178" s="217"/>
      <c r="QGF178" s="217"/>
      <c r="QGG178" s="217"/>
      <c r="QGH178" s="217"/>
      <c r="QGI178" s="217"/>
      <c r="QGJ178" s="217"/>
      <c r="QGK178" s="217"/>
      <c r="QGL178" s="217"/>
      <c r="QGM178" s="217"/>
      <c r="QGN178" s="217"/>
      <c r="QGO178" s="217"/>
      <c r="QGP178" s="217"/>
      <c r="QGQ178" s="217"/>
      <c r="QGR178" s="217"/>
      <c r="QGS178" s="217"/>
      <c r="QGT178" s="217"/>
      <c r="QGU178" s="217"/>
      <c r="QGV178" s="217"/>
      <c r="QGW178" s="217"/>
      <c r="QGX178" s="217"/>
      <c r="QGY178" s="217"/>
      <c r="QGZ178" s="217"/>
      <c r="QHA178" s="217"/>
      <c r="QHB178" s="217"/>
      <c r="QHC178" s="217"/>
      <c r="QHD178" s="217"/>
      <c r="QHE178" s="217"/>
      <c r="QHF178" s="217"/>
      <c r="QHG178" s="217"/>
      <c r="QHH178" s="217"/>
      <c r="QHI178" s="217"/>
      <c r="QHJ178" s="217"/>
      <c r="QHK178" s="217"/>
      <c r="QHL178" s="217"/>
      <c r="QHM178" s="217"/>
      <c r="QHN178" s="217"/>
      <c r="QHO178" s="217"/>
      <c r="QHP178" s="217"/>
      <c r="QHQ178" s="217"/>
      <c r="QHR178" s="217"/>
      <c r="QHS178" s="217"/>
      <c r="QHT178" s="217"/>
      <c r="QHU178" s="217"/>
      <c r="QHV178" s="217"/>
      <c r="QHW178" s="217"/>
      <c r="QHX178" s="217"/>
      <c r="QHY178" s="217"/>
      <c r="QHZ178" s="217"/>
      <c r="QIA178" s="217"/>
      <c r="QIB178" s="217"/>
      <c r="QIC178" s="217"/>
      <c r="QID178" s="217"/>
      <c r="QIE178" s="217"/>
      <c r="QIF178" s="217"/>
      <c r="QIG178" s="217"/>
      <c r="QIH178" s="217"/>
      <c r="QII178" s="217"/>
      <c r="QIJ178" s="217"/>
      <c r="QIK178" s="217"/>
      <c r="QIL178" s="217"/>
      <c r="QIM178" s="217"/>
      <c r="QIN178" s="217"/>
      <c r="QIO178" s="217"/>
      <c r="QIP178" s="217"/>
      <c r="QIQ178" s="217"/>
      <c r="QIR178" s="217"/>
      <c r="QIS178" s="217"/>
      <c r="QIT178" s="217"/>
      <c r="QIU178" s="217"/>
      <c r="QIV178" s="217"/>
      <c r="QIW178" s="217"/>
      <c r="QIX178" s="217"/>
      <c r="QIY178" s="217"/>
      <c r="QIZ178" s="217"/>
      <c r="QJA178" s="217"/>
      <c r="QJB178" s="217"/>
      <c r="QJC178" s="217"/>
      <c r="QJD178" s="217"/>
      <c r="QJE178" s="217"/>
      <c r="QJF178" s="217"/>
      <c r="QJG178" s="217"/>
      <c r="QJH178" s="217"/>
      <c r="QJI178" s="217"/>
      <c r="QJJ178" s="217"/>
      <c r="QJK178" s="217"/>
      <c r="QJL178" s="217"/>
      <c r="QJM178" s="217"/>
      <c r="QJN178" s="217"/>
      <c r="QJO178" s="217"/>
      <c r="QJP178" s="217"/>
      <c r="QJQ178" s="217"/>
      <c r="QJR178" s="217"/>
      <c r="QJS178" s="217"/>
      <c r="QJT178" s="217"/>
      <c r="QJU178" s="217"/>
      <c r="QJV178" s="217"/>
      <c r="QJW178" s="217"/>
      <c r="QJX178" s="217"/>
      <c r="QJY178" s="217"/>
      <c r="QJZ178" s="217"/>
      <c r="QKA178" s="217"/>
      <c r="QKB178" s="217"/>
      <c r="QKC178" s="217"/>
      <c r="QKD178" s="217"/>
      <c r="QKE178" s="217"/>
      <c r="QKF178" s="217"/>
      <c r="QKG178" s="217"/>
      <c r="QKH178" s="217"/>
      <c r="QKI178" s="217"/>
      <c r="QKJ178" s="217"/>
      <c r="QKK178" s="217"/>
      <c r="QKL178" s="217"/>
      <c r="QKM178" s="217"/>
      <c r="QKN178" s="217"/>
      <c r="QKO178" s="217"/>
      <c r="QKP178" s="217"/>
      <c r="QKQ178" s="217"/>
      <c r="QKR178" s="217"/>
      <c r="QKS178" s="217"/>
      <c r="QKT178" s="217"/>
      <c r="QKU178" s="217"/>
      <c r="QKV178" s="217"/>
      <c r="QKW178" s="217"/>
      <c r="QKX178" s="217"/>
      <c r="QKY178" s="217"/>
      <c r="QKZ178" s="217"/>
      <c r="QLA178" s="217"/>
      <c r="QLB178" s="217"/>
      <c r="QLC178" s="217"/>
      <c r="QLD178" s="217"/>
      <c r="QLE178" s="217"/>
      <c r="QLF178" s="217"/>
      <c r="QLG178" s="217"/>
      <c r="QLH178" s="217"/>
      <c r="QLI178" s="217"/>
      <c r="QLJ178" s="217"/>
      <c r="QLK178" s="217"/>
      <c r="QLL178" s="217"/>
      <c r="QLM178" s="217"/>
      <c r="QLN178" s="217"/>
      <c r="QLO178" s="217"/>
      <c r="QLP178" s="217"/>
      <c r="QLQ178" s="217"/>
      <c r="QLR178" s="217"/>
      <c r="QLS178" s="217"/>
      <c r="QLT178" s="217"/>
      <c r="QLU178" s="217"/>
      <c r="QLV178" s="217"/>
      <c r="QLW178" s="217"/>
      <c r="QLX178" s="217"/>
      <c r="QLY178" s="217"/>
      <c r="QLZ178" s="217"/>
      <c r="QMA178" s="217"/>
      <c r="QMB178" s="217"/>
      <c r="QMC178" s="217"/>
      <c r="QMD178" s="217"/>
      <c r="QME178" s="217"/>
      <c r="QMF178" s="217"/>
      <c r="QMG178" s="217"/>
      <c r="QMH178" s="217"/>
      <c r="QMI178" s="217"/>
      <c r="QMJ178" s="217"/>
      <c r="QMK178" s="217"/>
      <c r="QML178" s="217"/>
      <c r="QMM178" s="217"/>
      <c r="QMN178" s="217"/>
      <c r="QMO178" s="217"/>
      <c r="QMP178" s="217"/>
      <c r="QMQ178" s="217"/>
      <c r="QMR178" s="217"/>
      <c r="QMS178" s="217"/>
      <c r="QMT178" s="217"/>
      <c r="QMU178" s="217"/>
      <c r="QMV178" s="217"/>
      <c r="QMW178" s="217"/>
      <c r="QMX178" s="217"/>
      <c r="QMY178" s="217"/>
      <c r="QMZ178" s="217"/>
      <c r="QNA178" s="217"/>
      <c r="QNB178" s="217"/>
      <c r="QNC178" s="217"/>
      <c r="QND178" s="217"/>
      <c r="QNE178" s="217"/>
      <c r="QNF178" s="217"/>
      <c r="QNG178" s="217"/>
      <c r="QNH178" s="217"/>
      <c r="QNI178" s="217"/>
      <c r="QNJ178" s="217"/>
      <c r="QNK178" s="217"/>
      <c r="QNL178" s="217"/>
      <c r="QNM178" s="217"/>
      <c r="QNN178" s="217"/>
      <c r="QNO178" s="217"/>
      <c r="QNP178" s="217"/>
      <c r="QNQ178" s="217"/>
      <c r="QNR178" s="217"/>
      <c r="QNS178" s="217"/>
      <c r="QNT178" s="217"/>
      <c r="QNU178" s="217"/>
      <c r="QNV178" s="217"/>
      <c r="QNW178" s="217"/>
      <c r="QNX178" s="217"/>
      <c r="QNY178" s="217"/>
      <c r="QNZ178" s="217"/>
      <c r="QOA178" s="217"/>
      <c r="QOB178" s="217"/>
      <c r="QOC178" s="217"/>
      <c r="QOD178" s="217"/>
      <c r="QOE178" s="217"/>
      <c r="QOF178" s="217"/>
      <c r="QOG178" s="217"/>
      <c r="QOH178" s="217"/>
      <c r="QOI178" s="217"/>
      <c r="QOJ178" s="217"/>
      <c r="QOK178" s="217"/>
      <c r="QOL178" s="217"/>
      <c r="QOM178" s="217"/>
      <c r="QON178" s="217"/>
      <c r="QOO178" s="217"/>
      <c r="QOP178" s="217"/>
      <c r="QOQ178" s="217"/>
      <c r="QOR178" s="217"/>
      <c r="QOS178" s="217"/>
      <c r="QOT178" s="217"/>
      <c r="QOU178" s="217"/>
      <c r="QOV178" s="217"/>
      <c r="QOW178" s="217"/>
      <c r="QOX178" s="217"/>
      <c r="QOY178" s="217"/>
      <c r="QOZ178" s="217"/>
      <c r="QPA178" s="217"/>
      <c r="QPB178" s="217"/>
      <c r="QPC178" s="217"/>
      <c r="QPD178" s="217"/>
      <c r="QPE178" s="217"/>
      <c r="QPF178" s="217"/>
      <c r="QPG178" s="217"/>
      <c r="QPH178" s="217"/>
      <c r="QPI178" s="217"/>
      <c r="QPJ178" s="217"/>
      <c r="QPK178" s="217"/>
      <c r="QPL178" s="217"/>
      <c r="QPM178" s="217"/>
      <c r="QPN178" s="217"/>
      <c r="QPO178" s="217"/>
      <c r="QPP178" s="217"/>
      <c r="QPQ178" s="217"/>
      <c r="QPR178" s="217"/>
      <c r="QPS178" s="217"/>
      <c r="QPT178" s="217"/>
      <c r="QPU178" s="217"/>
      <c r="QPV178" s="217"/>
      <c r="QPW178" s="217"/>
      <c r="QPX178" s="217"/>
      <c r="QPY178" s="217"/>
      <c r="QPZ178" s="217"/>
      <c r="QQA178" s="217"/>
      <c r="QQB178" s="217"/>
      <c r="QQC178" s="217"/>
      <c r="QQD178" s="217"/>
      <c r="QQE178" s="217"/>
      <c r="QQF178" s="217"/>
      <c r="QQG178" s="217"/>
      <c r="QQH178" s="217"/>
      <c r="QQI178" s="217"/>
      <c r="QQJ178" s="217"/>
      <c r="QQK178" s="217"/>
      <c r="QQL178" s="217"/>
      <c r="QQM178" s="217"/>
      <c r="QQN178" s="217"/>
      <c r="QQO178" s="217"/>
      <c r="QQP178" s="217"/>
      <c r="QQQ178" s="217"/>
      <c r="QQR178" s="217"/>
      <c r="QQS178" s="217"/>
      <c r="QQT178" s="217"/>
      <c r="QQU178" s="217"/>
      <c r="QQV178" s="217"/>
      <c r="QQW178" s="217"/>
      <c r="QQX178" s="217"/>
      <c r="QQY178" s="217"/>
      <c r="QQZ178" s="217"/>
      <c r="QRA178" s="217"/>
      <c r="QRB178" s="217"/>
      <c r="QRC178" s="217"/>
      <c r="QRD178" s="217"/>
      <c r="QRE178" s="217"/>
      <c r="QRF178" s="217"/>
      <c r="QRG178" s="217"/>
      <c r="QRH178" s="217"/>
      <c r="QRI178" s="217"/>
      <c r="QRJ178" s="217"/>
      <c r="QRK178" s="217"/>
      <c r="QRL178" s="217"/>
      <c r="QRM178" s="217"/>
      <c r="QRN178" s="217"/>
      <c r="QRO178" s="217"/>
      <c r="QRP178" s="217"/>
      <c r="QRQ178" s="217"/>
      <c r="QRR178" s="217"/>
      <c r="QRS178" s="217"/>
      <c r="QRT178" s="217"/>
      <c r="QRU178" s="217"/>
      <c r="QRV178" s="217"/>
      <c r="QRW178" s="217"/>
      <c r="QRX178" s="217"/>
      <c r="QRY178" s="217"/>
      <c r="QRZ178" s="217"/>
      <c r="QSA178" s="217"/>
      <c r="QSB178" s="217"/>
      <c r="QSC178" s="217"/>
      <c r="QSD178" s="217"/>
      <c r="QSE178" s="217"/>
      <c r="QSF178" s="217"/>
      <c r="QSG178" s="217"/>
      <c r="QSH178" s="217"/>
      <c r="QSI178" s="217"/>
      <c r="QSJ178" s="217"/>
      <c r="QSK178" s="217"/>
      <c r="QSL178" s="217"/>
      <c r="QSM178" s="217"/>
      <c r="QSN178" s="217"/>
      <c r="QSO178" s="217"/>
      <c r="QSP178" s="217"/>
      <c r="QSQ178" s="217"/>
      <c r="QSR178" s="217"/>
      <c r="QSS178" s="217"/>
      <c r="QST178" s="217"/>
      <c r="QSU178" s="217"/>
      <c r="QSV178" s="217"/>
      <c r="QSW178" s="217"/>
      <c r="QSX178" s="217"/>
      <c r="QSY178" s="217"/>
      <c r="QSZ178" s="217"/>
      <c r="QTA178" s="217"/>
      <c r="QTB178" s="217"/>
      <c r="QTC178" s="217"/>
      <c r="QTD178" s="217"/>
      <c r="QTE178" s="217"/>
      <c r="QTF178" s="217"/>
      <c r="QTG178" s="217"/>
      <c r="QTH178" s="217"/>
      <c r="QTI178" s="217"/>
      <c r="QTJ178" s="217"/>
      <c r="QTK178" s="217"/>
      <c r="QTL178" s="217"/>
      <c r="QTM178" s="217"/>
      <c r="QTN178" s="217"/>
      <c r="QTO178" s="217"/>
      <c r="QTP178" s="217"/>
      <c r="QTQ178" s="217"/>
      <c r="QTR178" s="217"/>
      <c r="QTS178" s="217"/>
      <c r="QTT178" s="217"/>
      <c r="QTU178" s="217"/>
      <c r="QTV178" s="217"/>
      <c r="QTW178" s="217"/>
      <c r="QTX178" s="217"/>
      <c r="QTY178" s="217"/>
      <c r="QTZ178" s="217"/>
      <c r="QUA178" s="217"/>
      <c r="QUB178" s="217"/>
      <c r="QUC178" s="217"/>
      <c r="QUD178" s="217"/>
      <c r="QUE178" s="217"/>
      <c r="QUF178" s="217"/>
      <c r="QUG178" s="217"/>
      <c r="QUH178" s="217"/>
      <c r="QUI178" s="217"/>
      <c r="QUJ178" s="217"/>
      <c r="QUK178" s="217"/>
      <c r="QUL178" s="217"/>
      <c r="QUM178" s="217"/>
      <c r="QUN178" s="217"/>
      <c r="QUO178" s="217"/>
      <c r="QUP178" s="217"/>
      <c r="QUQ178" s="217"/>
      <c r="QUR178" s="217"/>
      <c r="QUS178" s="217"/>
      <c r="QUT178" s="217"/>
      <c r="QUU178" s="217"/>
      <c r="QUV178" s="217"/>
      <c r="QUW178" s="217"/>
      <c r="QUX178" s="217"/>
      <c r="QUY178" s="217"/>
      <c r="QUZ178" s="217"/>
      <c r="QVA178" s="217"/>
      <c r="QVB178" s="217"/>
      <c r="QVC178" s="217"/>
      <c r="QVD178" s="217"/>
      <c r="QVE178" s="217"/>
      <c r="QVF178" s="217"/>
      <c r="QVG178" s="217"/>
      <c r="QVH178" s="217"/>
      <c r="QVI178" s="217"/>
      <c r="QVJ178" s="217"/>
      <c r="QVK178" s="217"/>
      <c r="QVL178" s="217"/>
      <c r="QVM178" s="217"/>
      <c r="QVN178" s="217"/>
      <c r="QVO178" s="217"/>
      <c r="QVP178" s="217"/>
      <c r="QVQ178" s="217"/>
      <c r="QVR178" s="217"/>
      <c r="QVS178" s="217"/>
      <c r="QVT178" s="217"/>
      <c r="QVU178" s="217"/>
      <c r="QVV178" s="217"/>
      <c r="QVW178" s="217"/>
      <c r="QVX178" s="217"/>
      <c r="QVY178" s="217"/>
      <c r="QVZ178" s="217"/>
      <c r="QWA178" s="217"/>
      <c r="QWB178" s="217"/>
      <c r="QWC178" s="217"/>
      <c r="QWD178" s="217"/>
      <c r="QWE178" s="217"/>
      <c r="QWF178" s="217"/>
      <c r="QWG178" s="217"/>
      <c r="QWH178" s="217"/>
      <c r="QWI178" s="217"/>
      <c r="QWJ178" s="217"/>
      <c r="QWK178" s="217"/>
      <c r="QWL178" s="217"/>
      <c r="QWM178" s="217"/>
      <c r="QWN178" s="217"/>
      <c r="QWO178" s="217"/>
      <c r="QWP178" s="217"/>
      <c r="QWQ178" s="217"/>
      <c r="QWR178" s="217"/>
      <c r="QWS178" s="217"/>
      <c r="QWT178" s="217"/>
      <c r="QWU178" s="217"/>
      <c r="QWV178" s="217"/>
      <c r="QWW178" s="217"/>
      <c r="QWX178" s="217"/>
      <c r="QWY178" s="217"/>
      <c r="QWZ178" s="217"/>
      <c r="QXA178" s="217"/>
      <c r="QXB178" s="217"/>
      <c r="QXC178" s="217"/>
      <c r="QXD178" s="217"/>
      <c r="QXE178" s="217"/>
      <c r="QXF178" s="217"/>
      <c r="QXG178" s="217"/>
      <c r="QXH178" s="217"/>
      <c r="QXI178" s="217"/>
      <c r="QXJ178" s="217"/>
      <c r="QXK178" s="217"/>
      <c r="QXL178" s="217"/>
      <c r="QXM178" s="217"/>
      <c r="QXN178" s="217"/>
      <c r="QXO178" s="217"/>
      <c r="QXP178" s="217"/>
      <c r="QXQ178" s="217"/>
      <c r="QXR178" s="217"/>
      <c r="QXS178" s="217"/>
      <c r="QXT178" s="217"/>
      <c r="QXU178" s="217"/>
      <c r="QXV178" s="217"/>
      <c r="QXW178" s="217"/>
      <c r="QXX178" s="217"/>
      <c r="QXY178" s="217"/>
      <c r="QXZ178" s="217"/>
      <c r="QYA178" s="217"/>
      <c r="QYB178" s="217"/>
      <c r="QYC178" s="217"/>
      <c r="QYD178" s="217"/>
      <c r="QYE178" s="217"/>
      <c r="QYF178" s="217"/>
      <c r="QYG178" s="217"/>
      <c r="QYH178" s="217"/>
      <c r="QYI178" s="217"/>
      <c r="QYJ178" s="217"/>
      <c r="QYK178" s="217"/>
      <c r="QYL178" s="217"/>
      <c r="QYM178" s="217"/>
      <c r="QYN178" s="217"/>
      <c r="QYO178" s="217"/>
      <c r="QYP178" s="217"/>
      <c r="QYQ178" s="217"/>
      <c r="QYR178" s="217"/>
      <c r="QYS178" s="217"/>
      <c r="QYT178" s="217"/>
      <c r="QYU178" s="217"/>
      <c r="QYV178" s="217"/>
      <c r="QYW178" s="217"/>
      <c r="QYX178" s="217"/>
      <c r="QYY178" s="217"/>
      <c r="QYZ178" s="217"/>
      <c r="QZA178" s="217"/>
      <c r="QZB178" s="217"/>
      <c r="QZC178" s="217"/>
      <c r="QZD178" s="217"/>
      <c r="QZE178" s="217"/>
      <c r="QZF178" s="217"/>
      <c r="QZG178" s="217"/>
      <c r="QZH178" s="217"/>
      <c r="QZI178" s="217"/>
      <c r="QZJ178" s="217"/>
      <c r="QZK178" s="217"/>
      <c r="QZL178" s="217"/>
      <c r="QZM178" s="217"/>
      <c r="QZN178" s="217"/>
      <c r="QZO178" s="217"/>
      <c r="QZP178" s="217"/>
      <c r="QZQ178" s="217"/>
      <c r="QZR178" s="217"/>
      <c r="QZS178" s="217"/>
      <c r="QZT178" s="217"/>
      <c r="QZU178" s="217"/>
      <c r="QZV178" s="217"/>
      <c r="QZW178" s="217"/>
      <c r="QZX178" s="217"/>
      <c r="QZY178" s="217"/>
      <c r="QZZ178" s="217"/>
      <c r="RAA178" s="217"/>
      <c r="RAB178" s="217"/>
      <c r="RAC178" s="217"/>
      <c r="RAD178" s="217"/>
      <c r="RAE178" s="217"/>
      <c r="RAF178" s="217"/>
      <c r="RAG178" s="217"/>
      <c r="RAH178" s="217"/>
      <c r="RAI178" s="217"/>
      <c r="RAJ178" s="217"/>
      <c r="RAK178" s="217"/>
      <c r="RAL178" s="217"/>
      <c r="RAM178" s="217"/>
      <c r="RAN178" s="217"/>
      <c r="RAO178" s="217"/>
      <c r="RAP178" s="217"/>
      <c r="RAQ178" s="217"/>
      <c r="RAR178" s="217"/>
      <c r="RAS178" s="217"/>
      <c r="RAT178" s="217"/>
      <c r="RAU178" s="217"/>
      <c r="RAV178" s="217"/>
      <c r="RAW178" s="217"/>
      <c r="RAX178" s="217"/>
      <c r="RAY178" s="217"/>
      <c r="RAZ178" s="217"/>
      <c r="RBA178" s="217"/>
      <c r="RBB178" s="217"/>
      <c r="RBC178" s="217"/>
      <c r="RBD178" s="217"/>
      <c r="RBE178" s="217"/>
      <c r="RBF178" s="217"/>
      <c r="RBG178" s="217"/>
      <c r="RBH178" s="217"/>
      <c r="RBI178" s="217"/>
      <c r="RBJ178" s="217"/>
      <c r="RBK178" s="217"/>
      <c r="RBL178" s="217"/>
      <c r="RBM178" s="217"/>
      <c r="RBN178" s="217"/>
      <c r="RBO178" s="217"/>
      <c r="RBP178" s="217"/>
      <c r="RBQ178" s="217"/>
      <c r="RBR178" s="217"/>
      <c r="RBS178" s="217"/>
      <c r="RBT178" s="217"/>
      <c r="RBU178" s="217"/>
      <c r="RBV178" s="217"/>
      <c r="RBW178" s="217"/>
      <c r="RBX178" s="217"/>
      <c r="RBY178" s="217"/>
      <c r="RBZ178" s="217"/>
      <c r="RCA178" s="217"/>
      <c r="RCB178" s="217"/>
      <c r="RCC178" s="217"/>
      <c r="RCD178" s="217"/>
      <c r="RCE178" s="217"/>
      <c r="RCF178" s="217"/>
      <c r="RCG178" s="217"/>
      <c r="RCH178" s="217"/>
      <c r="RCI178" s="217"/>
      <c r="RCJ178" s="217"/>
      <c r="RCK178" s="217"/>
      <c r="RCL178" s="217"/>
      <c r="RCM178" s="217"/>
      <c r="RCN178" s="217"/>
      <c r="RCO178" s="217"/>
      <c r="RCP178" s="217"/>
      <c r="RCQ178" s="217"/>
      <c r="RCR178" s="217"/>
      <c r="RCS178" s="217"/>
      <c r="RCT178" s="217"/>
      <c r="RCU178" s="217"/>
      <c r="RCV178" s="217"/>
      <c r="RCW178" s="217"/>
      <c r="RCX178" s="217"/>
      <c r="RCY178" s="217"/>
      <c r="RCZ178" s="217"/>
      <c r="RDA178" s="217"/>
      <c r="RDB178" s="217"/>
      <c r="RDC178" s="217"/>
      <c r="RDD178" s="217"/>
      <c r="RDE178" s="217"/>
      <c r="RDF178" s="217"/>
      <c r="RDG178" s="217"/>
      <c r="RDH178" s="217"/>
      <c r="RDI178" s="217"/>
      <c r="RDJ178" s="217"/>
      <c r="RDK178" s="217"/>
      <c r="RDL178" s="217"/>
      <c r="RDM178" s="217"/>
      <c r="RDN178" s="217"/>
      <c r="RDO178" s="217"/>
      <c r="RDP178" s="217"/>
      <c r="RDQ178" s="217"/>
      <c r="RDR178" s="217"/>
      <c r="RDS178" s="217"/>
      <c r="RDT178" s="217"/>
      <c r="RDU178" s="217"/>
      <c r="RDV178" s="217"/>
      <c r="RDW178" s="217"/>
      <c r="RDX178" s="217"/>
      <c r="RDY178" s="217"/>
      <c r="RDZ178" s="217"/>
      <c r="REA178" s="217"/>
      <c r="REB178" s="217"/>
      <c r="REC178" s="217"/>
      <c r="RED178" s="217"/>
      <c r="REE178" s="217"/>
      <c r="REF178" s="217"/>
      <c r="REG178" s="217"/>
      <c r="REH178" s="217"/>
      <c r="REI178" s="217"/>
      <c r="REJ178" s="217"/>
      <c r="REK178" s="217"/>
      <c r="REL178" s="217"/>
      <c r="REM178" s="217"/>
      <c r="REN178" s="217"/>
      <c r="REO178" s="217"/>
      <c r="REP178" s="217"/>
      <c r="REQ178" s="217"/>
      <c r="RER178" s="217"/>
      <c r="RES178" s="217"/>
      <c r="RET178" s="217"/>
      <c r="REU178" s="217"/>
      <c r="REV178" s="217"/>
      <c r="REW178" s="217"/>
      <c r="REX178" s="217"/>
      <c r="REY178" s="217"/>
      <c r="REZ178" s="217"/>
      <c r="RFA178" s="217"/>
      <c r="RFB178" s="217"/>
      <c r="RFC178" s="217"/>
      <c r="RFD178" s="217"/>
      <c r="RFE178" s="217"/>
      <c r="RFF178" s="217"/>
      <c r="RFG178" s="217"/>
      <c r="RFH178" s="217"/>
      <c r="RFI178" s="217"/>
      <c r="RFJ178" s="217"/>
      <c r="RFK178" s="217"/>
      <c r="RFL178" s="217"/>
      <c r="RFM178" s="217"/>
      <c r="RFN178" s="217"/>
      <c r="RFO178" s="217"/>
      <c r="RFP178" s="217"/>
      <c r="RFQ178" s="217"/>
      <c r="RFR178" s="217"/>
      <c r="RFS178" s="217"/>
      <c r="RFT178" s="217"/>
      <c r="RFU178" s="217"/>
      <c r="RFV178" s="217"/>
      <c r="RFW178" s="217"/>
      <c r="RFX178" s="217"/>
      <c r="RFY178" s="217"/>
      <c r="RFZ178" s="217"/>
      <c r="RGA178" s="217"/>
      <c r="RGB178" s="217"/>
      <c r="RGC178" s="217"/>
      <c r="RGD178" s="217"/>
      <c r="RGE178" s="217"/>
      <c r="RGF178" s="217"/>
      <c r="RGG178" s="217"/>
      <c r="RGH178" s="217"/>
      <c r="RGI178" s="217"/>
      <c r="RGJ178" s="217"/>
      <c r="RGK178" s="217"/>
      <c r="RGL178" s="217"/>
      <c r="RGM178" s="217"/>
      <c r="RGN178" s="217"/>
      <c r="RGO178" s="217"/>
      <c r="RGP178" s="217"/>
      <c r="RGQ178" s="217"/>
      <c r="RGR178" s="217"/>
      <c r="RGS178" s="217"/>
      <c r="RGT178" s="217"/>
      <c r="RGU178" s="217"/>
      <c r="RGV178" s="217"/>
      <c r="RGW178" s="217"/>
      <c r="RGX178" s="217"/>
      <c r="RGY178" s="217"/>
      <c r="RGZ178" s="217"/>
      <c r="RHA178" s="217"/>
      <c r="RHB178" s="217"/>
      <c r="RHC178" s="217"/>
      <c r="RHD178" s="217"/>
      <c r="RHE178" s="217"/>
      <c r="RHF178" s="217"/>
      <c r="RHG178" s="217"/>
      <c r="RHH178" s="217"/>
      <c r="RHI178" s="217"/>
      <c r="RHJ178" s="217"/>
      <c r="RHK178" s="217"/>
      <c r="RHL178" s="217"/>
      <c r="RHM178" s="217"/>
      <c r="RHN178" s="217"/>
      <c r="RHO178" s="217"/>
      <c r="RHP178" s="217"/>
      <c r="RHQ178" s="217"/>
      <c r="RHR178" s="217"/>
      <c r="RHS178" s="217"/>
      <c r="RHT178" s="217"/>
      <c r="RHU178" s="217"/>
      <c r="RHV178" s="217"/>
      <c r="RHW178" s="217"/>
      <c r="RHX178" s="217"/>
      <c r="RHY178" s="217"/>
      <c r="RHZ178" s="217"/>
      <c r="RIA178" s="217"/>
      <c r="RIB178" s="217"/>
      <c r="RIC178" s="217"/>
      <c r="RID178" s="217"/>
      <c r="RIE178" s="217"/>
      <c r="RIF178" s="217"/>
      <c r="RIG178" s="217"/>
      <c r="RIH178" s="217"/>
      <c r="RII178" s="217"/>
      <c r="RIJ178" s="217"/>
      <c r="RIK178" s="217"/>
      <c r="RIL178" s="217"/>
      <c r="RIM178" s="217"/>
      <c r="RIN178" s="217"/>
      <c r="RIO178" s="217"/>
      <c r="RIP178" s="217"/>
      <c r="RIQ178" s="217"/>
      <c r="RIR178" s="217"/>
      <c r="RIS178" s="217"/>
      <c r="RIT178" s="217"/>
      <c r="RIU178" s="217"/>
      <c r="RIV178" s="217"/>
      <c r="RIW178" s="217"/>
      <c r="RIX178" s="217"/>
      <c r="RIY178" s="217"/>
      <c r="RIZ178" s="217"/>
      <c r="RJA178" s="217"/>
      <c r="RJB178" s="217"/>
      <c r="RJC178" s="217"/>
      <c r="RJD178" s="217"/>
      <c r="RJE178" s="217"/>
      <c r="RJF178" s="217"/>
      <c r="RJG178" s="217"/>
      <c r="RJH178" s="217"/>
      <c r="RJI178" s="217"/>
      <c r="RJJ178" s="217"/>
      <c r="RJK178" s="217"/>
      <c r="RJL178" s="217"/>
      <c r="RJM178" s="217"/>
      <c r="RJN178" s="217"/>
      <c r="RJO178" s="217"/>
      <c r="RJP178" s="217"/>
      <c r="RJQ178" s="217"/>
      <c r="RJR178" s="217"/>
      <c r="RJS178" s="217"/>
      <c r="RJT178" s="217"/>
      <c r="RJU178" s="217"/>
      <c r="RJV178" s="217"/>
      <c r="RJW178" s="217"/>
      <c r="RJX178" s="217"/>
      <c r="RJY178" s="217"/>
      <c r="RJZ178" s="217"/>
      <c r="RKA178" s="217"/>
      <c r="RKB178" s="217"/>
      <c r="RKC178" s="217"/>
      <c r="RKD178" s="217"/>
      <c r="RKE178" s="217"/>
      <c r="RKF178" s="217"/>
      <c r="RKG178" s="217"/>
      <c r="RKH178" s="217"/>
      <c r="RKI178" s="217"/>
      <c r="RKJ178" s="217"/>
      <c r="RKK178" s="217"/>
      <c r="RKL178" s="217"/>
      <c r="RKM178" s="217"/>
      <c r="RKN178" s="217"/>
      <c r="RKO178" s="217"/>
      <c r="RKP178" s="217"/>
      <c r="RKQ178" s="217"/>
      <c r="RKR178" s="217"/>
      <c r="RKS178" s="217"/>
      <c r="RKT178" s="217"/>
      <c r="RKU178" s="217"/>
      <c r="RKV178" s="217"/>
      <c r="RKW178" s="217"/>
      <c r="RKX178" s="217"/>
      <c r="RKY178" s="217"/>
      <c r="RKZ178" s="217"/>
      <c r="RLA178" s="217"/>
      <c r="RLB178" s="217"/>
      <c r="RLC178" s="217"/>
      <c r="RLD178" s="217"/>
      <c r="RLE178" s="217"/>
      <c r="RLF178" s="217"/>
      <c r="RLG178" s="217"/>
      <c r="RLH178" s="217"/>
      <c r="RLI178" s="217"/>
      <c r="RLJ178" s="217"/>
      <c r="RLK178" s="217"/>
      <c r="RLL178" s="217"/>
      <c r="RLM178" s="217"/>
      <c r="RLN178" s="217"/>
      <c r="RLO178" s="217"/>
      <c r="RLP178" s="217"/>
      <c r="RLQ178" s="217"/>
      <c r="RLR178" s="217"/>
      <c r="RLS178" s="217"/>
      <c r="RLT178" s="217"/>
      <c r="RLU178" s="217"/>
      <c r="RLV178" s="217"/>
      <c r="RLW178" s="217"/>
      <c r="RLX178" s="217"/>
      <c r="RLY178" s="217"/>
      <c r="RLZ178" s="217"/>
      <c r="RMA178" s="217"/>
      <c r="RMB178" s="217"/>
      <c r="RMC178" s="217"/>
      <c r="RMD178" s="217"/>
      <c r="RME178" s="217"/>
      <c r="RMF178" s="217"/>
      <c r="RMG178" s="217"/>
      <c r="RMH178" s="217"/>
      <c r="RMI178" s="217"/>
      <c r="RMJ178" s="217"/>
      <c r="RMK178" s="217"/>
      <c r="RML178" s="217"/>
      <c r="RMM178" s="217"/>
      <c r="RMN178" s="217"/>
      <c r="RMO178" s="217"/>
      <c r="RMP178" s="217"/>
      <c r="RMQ178" s="217"/>
      <c r="RMR178" s="217"/>
      <c r="RMS178" s="217"/>
      <c r="RMT178" s="217"/>
      <c r="RMU178" s="217"/>
      <c r="RMV178" s="217"/>
      <c r="RMW178" s="217"/>
      <c r="RMX178" s="217"/>
      <c r="RMY178" s="217"/>
      <c r="RMZ178" s="217"/>
      <c r="RNA178" s="217"/>
      <c r="RNB178" s="217"/>
      <c r="RNC178" s="217"/>
      <c r="RND178" s="217"/>
      <c r="RNE178" s="217"/>
      <c r="RNF178" s="217"/>
      <c r="RNG178" s="217"/>
      <c r="RNH178" s="217"/>
      <c r="RNI178" s="217"/>
      <c r="RNJ178" s="217"/>
      <c r="RNK178" s="217"/>
      <c r="RNL178" s="217"/>
      <c r="RNM178" s="217"/>
      <c r="RNN178" s="217"/>
      <c r="RNO178" s="217"/>
      <c r="RNP178" s="217"/>
      <c r="RNQ178" s="217"/>
      <c r="RNR178" s="217"/>
      <c r="RNS178" s="217"/>
      <c r="RNT178" s="217"/>
      <c r="RNU178" s="217"/>
      <c r="RNV178" s="217"/>
      <c r="RNW178" s="217"/>
      <c r="RNX178" s="217"/>
      <c r="RNY178" s="217"/>
      <c r="RNZ178" s="217"/>
      <c r="ROA178" s="217"/>
      <c r="ROB178" s="217"/>
      <c r="ROC178" s="217"/>
      <c r="ROD178" s="217"/>
      <c r="ROE178" s="217"/>
      <c r="ROF178" s="217"/>
      <c r="ROG178" s="217"/>
      <c r="ROH178" s="217"/>
      <c r="ROI178" s="217"/>
      <c r="ROJ178" s="217"/>
      <c r="ROK178" s="217"/>
      <c r="ROL178" s="217"/>
      <c r="ROM178" s="217"/>
      <c r="RON178" s="217"/>
      <c r="ROO178" s="217"/>
      <c r="ROP178" s="217"/>
      <c r="ROQ178" s="217"/>
      <c r="ROR178" s="217"/>
      <c r="ROS178" s="217"/>
      <c r="ROT178" s="217"/>
      <c r="ROU178" s="217"/>
      <c r="ROV178" s="217"/>
      <c r="ROW178" s="217"/>
      <c r="ROX178" s="217"/>
      <c r="ROY178" s="217"/>
      <c r="ROZ178" s="217"/>
      <c r="RPA178" s="217"/>
      <c r="RPB178" s="217"/>
      <c r="RPC178" s="217"/>
      <c r="RPD178" s="217"/>
      <c r="RPE178" s="217"/>
      <c r="RPF178" s="217"/>
      <c r="RPG178" s="217"/>
      <c r="RPH178" s="217"/>
      <c r="RPI178" s="217"/>
      <c r="RPJ178" s="217"/>
      <c r="RPK178" s="217"/>
      <c r="RPL178" s="217"/>
      <c r="RPM178" s="217"/>
      <c r="RPN178" s="217"/>
      <c r="RPO178" s="217"/>
      <c r="RPP178" s="217"/>
      <c r="RPQ178" s="217"/>
      <c r="RPR178" s="217"/>
      <c r="RPS178" s="217"/>
      <c r="RPT178" s="217"/>
      <c r="RPU178" s="217"/>
      <c r="RPV178" s="217"/>
      <c r="RPW178" s="217"/>
      <c r="RPX178" s="217"/>
      <c r="RPY178" s="217"/>
      <c r="RPZ178" s="217"/>
      <c r="RQA178" s="217"/>
      <c r="RQB178" s="217"/>
      <c r="RQC178" s="217"/>
      <c r="RQD178" s="217"/>
      <c r="RQE178" s="217"/>
      <c r="RQF178" s="217"/>
      <c r="RQG178" s="217"/>
      <c r="RQH178" s="217"/>
      <c r="RQI178" s="217"/>
      <c r="RQJ178" s="217"/>
      <c r="RQK178" s="217"/>
      <c r="RQL178" s="217"/>
      <c r="RQM178" s="217"/>
      <c r="RQN178" s="217"/>
      <c r="RQO178" s="217"/>
      <c r="RQP178" s="217"/>
      <c r="RQQ178" s="217"/>
      <c r="RQR178" s="217"/>
      <c r="RQS178" s="217"/>
      <c r="RQT178" s="217"/>
      <c r="RQU178" s="217"/>
      <c r="RQV178" s="217"/>
      <c r="RQW178" s="217"/>
      <c r="RQX178" s="217"/>
      <c r="RQY178" s="217"/>
      <c r="RQZ178" s="217"/>
      <c r="RRA178" s="217"/>
      <c r="RRB178" s="217"/>
      <c r="RRC178" s="217"/>
      <c r="RRD178" s="217"/>
      <c r="RRE178" s="217"/>
      <c r="RRF178" s="217"/>
      <c r="RRG178" s="217"/>
      <c r="RRH178" s="217"/>
      <c r="RRI178" s="217"/>
      <c r="RRJ178" s="217"/>
      <c r="RRK178" s="217"/>
      <c r="RRL178" s="217"/>
      <c r="RRM178" s="217"/>
      <c r="RRN178" s="217"/>
      <c r="RRO178" s="217"/>
      <c r="RRP178" s="217"/>
      <c r="RRQ178" s="217"/>
      <c r="RRR178" s="217"/>
      <c r="RRS178" s="217"/>
      <c r="RRT178" s="217"/>
      <c r="RRU178" s="217"/>
      <c r="RRV178" s="217"/>
      <c r="RRW178" s="217"/>
      <c r="RRX178" s="217"/>
      <c r="RRY178" s="217"/>
      <c r="RRZ178" s="217"/>
      <c r="RSA178" s="217"/>
      <c r="RSB178" s="217"/>
      <c r="RSC178" s="217"/>
      <c r="RSD178" s="217"/>
      <c r="RSE178" s="217"/>
      <c r="RSF178" s="217"/>
      <c r="RSG178" s="217"/>
      <c r="RSH178" s="217"/>
      <c r="RSI178" s="217"/>
      <c r="RSJ178" s="217"/>
      <c r="RSK178" s="217"/>
      <c r="RSL178" s="217"/>
      <c r="RSM178" s="217"/>
      <c r="RSN178" s="217"/>
      <c r="RSO178" s="217"/>
      <c r="RSP178" s="217"/>
      <c r="RSQ178" s="217"/>
      <c r="RSR178" s="217"/>
      <c r="RSS178" s="217"/>
      <c r="RST178" s="217"/>
      <c r="RSU178" s="217"/>
      <c r="RSV178" s="217"/>
      <c r="RSW178" s="217"/>
      <c r="RSX178" s="217"/>
      <c r="RSY178" s="217"/>
      <c r="RSZ178" s="217"/>
      <c r="RTA178" s="217"/>
      <c r="RTB178" s="217"/>
      <c r="RTC178" s="217"/>
      <c r="RTD178" s="217"/>
      <c r="RTE178" s="217"/>
      <c r="RTF178" s="217"/>
      <c r="RTG178" s="217"/>
      <c r="RTH178" s="217"/>
      <c r="RTI178" s="217"/>
      <c r="RTJ178" s="217"/>
      <c r="RTK178" s="217"/>
      <c r="RTL178" s="217"/>
      <c r="RTM178" s="217"/>
      <c r="RTN178" s="217"/>
      <c r="RTO178" s="217"/>
      <c r="RTP178" s="217"/>
      <c r="RTQ178" s="217"/>
      <c r="RTR178" s="217"/>
      <c r="RTS178" s="217"/>
      <c r="RTT178" s="217"/>
      <c r="RTU178" s="217"/>
      <c r="RTV178" s="217"/>
      <c r="RTW178" s="217"/>
      <c r="RTX178" s="217"/>
      <c r="RTY178" s="217"/>
      <c r="RTZ178" s="217"/>
      <c r="RUA178" s="217"/>
      <c r="RUB178" s="217"/>
      <c r="RUC178" s="217"/>
      <c r="RUD178" s="217"/>
      <c r="RUE178" s="217"/>
      <c r="RUF178" s="217"/>
      <c r="RUG178" s="217"/>
      <c r="RUH178" s="217"/>
      <c r="RUI178" s="217"/>
      <c r="RUJ178" s="217"/>
      <c r="RUK178" s="217"/>
      <c r="RUL178" s="217"/>
      <c r="RUM178" s="217"/>
      <c r="RUN178" s="217"/>
      <c r="RUO178" s="217"/>
      <c r="RUP178" s="217"/>
      <c r="RUQ178" s="217"/>
      <c r="RUR178" s="217"/>
      <c r="RUS178" s="217"/>
      <c r="RUT178" s="217"/>
      <c r="RUU178" s="217"/>
      <c r="RUV178" s="217"/>
      <c r="RUW178" s="217"/>
      <c r="RUX178" s="217"/>
      <c r="RUY178" s="217"/>
      <c r="RUZ178" s="217"/>
      <c r="RVA178" s="217"/>
      <c r="RVB178" s="217"/>
      <c r="RVC178" s="217"/>
      <c r="RVD178" s="217"/>
      <c r="RVE178" s="217"/>
      <c r="RVF178" s="217"/>
      <c r="RVG178" s="217"/>
      <c r="RVH178" s="217"/>
      <c r="RVI178" s="217"/>
      <c r="RVJ178" s="217"/>
      <c r="RVK178" s="217"/>
      <c r="RVL178" s="217"/>
      <c r="RVM178" s="217"/>
      <c r="RVN178" s="217"/>
      <c r="RVO178" s="217"/>
      <c r="RVP178" s="217"/>
      <c r="RVQ178" s="217"/>
      <c r="RVR178" s="217"/>
      <c r="RVS178" s="217"/>
      <c r="RVT178" s="217"/>
      <c r="RVU178" s="217"/>
      <c r="RVV178" s="217"/>
      <c r="RVW178" s="217"/>
      <c r="RVX178" s="217"/>
      <c r="RVY178" s="217"/>
      <c r="RVZ178" s="217"/>
      <c r="RWA178" s="217"/>
      <c r="RWB178" s="217"/>
      <c r="RWC178" s="217"/>
      <c r="RWD178" s="217"/>
      <c r="RWE178" s="217"/>
      <c r="RWF178" s="217"/>
      <c r="RWG178" s="217"/>
      <c r="RWH178" s="217"/>
      <c r="RWI178" s="217"/>
      <c r="RWJ178" s="217"/>
      <c r="RWK178" s="217"/>
      <c r="RWL178" s="217"/>
      <c r="RWM178" s="217"/>
      <c r="RWN178" s="217"/>
      <c r="RWO178" s="217"/>
      <c r="RWP178" s="217"/>
      <c r="RWQ178" s="217"/>
      <c r="RWR178" s="217"/>
      <c r="RWS178" s="217"/>
      <c r="RWT178" s="217"/>
      <c r="RWU178" s="217"/>
      <c r="RWV178" s="217"/>
      <c r="RWW178" s="217"/>
      <c r="RWX178" s="217"/>
      <c r="RWY178" s="217"/>
      <c r="RWZ178" s="217"/>
      <c r="RXA178" s="217"/>
      <c r="RXB178" s="217"/>
      <c r="RXC178" s="217"/>
      <c r="RXD178" s="217"/>
      <c r="RXE178" s="217"/>
      <c r="RXF178" s="217"/>
      <c r="RXG178" s="217"/>
      <c r="RXH178" s="217"/>
      <c r="RXI178" s="217"/>
      <c r="RXJ178" s="217"/>
      <c r="RXK178" s="217"/>
      <c r="RXL178" s="217"/>
      <c r="RXM178" s="217"/>
      <c r="RXN178" s="217"/>
      <c r="RXO178" s="217"/>
      <c r="RXP178" s="217"/>
      <c r="RXQ178" s="217"/>
      <c r="RXR178" s="217"/>
      <c r="RXS178" s="217"/>
      <c r="RXT178" s="217"/>
      <c r="RXU178" s="217"/>
      <c r="RXV178" s="217"/>
      <c r="RXW178" s="217"/>
      <c r="RXX178" s="217"/>
      <c r="RXY178" s="217"/>
      <c r="RXZ178" s="217"/>
      <c r="RYA178" s="217"/>
      <c r="RYB178" s="217"/>
      <c r="RYC178" s="217"/>
      <c r="RYD178" s="217"/>
      <c r="RYE178" s="217"/>
      <c r="RYF178" s="217"/>
      <c r="RYG178" s="217"/>
      <c r="RYH178" s="217"/>
      <c r="RYI178" s="217"/>
      <c r="RYJ178" s="217"/>
      <c r="RYK178" s="217"/>
      <c r="RYL178" s="217"/>
      <c r="RYM178" s="217"/>
      <c r="RYN178" s="217"/>
      <c r="RYO178" s="217"/>
      <c r="RYP178" s="217"/>
      <c r="RYQ178" s="217"/>
      <c r="RYR178" s="217"/>
      <c r="RYS178" s="217"/>
      <c r="RYT178" s="217"/>
      <c r="RYU178" s="217"/>
      <c r="RYV178" s="217"/>
      <c r="RYW178" s="217"/>
      <c r="RYX178" s="217"/>
      <c r="RYY178" s="217"/>
      <c r="RYZ178" s="217"/>
      <c r="RZA178" s="217"/>
      <c r="RZB178" s="217"/>
      <c r="RZC178" s="217"/>
      <c r="RZD178" s="217"/>
      <c r="RZE178" s="217"/>
      <c r="RZF178" s="217"/>
      <c r="RZG178" s="217"/>
      <c r="RZH178" s="217"/>
      <c r="RZI178" s="217"/>
      <c r="RZJ178" s="217"/>
      <c r="RZK178" s="217"/>
      <c r="RZL178" s="217"/>
      <c r="RZM178" s="217"/>
      <c r="RZN178" s="217"/>
      <c r="RZO178" s="217"/>
      <c r="RZP178" s="217"/>
      <c r="RZQ178" s="217"/>
      <c r="RZR178" s="217"/>
      <c r="RZS178" s="217"/>
      <c r="RZT178" s="217"/>
      <c r="RZU178" s="217"/>
      <c r="RZV178" s="217"/>
      <c r="RZW178" s="217"/>
      <c r="RZX178" s="217"/>
      <c r="RZY178" s="217"/>
      <c r="RZZ178" s="217"/>
      <c r="SAA178" s="217"/>
      <c r="SAB178" s="217"/>
      <c r="SAC178" s="217"/>
      <c r="SAD178" s="217"/>
      <c r="SAE178" s="217"/>
      <c r="SAF178" s="217"/>
      <c r="SAG178" s="217"/>
      <c r="SAH178" s="217"/>
      <c r="SAI178" s="217"/>
      <c r="SAJ178" s="217"/>
      <c r="SAK178" s="217"/>
      <c r="SAL178" s="217"/>
      <c r="SAM178" s="217"/>
      <c r="SAN178" s="217"/>
      <c r="SAO178" s="217"/>
      <c r="SAP178" s="217"/>
      <c r="SAQ178" s="217"/>
      <c r="SAR178" s="217"/>
      <c r="SAS178" s="217"/>
      <c r="SAT178" s="217"/>
      <c r="SAU178" s="217"/>
      <c r="SAV178" s="217"/>
      <c r="SAW178" s="217"/>
      <c r="SAX178" s="217"/>
      <c r="SAY178" s="217"/>
      <c r="SAZ178" s="217"/>
      <c r="SBA178" s="217"/>
      <c r="SBB178" s="217"/>
      <c r="SBC178" s="217"/>
      <c r="SBD178" s="217"/>
      <c r="SBE178" s="217"/>
      <c r="SBF178" s="217"/>
      <c r="SBG178" s="217"/>
      <c r="SBH178" s="217"/>
      <c r="SBI178" s="217"/>
      <c r="SBJ178" s="217"/>
      <c r="SBK178" s="217"/>
      <c r="SBL178" s="217"/>
      <c r="SBM178" s="217"/>
      <c r="SBN178" s="217"/>
      <c r="SBO178" s="217"/>
      <c r="SBP178" s="217"/>
      <c r="SBQ178" s="217"/>
      <c r="SBR178" s="217"/>
      <c r="SBS178" s="217"/>
      <c r="SBT178" s="217"/>
      <c r="SBU178" s="217"/>
      <c r="SBV178" s="217"/>
      <c r="SBW178" s="217"/>
      <c r="SBX178" s="217"/>
      <c r="SBY178" s="217"/>
      <c r="SBZ178" s="217"/>
      <c r="SCA178" s="217"/>
      <c r="SCB178" s="217"/>
      <c r="SCC178" s="217"/>
      <c r="SCD178" s="217"/>
      <c r="SCE178" s="217"/>
      <c r="SCF178" s="217"/>
      <c r="SCG178" s="217"/>
      <c r="SCH178" s="217"/>
      <c r="SCI178" s="217"/>
      <c r="SCJ178" s="217"/>
      <c r="SCK178" s="217"/>
      <c r="SCL178" s="217"/>
      <c r="SCM178" s="217"/>
      <c r="SCN178" s="217"/>
      <c r="SCO178" s="217"/>
      <c r="SCP178" s="217"/>
      <c r="SCQ178" s="217"/>
      <c r="SCR178" s="217"/>
      <c r="SCS178" s="217"/>
      <c r="SCT178" s="217"/>
      <c r="SCU178" s="217"/>
      <c r="SCV178" s="217"/>
      <c r="SCW178" s="217"/>
      <c r="SCX178" s="217"/>
      <c r="SCY178" s="217"/>
      <c r="SCZ178" s="217"/>
      <c r="SDA178" s="217"/>
      <c r="SDB178" s="217"/>
      <c r="SDC178" s="217"/>
      <c r="SDD178" s="217"/>
      <c r="SDE178" s="217"/>
      <c r="SDF178" s="217"/>
      <c r="SDG178" s="217"/>
      <c r="SDH178" s="217"/>
      <c r="SDI178" s="217"/>
      <c r="SDJ178" s="217"/>
      <c r="SDK178" s="217"/>
      <c r="SDL178" s="217"/>
      <c r="SDM178" s="217"/>
      <c r="SDN178" s="217"/>
      <c r="SDO178" s="217"/>
      <c r="SDP178" s="217"/>
      <c r="SDQ178" s="217"/>
      <c r="SDR178" s="217"/>
      <c r="SDS178" s="217"/>
      <c r="SDT178" s="217"/>
      <c r="SDU178" s="217"/>
      <c r="SDV178" s="217"/>
      <c r="SDW178" s="217"/>
      <c r="SDX178" s="217"/>
      <c r="SDY178" s="217"/>
      <c r="SDZ178" s="217"/>
      <c r="SEA178" s="217"/>
      <c r="SEB178" s="217"/>
      <c r="SEC178" s="217"/>
      <c r="SED178" s="217"/>
      <c r="SEE178" s="217"/>
      <c r="SEF178" s="217"/>
      <c r="SEG178" s="217"/>
      <c r="SEH178" s="217"/>
      <c r="SEI178" s="217"/>
      <c r="SEJ178" s="217"/>
      <c r="SEK178" s="217"/>
      <c r="SEL178" s="217"/>
      <c r="SEM178" s="217"/>
      <c r="SEN178" s="217"/>
      <c r="SEO178" s="217"/>
      <c r="SEP178" s="217"/>
      <c r="SEQ178" s="217"/>
      <c r="SER178" s="217"/>
      <c r="SES178" s="217"/>
      <c r="SET178" s="217"/>
      <c r="SEU178" s="217"/>
      <c r="SEV178" s="217"/>
      <c r="SEW178" s="217"/>
      <c r="SEX178" s="217"/>
      <c r="SEY178" s="217"/>
      <c r="SEZ178" s="217"/>
      <c r="SFA178" s="217"/>
      <c r="SFB178" s="217"/>
      <c r="SFC178" s="217"/>
      <c r="SFD178" s="217"/>
      <c r="SFE178" s="217"/>
      <c r="SFF178" s="217"/>
      <c r="SFG178" s="217"/>
      <c r="SFH178" s="217"/>
      <c r="SFI178" s="217"/>
      <c r="SFJ178" s="217"/>
      <c r="SFK178" s="217"/>
      <c r="SFL178" s="217"/>
      <c r="SFM178" s="217"/>
      <c r="SFN178" s="217"/>
      <c r="SFO178" s="217"/>
      <c r="SFP178" s="217"/>
      <c r="SFQ178" s="217"/>
      <c r="SFR178" s="217"/>
      <c r="SFS178" s="217"/>
      <c r="SFT178" s="217"/>
      <c r="SFU178" s="217"/>
      <c r="SFV178" s="217"/>
      <c r="SFW178" s="217"/>
      <c r="SFX178" s="217"/>
      <c r="SFY178" s="217"/>
      <c r="SFZ178" s="217"/>
      <c r="SGA178" s="217"/>
      <c r="SGB178" s="217"/>
      <c r="SGC178" s="217"/>
      <c r="SGD178" s="217"/>
      <c r="SGE178" s="217"/>
      <c r="SGF178" s="217"/>
      <c r="SGG178" s="217"/>
      <c r="SGH178" s="217"/>
      <c r="SGI178" s="217"/>
      <c r="SGJ178" s="217"/>
      <c r="SGK178" s="217"/>
      <c r="SGL178" s="217"/>
      <c r="SGM178" s="217"/>
      <c r="SGN178" s="217"/>
      <c r="SGO178" s="217"/>
      <c r="SGP178" s="217"/>
      <c r="SGQ178" s="217"/>
      <c r="SGR178" s="217"/>
      <c r="SGS178" s="217"/>
      <c r="SGT178" s="217"/>
      <c r="SGU178" s="217"/>
      <c r="SGV178" s="217"/>
      <c r="SGW178" s="217"/>
      <c r="SGX178" s="217"/>
      <c r="SGY178" s="217"/>
      <c r="SGZ178" s="217"/>
      <c r="SHA178" s="217"/>
      <c r="SHB178" s="217"/>
      <c r="SHC178" s="217"/>
      <c r="SHD178" s="217"/>
      <c r="SHE178" s="217"/>
      <c r="SHF178" s="217"/>
      <c r="SHG178" s="217"/>
      <c r="SHH178" s="217"/>
      <c r="SHI178" s="217"/>
      <c r="SHJ178" s="217"/>
      <c r="SHK178" s="217"/>
      <c r="SHL178" s="217"/>
      <c r="SHM178" s="217"/>
      <c r="SHN178" s="217"/>
      <c r="SHO178" s="217"/>
      <c r="SHP178" s="217"/>
      <c r="SHQ178" s="217"/>
      <c r="SHR178" s="217"/>
      <c r="SHS178" s="217"/>
      <c r="SHT178" s="217"/>
      <c r="SHU178" s="217"/>
      <c r="SHV178" s="217"/>
      <c r="SHW178" s="217"/>
      <c r="SHX178" s="217"/>
      <c r="SHY178" s="217"/>
      <c r="SHZ178" s="217"/>
      <c r="SIA178" s="217"/>
      <c r="SIB178" s="217"/>
      <c r="SIC178" s="217"/>
      <c r="SID178" s="217"/>
      <c r="SIE178" s="217"/>
      <c r="SIF178" s="217"/>
      <c r="SIG178" s="217"/>
      <c r="SIH178" s="217"/>
      <c r="SII178" s="217"/>
      <c r="SIJ178" s="217"/>
      <c r="SIK178" s="217"/>
      <c r="SIL178" s="217"/>
      <c r="SIM178" s="217"/>
      <c r="SIN178" s="217"/>
      <c r="SIO178" s="217"/>
      <c r="SIP178" s="217"/>
      <c r="SIQ178" s="217"/>
      <c r="SIR178" s="217"/>
      <c r="SIS178" s="217"/>
      <c r="SIT178" s="217"/>
      <c r="SIU178" s="217"/>
      <c r="SIV178" s="217"/>
      <c r="SIW178" s="217"/>
      <c r="SIX178" s="217"/>
      <c r="SIY178" s="217"/>
      <c r="SIZ178" s="217"/>
      <c r="SJA178" s="217"/>
      <c r="SJB178" s="217"/>
      <c r="SJC178" s="217"/>
      <c r="SJD178" s="217"/>
      <c r="SJE178" s="217"/>
      <c r="SJF178" s="217"/>
      <c r="SJG178" s="217"/>
      <c r="SJH178" s="217"/>
      <c r="SJI178" s="217"/>
      <c r="SJJ178" s="217"/>
      <c r="SJK178" s="217"/>
      <c r="SJL178" s="217"/>
      <c r="SJM178" s="217"/>
      <c r="SJN178" s="217"/>
      <c r="SJO178" s="217"/>
      <c r="SJP178" s="217"/>
      <c r="SJQ178" s="217"/>
      <c r="SJR178" s="217"/>
      <c r="SJS178" s="217"/>
      <c r="SJT178" s="217"/>
      <c r="SJU178" s="217"/>
      <c r="SJV178" s="217"/>
      <c r="SJW178" s="217"/>
      <c r="SJX178" s="217"/>
      <c r="SJY178" s="217"/>
      <c r="SJZ178" s="217"/>
      <c r="SKA178" s="217"/>
      <c r="SKB178" s="217"/>
      <c r="SKC178" s="217"/>
      <c r="SKD178" s="217"/>
      <c r="SKE178" s="217"/>
      <c r="SKF178" s="217"/>
      <c r="SKG178" s="217"/>
      <c r="SKH178" s="217"/>
      <c r="SKI178" s="217"/>
      <c r="SKJ178" s="217"/>
      <c r="SKK178" s="217"/>
      <c r="SKL178" s="217"/>
      <c r="SKM178" s="217"/>
      <c r="SKN178" s="217"/>
      <c r="SKO178" s="217"/>
      <c r="SKP178" s="217"/>
      <c r="SKQ178" s="217"/>
      <c r="SKR178" s="217"/>
      <c r="SKS178" s="217"/>
      <c r="SKT178" s="217"/>
      <c r="SKU178" s="217"/>
      <c r="SKV178" s="217"/>
      <c r="SKW178" s="217"/>
      <c r="SKX178" s="217"/>
      <c r="SKY178" s="217"/>
      <c r="SKZ178" s="217"/>
      <c r="SLA178" s="217"/>
      <c r="SLB178" s="217"/>
      <c r="SLC178" s="217"/>
      <c r="SLD178" s="217"/>
      <c r="SLE178" s="217"/>
      <c r="SLF178" s="217"/>
      <c r="SLG178" s="217"/>
      <c r="SLH178" s="217"/>
      <c r="SLI178" s="217"/>
      <c r="SLJ178" s="217"/>
      <c r="SLK178" s="217"/>
      <c r="SLL178" s="217"/>
      <c r="SLM178" s="217"/>
      <c r="SLN178" s="217"/>
      <c r="SLO178" s="217"/>
      <c r="SLP178" s="217"/>
      <c r="SLQ178" s="217"/>
      <c r="SLR178" s="217"/>
      <c r="SLS178" s="217"/>
      <c r="SLT178" s="217"/>
      <c r="SLU178" s="217"/>
      <c r="SLV178" s="217"/>
      <c r="SLW178" s="217"/>
      <c r="SLX178" s="217"/>
      <c r="SLY178" s="217"/>
      <c r="SLZ178" s="217"/>
      <c r="SMA178" s="217"/>
      <c r="SMB178" s="217"/>
      <c r="SMC178" s="217"/>
      <c r="SMD178" s="217"/>
      <c r="SME178" s="217"/>
      <c r="SMF178" s="217"/>
      <c r="SMG178" s="217"/>
      <c r="SMH178" s="217"/>
      <c r="SMI178" s="217"/>
      <c r="SMJ178" s="217"/>
      <c r="SMK178" s="217"/>
      <c r="SML178" s="217"/>
      <c r="SMM178" s="217"/>
      <c r="SMN178" s="217"/>
      <c r="SMO178" s="217"/>
      <c r="SMP178" s="217"/>
      <c r="SMQ178" s="217"/>
      <c r="SMR178" s="217"/>
      <c r="SMS178" s="217"/>
      <c r="SMT178" s="217"/>
      <c r="SMU178" s="217"/>
      <c r="SMV178" s="217"/>
      <c r="SMW178" s="217"/>
      <c r="SMX178" s="217"/>
      <c r="SMY178" s="217"/>
      <c r="SMZ178" s="217"/>
      <c r="SNA178" s="217"/>
      <c r="SNB178" s="217"/>
      <c r="SNC178" s="217"/>
      <c r="SND178" s="217"/>
      <c r="SNE178" s="217"/>
      <c r="SNF178" s="217"/>
      <c r="SNG178" s="217"/>
      <c r="SNH178" s="217"/>
      <c r="SNI178" s="217"/>
      <c r="SNJ178" s="217"/>
      <c r="SNK178" s="217"/>
      <c r="SNL178" s="217"/>
      <c r="SNM178" s="217"/>
      <c r="SNN178" s="217"/>
      <c r="SNO178" s="217"/>
      <c r="SNP178" s="217"/>
      <c r="SNQ178" s="217"/>
      <c r="SNR178" s="217"/>
      <c r="SNS178" s="217"/>
      <c r="SNT178" s="217"/>
      <c r="SNU178" s="217"/>
      <c r="SNV178" s="217"/>
      <c r="SNW178" s="217"/>
      <c r="SNX178" s="217"/>
      <c r="SNY178" s="217"/>
      <c r="SNZ178" s="217"/>
      <c r="SOA178" s="217"/>
      <c r="SOB178" s="217"/>
      <c r="SOC178" s="217"/>
      <c r="SOD178" s="217"/>
      <c r="SOE178" s="217"/>
      <c r="SOF178" s="217"/>
      <c r="SOG178" s="217"/>
      <c r="SOH178" s="217"/>
      <c r="SOI178" s="217"/>
      <c r="SOJ178" s="217"/>
      <c r="SOK178" s="217"/>
      <c r="SOL178" s="217"/>
      <c r="SOM178" s="217"/>
      <c r="SON178" s="217"/>
      <c r="SOO178" s="217"/>
      <c r="SOP178" s="217"/>
      <c r="SOQ178" s="217"/>
      <c r="SOR178" s="217"/>
      <c r="SOS178" s="217"/>
      <c r="SOT178" s="217"/>
      <c r="SOU178" s="217"/>
      <c r="SOV178" s="217"/>
      <c r="SOW178" s="217"/>
      <c r="SOX178" s="217"/>
      <c r="SOY178" s="217"/>
      <c r="SOZ178" s="217"/>
      <c r="SPA178" s="217"/>
      <c r="SPB178" s="217"/>
      <c r="SPC178" s="217"/>
      <c r="SPD178" s="217"/>
      <c r="SPE178" s="217"/>
      <c r="SPF178" s="217"/>
      <c r="SPG178" s="217"/>
      <c r="SPH178" s="217"/>
      <c r="SPI178" s="217"/>
      <c r="SPJ178" s="217"/>
      <c r="SPK178" s="217"/>
      <c r="SPL178" s="217"/>
      <c r="SPM178" s="217"/>
      <c r="SPN178" s="217"/>
      <c r="SPO178" s="217"/>
      <c r="SPP178" s="217"/>
      <c r="SPQ178" s="217"/>
      <c r="SPR178" s="217"/>
      <c r="SPS178" s="217"/>
      <c r="SPT178" s="217"/>
      <c r="SPU178" s="217"/>
      <c r="SPV178" s="217"/>
      <c r="SPW178" s="217"/>
      <c r="SPX178" s="217"/>
      <c r="SPY178" s="217"/>
      <c r="SPZ178" s="217"/>
      <c r="SQA178" s="217"/>
      <c r="SQB178" s="217"/>
      <c r="SQC178" s="217"/>
      <c r="SQD178" s="217"/>
      <c r="SQE178" s="217"/>
      <c r="SQF178" s="217"/>
      <c r="SQG178" s="217"/>
      <c r="SQH178" s="217"/>
      <c r="SQI178" s="217"/>
      <c r="SQJ178" s="217"/>
      <c r="SQK178" s="217"/>
      <c r="SQL178" s="217"/>
      <c r="SQM178" s="217"/>
      <c r="SQN178" s="217"/>
      <c r="SQO178" s="217"/>
      <c r="SQP178" s="217"/>
      <c r="SQQ178" s="217"/>
      <c r="SQR178" s="217"/>
      <c r="SQS178" s="217"/>
      <c r="SQT178" s="217"/>
      <c r="SQU178" s="217"/>
      <c r="SQV178" s="217"/>
      <c r="SQW178" s="217"/>
      <c r="SQX178" s="217"/>
      <c r="SQY178" s="217"/>
      <c r="SQZ178" s="217"/>
      <c r="SRA178" s="217"/>
      <c r="SRB178" s="217"/>
      <c r="SRC178" s="217"/>
      <c r="SRD178" s="217"/>
      <c r="SRE178" s="217"/>
      <c r="SRF178" s="217"/>
      <c r="SRG178" s="217"/>
      <c r="SRH178" s="217"/>
      <c r="SRI178" s="217"/>
      <c r="SRJ178" s="217"/>
      <c r="SRK178" s="217"/>
      <c r="SRL178" s="217"/>
      <c r="SRM178" s="217"/>
      <c r="SRN178" s="217"/>
      <c r="SRO178" s="217"/>
      <c r="SRP178" s="217"/>
      <c r="SRQ178" s="217"/>
      <c r="SRR178" s="217"/>
      <c r="SRS178" s="217"/>
      <c r="SRT178" s="217"/>
      <c r="SRU178" s="217"/>
      <c r="SRV178" s="217"/>
      <c r="SRW178" s="217"/>
      <c r="SRX178" s="217"/>
      <c r="SRY178" s="217"/>
      <c r="SRZ178" s="217"/>
      <c r="SSA178" s="217"/>
      <c r="SSB178" s="217"/>
      <c r="SSC178" s="217"/>
      <c r="SSD178" s="217"/>
      <c r="SSE178" s="217"/>
      <c r="SSF178" s="217"/>
      <c r="SSG178" s="217"/>
      <c r="SSH178" s="217"/>
      <c r="SSI178" s="217"/>
      <c r="SSJ178" s="217"/>
      <c r="SSK178" s="217"/>
      <c r="SSL178" s="217"/>
      <c r="SSM178" s="217"/>
      <c r="SSN178" s="217"/>
      <c r="SSO178" s="217"/>
      <c r="SSP178" s="217"/>
      <c r="SSQ178" s="217"/>
      <c r="SSR178" s="217"/>
      <c r="SSS178" s="217"/>
      <c r="SST178" s="217"/>
      <c r="SSU178" s="217"/>
      <c r="SSV178" s="217"/>
      <c r="SSW178" s="217"/>
      <c r="SSX178" s="217"/>
      <c r="SSY178" s="217"/>
      <c r="SSZ178" s="217"/>
      <c r="STA178" s="217"/>
      <c r="STB178" s="217"/>
      <c r="STC178" s="217"/>
      <c r="STD178" s="217"/>
      <c r="STE178" s="217"/>
      <c r="STF178" s="217"/>
      <c r="STG178" s="217"/>
      <c r="STH178" s="217"/>
      <c r="STI178" s="217"/>
      <c r="STJ178" s="217"/>
      <c r="STK178" s="217"/>
      <c r="STL178" s="217"/>
      <c r="STM178" s="217"/>
      <c r="STN178" s="217"/>
      <c r="STO178" s="217"/>
      <c r="STP178" s="217"/>
      <c r="STQ178" s="217"/>
      <c r="STR178" s="217"/>
      <c r="STS178" s="217"/>
      <c r="STT178" s="217"/>
      <c r="STU178" s="217"/>
      <c r="STV178" s="217"/>
      <c r="STW178" s="217"/>
      <c r="STX178" s="217"/>
      <c r="STY178" s="217"/>
      <c r="STZ178" s="217"/>
      <c r="SUA178" s="217"/>
      <c r="SUB178" s="217"/>
      <c r="SUC178" s="217"/>
      <c r="SUD178" s="217"/>
      <c r="SUE178" s="217"/>
      <c r="SUF178" s="217"/>
      <c r="SUG178" s="217"/>
      <c r="SUH178" s="217"/>
      <c r="SUI178" s="217"/>
      <c r="SUJ178" s="217"/>
      <c r="SUK178" s="217"/>
      <c r="SUL178" s="217"/>
      <c r="SUM178" s="217"/>
      <c r="SUN178" s="217"/>
      <c r="SUO178" s="217"/>
      <c r="SUP178" s="217"/>
      <c r="SUQ178" s="217"/>
      <c r="SUR178" s="217"/>
      <c r="SUS178" s="217"/>
      <c r="SUT178" s="217"/>
      <c r="SUU178" s="217"/>
      <c r="SUV178" s="217"/>
      <c r="SUW178" s="217"/>
      <c r="SUX178" s="217"/>
      <c r="SUY178" s="217"/>
      <c r="SUZ178" s="217"/>
      <c r="SVA178" s="217"/>
      <c r="SVB178" s="217"/>
      <c r="SVC178" s="217"/>
      <c r="SVD178" s="217"/>
      <c r="SVE178" s="217"/>
      <c r="SVF178" s="217"/>
      <c r="SVG178" s="217"/>
      <c r="SVH178" s="217"/>
      <c r="SVI178" s="217"/>
      <c r="SVJ178" s="217"/>
      <c r="SVK178" s="217"/>
      <c r="SVL178" s="217"/>
      <c r="SVM178" s="217"/>
      <c r="SVN178" s="217"/>
      <c r="SVO178" s="217"/>
      <c r="SVP178" s="217"/>
      <c r="SVQ178" s="217"/>
      <c r="SVR178" s="217"/>
      <c r="SVS178" s="217"/>
      <c r="SVT178" s="217"/>
      <c r="SVU178" s="217"/>
      <c r="SVV178" s="217"/>
      <c r="SVW178" s="217"/>
      <c r="SVX178" s="217"/>
      <c r="SVY178" s="217"/>
      <c r="SVZ178" s="217"/>
      <c r="SWA178" s="217"/>
      <c r="SWB178" s="217"/>
      <c r="SWC178" s="217"/>
      <c r="SWD178" s="217"/>
      <c r="SWE178" s="217"/>
      <c r="SWF178" s="217"/>
      <c r="SWG178" s="217"/>
      <c r="SWH178" s="217"/>
      <c r="SWI178" s="217"/>
      <c r="SWJ178" s="217"/>
      <c r="SWK178" s="217"/>
      <c r="SWL178" s="217"/>
      <c r="SWM178" s="217"/>
      <c r="SWN178" s="217"/>
      <c r="SWO178" s="217"/>
      <c r="SWP178" s="217"/>
      <c r="SWQ178" s="217"/>
      <c r="SWR178" s="217"/>
      <c r="SWS178" s="217"/>
      <c r="SWT178" s="217"/>
      <c r="SWU178" s="217"/>
      <c r="SWV178" s="217"/>
      <c r="SWW178" s="217"/>
      <c r="SWX178" s="217"/>
      <c r="SWY178" s="217"/>
      <c r="SWZ178" s="217"/>
      <c r="SXA178" s="217"/>
      <c r="SXB178" s="217"/>
      <c r="SXC178" s="217"/>
      <c r="SXD178" s="217"/>
      <c r="SXE178" s="217"/>
      <c r="SXF178" s="217"/>
      <c r="SXG178" s="217"/>
      <c r="SXH178" s="217"/>
      <c r="SXI178" s="217"/>
      <c r="SXJ178" s="217"/>
      <c r="SXK178" s="217"/>
      <c r="SXL178" s="217"/>
      <c r="SXM178" s="217"/>
      <c r="SXN178" s="217"/>
      <c r="SXO178" s="217"/>
      <c r="SXP178" s="217"/>
      <c r="SXQ178" s="217"/>
      <c r="SXR178" s="217"/>
      <c r="SXS178" s="217"/>
      <c r="SXT178" s="217"/>
      <c r="SXU178" s="217"/>
      <c r="SXV178" s="217"/>
      <c r="SXW178" s="217"/>
      <c r="SXX178" s="217"/>
      <c r="SXY178" s="217"/>
      <c r="SXZ178" s="217"/>
      <c r="SYA178" s="217"/>
      <c r="SYB178" s="217"/>
      <c r="SYC178" s="217"/>
      <c r="SYD178" s="217"/>
      <c r="SYE178" s="217"/>
      <c r="SYF178" s="217"/>
      <c r="SYG178" s="217"/>
      <c r="SYH178" s="217"/>
      <c r="SYI178" s="217"/>
      <c r="SYJ178" s="217"/>
      <c r="SYK178" s="217"/>
      <c r="SYL178" s="217"/>
      <c r="SYM178" s="217"/>
      <c r="SYN178" s="217"/>
      <c r="SYO178" s="217"/>
      <c r="SYP178" s="217"/>
      <c r="SYQ178" s="217"/>
      <c r="SYR178" s="217"/>
      <c r="SYS178" s="217"/>
      <c r="SYT178" s="217"/>
      <c r="SYU178" s="217"/>
      <c r="SYV178" s="217"/>
      <c r="SYW178" s="217"/>
      <c r="SYX178" s="217"/>
      <c r="SYY178" s="217"/>
      <c r="SYZ178" s="217"/>
      <c r="SZA178" s="217"/>
      <c r="SZB178" s="217"/>
      <c r="SZC178" s="217"/>
      <c r="SZD178" s="217"/>
      <c r="SZE178" s="217"/>
      <c r="SZF178" s="217"/>
      <c r="SZG178" s="217"/>
      <c r="SZH178" s="217"/>
      <c r="SZI178" s="217"/>
      <c r="SZJ178" s="217"/>
      <c r="SZK178" s="217"/>
      <c r="SZL178" s="217"/>
      <c r="SZM178" s="217"/>
      <c r="SZN178" s="217"/>
      <c r="SZO178" s="217"/>
      <c r="SZP178" s="217"/>
      <c r="SZQ178" s="217"/>
      <c r="SZR178" s="217"/>
      <c r="SZS178" s="217"/>
      <c r="SZT178" s="217"/>
      <c r="SZU178" s="217"/>
      <c r="SZV178" s="217"/>
      <c r="SZW178" s="217"/>
      <c r="SZX178" s="217"/>
      <c r="SZY178" s="217"/>
      <c r="SZZ178" s="217"/>
      <c r="TAA178" s="217"/>
      <c r="TAB178" s="217"/>
      <c r="TAC178" s="217"/>
      <c r="TAD178" s="217"/>
      <c r="TAE178" s="217"/>
      <c r="TAF178" s="217"/>
      <c r="TAG178" s="217"/>
      <c r="TAH178" s="217"/>
      <c r="TAI178" s="217"/>
      <c r="TAJ178" s="217"/>
      <c r="TAK178" s="217"/>
      <c r="TAL178" s="217"/>
      <c r="TAM178" s="217"/>
      <c r="TAN178" s="217"/>
      <c r="TAO178" s="217"/>
      <c r="TAP178" s="217"/>
      <c r="TAQ178" s="217"/>
      <c r="TAR178" s="217"/>
      <c r="TAS178" s="217"/>
      <c r="TAT178" s="217"/>
      <c r="TAU178" s="217"/>
      <c r="TAV178" s="217"/>
      <c r="TAW178" s="217"/>
      <c r="TAX178" s="217"/>
      <c r="TAY178" s="217"/>
      <c r="TAZ178" s="217"/>
      <c r="TBA178" s="217"/>
      <c r="TBB178" s="217"/>
      <c r="TBC178" s="217"/>
      <c r="TBD178" s="217"/>
      <c r="TBE178" s="217"/>
      <c r="TBF178" s="217"/>
      <c r="TBG178" s="217"/>
      <c r="TBH178" s="217"/>
      <c r="TBI178" s="217"/>
      <c r="TBJ178" s="217"/>
      <c r="TBK178" s="217"/>
      <c r="TBL178" s="217"/>
      <c r="TBM178" s="217"/>
      <c r="TBN178" s="217"/>
      <c r="TBO178" s="217"/>
      <c r="TBP178" s="217"/>
      <c r="TBQ178" s="217"/>
      <c r="TBR178" s="217"/>
      <c r="TBS178" s="217"/>
      <c r="TBT178" s="217"/>
      <c r="TBU178" s="217"/>
      <c r="TBV178" s="217"/>
      <c r="TBW178" s="217"/>
      <c r="TBX178" s="217"/>
      <c r="TBY178" s="217"/>
      <c r="TBZ178" s="217"/>
      <c r="TCA178" s="217"/>
      <c r="TCB178" s="217"/>
      <c r="TCC178" s="217"/>
      <c r="TCD178" s="217"/>
      <c r="TCE178" s="217"/>
      <c r="TCF178" s="217"/>
      <c r="TCG178" s="217"/>
      <c r="TCH178" s="217"/>
      <c r="TCI178" s="217"/>
      <c r="TCJ178" s="217"/>
      <c r="TCK178" s="217"/>
      <c r="TCL178" s="217"/>
      <c r="TCM178" s="217"/>
      <c r="TCN178" s="217"/>
      <c r="TCO178" s="217"/>
      <c r="TCP178" s="217"/>
      <c r="TCQ178" s="217"/>
      <c r="TCR178" s="217"/>
      <c r="TCS178" s="217"/>
      <c r="TCT178" s="217"/>
      <c r="TCU178" s="217"/>
      <c r="TCV178" s="217"/>
      <c r="TCW178" s="217"/>
      <c r="TCX178" s="217"/>
      <c r="TCY178" s="217"/>
      <c r="TCZ178" s="217"/>
      <c r="TDA178" s="217"/>
      <c r="TDB178" s="217"/>
      <c r="TDC178" s="217"/>
      <c r="TDD178" s="217"/>
      <c r="TDE178" s="217"/>
      <c r="TDF178" s="217"/>
      <c r="TDG178" s="217"/>
      <c r="TDH178" s="217"/>
      <c r="TDI178" s="217"/>
      <c r="TDJ178" s="217"/>
      <c r="TDK178" s="217"/>
      <c r="TDL178" s="217"/>
      <c r="TDM178" s="217"/>
      <c r="TDN178" s="217"/>
      <c r="TDO178" s="217"/>
      <c r="TDP178" s="217"/>
      <c r="TDQ178" s="217"/>
      <c r="TDR178" s="217"/>
      <c r="TDS178" s="217"/>
      <c r="TDT178" s="217"/>
      <c r="TDU178" s="217"/>
      <c r="TDV178" s="217"/>
      <c r="TDW178" s="217"/>
      <c r="TDX178" s="217"/>
      <c r="TDY178" s="217"/>
      <c r="TDZ178" s="217"/>
      <c r="TEA178" s="217"/>
      <c r="TEB178" s="217"/>
      <c r="TEC178" s="217"/>
      <c r="TED178" s="217"/>
      <c r="TEE178" s="217"/>
      <c r="TEF178" s="217"/>
      <c r="TEG178" s="217"/>
      <c r="TEH178" s="217"/>
      <c r="TEI178" s="217"/>
      <c r="TEJ178" s="217"/>
      <c r="TEK178" s="217"/>
      <c r="TEL178" s="217"/>
      <c r="TEM178" s="217"/>
      <c r="TEN178" s="217"/>
      <c r="TEO178" s="217"/>
      <c r="TEP178" s="217"/>
      <c r="TEQ178" s="217"/>
      <c r="TER178" s="217"/>
      <c r="TES178" s="217"/>
      <c r="TET178" s="217"/>
      <c r="TEU178" s="217"/>
      <c r="TEV178" s="217"/>
      <c r="TEW178" s="217"/>
      <c r="TEX178" s="217"/>
      <c r="TEY178" s="217"/>
      <c r="TEZ178" s="217"/>
      <c r="TFA178" s="217"/>
      <c r="TFB178" s="217"/>
      <c r="TFC178" s="217"/>
      <c r="TFD178" s="217"/>
      <c r="TFE178" s="217"/>
      <c r="TFF178" s="217"/>
      <c r="TFG178" s="217"/>
      <c r="TFH178" s="217"/>
      <c r="TFI178" s="217"/>
      <c r="TFJ178" s="217"/>
      <c r="TFK178" s="217"/>
      <c r="TFL178" s="217"/>
      <c r="TFM178" s="217"/>
      <c r="TFN178" s="217"/>
      <c r="TFO178" s="217"/>
      <c r="TFP178" s="217"/>
      <c r="TFQ178" s="217"/>
      <c r="TFR178" s="217"/>
      <c r="TFS178" s="217"/>
      <c r="TFT178" s="217"/>
      <c r="TFU178" s="217"/>
      <c r="TFV178" s="217"/>
      <c r="TFW178" s="217"/>
      <c r="TFX178" s="217"/>
      <c r="TFY178" s="217"/>
      <c r="TFZ178" s="217"/>
      <c r="TGA178" s="217"/>
      <c r="TGB178" s="217"/>
      <c r="TGC178" s="217"/>
      <c r="TGD178" s="217"/>
      <c r="TGE178" s="217"/>
      <c r="TGF178" s="217"/>
      <c r="TGG178" s="217"/>
      <c r="TGH178" s="217"/>
      <c r="TGI178" s="217"/>
      <c r="TGJ178" s="217"/>
      <c r="TGK178" s="217"/>
      <c r="TGL178" s="217"/>
      <c r="TGM178" s="217"/>
      <c r="TGN178" s="217"/>
      <c r="TGO178" s="217"/>
      <c r="TGP178" s="217"/>
      <c r="TGQ178" s="217"/>
      <c r="TGR178" s="217"/>
      <c r="TGS178" s="217"/>
      <c r="TGT178" s="217"/>
      <c r="TGU178" s="217"/>
      <c r="TGV178" s="217"/>
      <c r="TGW178" s="217"/>
      <c r="TGX178" s="217"/>
      <c r="TGY178" s="217"/>
      <c r="TGZ178" s="217"/>
      <c r="THA178" s="217"/>
      <c r="THB178" s="217"/>
      <c r="THC178" s="217"/>
      <c r="THD178" s="217"/>
      <c r="THE178" s="217"/>
      <c r="THF178" s="217"/>
      <c r="THG178" s="217"/>
      <c r="THH178" s="217"/>
      <c r="THI178" s="217"/>
      <c r="THJ178" s="217"/>
      <c r="THK178" s="217"/>
      <c r="THL178" s="217"/>
      <c r="THM178" s="217"/>
      <c r="THN178" s="217"/>
      <c r="THO178" s="217"/>
      <c r="THP178" s="217"/>
      <c r="THQ178" s="217"/>
      <c r="THR178" s="217"/>
      <c r="THS178" s="217"/>
      <c r="THT178" s="217"/>
      <c r="THU178" s="217"/>
      <c r="THV178" s="217"/>
      <c r="THW178" s="217"/>
      <c r="THX178" s="217"/>
      <c r="THY178" s="217"/>
      <c r="THZ178" s="217"/>
      <c r="TIA178" s="217"/>
      <c r="TIB178" s="217"/>
      <c r="TIC178" s="217"/>
      <c r="TID178" s="217"/>
      <c r="TIE178" s="217"/>
      <c r="TIF178" s="217"/>
      <c r="TIG178" s="217"/>
      <c r="TIH178" s="217"/>
      <c r="TII178" s="217"/>
      <c r="TIJ178" s="217"/>
      <c r="TIK178" s="217"/>
      <c r="TIL178" s="217"/>
      <c r="TIM178" s="217"/>
      <c r="TIN178" s="217"/>
      <c r="TIO178" s="217"/>
      <c r="TIP178" s="217"/>
      <c r="TIQ178" s="217"/>
      <c r="TIR178" s="217"/>
      <c r="TIS178" s="217"/>
      <c r="TIT178" s="217"/>
      <c r="TIU178" s="217"/>
      <c r="TIV178" s="217"/>
      <c r="TIW178" s="217"/>
      <c r="TIX178" s="217"/>
      <c r="TIY178" s="217"/>
      <c r="TIZ178" s="217"/>
      <c r="TJA178" s="217"/>
      <c r="TJB178" s="217"/>
      <c r="TJC178" s="217"/>
      <c r="TJD178" s="217"/>
      <c r="TJE178" s="217"/>
      <c r="TJF178" s="217"/>
      <c r="TJG178" s="217"/>
      <c r="TJH178" s="217"/>
      <c r="TJI178" s="217"/>
      <c r="TJJ178" s="217"/>
      <c r="TJK178" s="217"/>
      <c r="TJL178" s="217"/>
      <c r="TJM178" s="217"/>
      <c r="TJN178" s="217"/>
      <c r="TJO178" s="217"/>
      <c r="TJP178" s="217"/>
      <c r="TJQ178" s="217"/>
      <c r="TJR178" s="217"/>
      <c r="TJS178" s="217"/>
      <c r="TJT178" s="217"/>
      <c r="TJU178" s="217"/>
      <c r="TJV178" s="217"/>
      <c r="TJW178" s="217"/>
      <c r="TJX178" s="217"/>
      <c r="TJY178" s="217"/>
      <c r="TJZ178" s="217"/>
      <c r="TKA178" s="217"/>
      <c r="TKB178" s="217"/>
      <c r="TKC178" s="217"/>
      <c r="TKD178" s="217"/>
      <c r="TKE178" s="217"/>
      <c r="TKF178" s="217"/>
      <c r="TKG178" s="217"/>
      <c r="TKH178" s="217"/>
      <c r="TKI178" s="217"/>
      <c r="TKJ178" s="217"/>
      <c r="TKK178" s="217"/>
      <c r="TKL178" s="217"/>
      <c r="TKM178" s="217"/>
      <c r="TKN178" s="217"/>
      <c r="TKO178" s="217"/>
      <c r="TKP178" s="217"/>
      <c r="TKQ178" s="217"/>
      <c r="TKR178" s="217"/>
      <c r="TKS178" s="217"/>
      <c r="TKT178" s="217"/>
      <c r="TKU178" s="217"/>
      <c r="TKV178" s="217"/>
      <c r="TKW178" s="217"/>
      <c r="TKX178" s="217"/>
      <c r="TKY178" s="217"/>
      <c r="TKZ178" s="217"/>
      <c r="TLA178" s="217"/>
      <c r="TLB178" s="217"/>
      <c r="TLC178" s="217"/>
      <c r="TLD178" s="217"/>
      <c r="TLE178" s="217"/>
      <c r="TLF178" s="217"/>
      <c r="TLG178" s="217"/>
      <c r="TLH178" s="217"/>
      <c r="TLI178" s="217"/>
      <c r="TLJ178" s="217"/>
      <c r="TLK178" s="217"/>
      <c r="TLL178" s="217"/>
      <c r="TLM178" s="217"/>
      <c r="TLN178" s="217"/>
      <c r="TLO178" s="217"/>
      <c r="TLP178" s="217"/>
      <c r="TLQ178" s="217"/>
      <c r="TLR178" s="217"/>
      <c r="TLS178" s="217"/>
      <c r="TLT178" s="217"/>
      <c r="TLU178" s="217"/>
      <c r="TLV178" s="217"/>
      <c r="TLW178" s="217"/>
      <c r="TLX178" s="217"/>
      <c r="TLY178" s="217"/>
      <c r="TLZ178" s="217"/>
      <c r="TMA178" s="217"/>
      <c r="TMB178" s="217"/>
      <c r="TMC178" s="217"/>
      <c r="TMD178" s="217"/>
      <c r="TME178" s="217"/>
      <c r="TMF178" s="217"/>
      <c r="TMG178" s="217"/>
      <c r="TMH178" s="217"/>
      <c r="TMI178" s="217"/>
      <c r="TMJ178" s="217"/>
      <c r="TMK178" s="217"/>
      <c r="TML178" s="217"/>
      <c r="TMM178" s="217"/>
      <c r="TMN178" s="217"/>
      <c r="TMO178" s="217"/>
      <c r="TMP178" s="217"/>
      <c r="TMQ178" s="217"/>
      <c r="TMR178" s="217"/>
      <c r="TMS178" s="217"/>
      <c r="TMT178" s="217"/>
      <c r="TMU178" s="217"/>
      <c r="TMV178" s="217"/>
      <c r="TMW178" s="217"/>
      <c r="TMX178" s="217"/>
      <c r="TMY178" s="217"/>
      <c r="TMZ178" s="217"/>
      <c r="TNA178" s="217"/>
      <c r="TNB178" s="217"/>
      <c r="TNC178" s="217"/>
      <c r="TND178" s="217"/>
      <c r="TNE178" s="217"/>
      <c r="TNF178" s="217"/>
      <c r="TNG178" s="217"/>
      <c r="TNH178" s="217"/>
      <c r="TNI178" s="217"/>
      <c r="TNJ178" s="217"/>
      <c r="TNK178" s="217"/>
      <c r="TNL178" s="217"/>
      <c r="TNM178" s="217"/>
      <c r="TNN178" s="217"/>
      <c r="TNO178" s="217"/>
      <c r="TNP178" s="217"/>
      <c r="TNQ178" s="217"/>
      <c r="TNR178" s="217"/>
      <c r="TNS178" s="217"/>
      <c r="TNT178" s="217"/>
      <c r="TNU178" s="217"/>
      <c r="TNV178" s="217"/>
      <c r="TNW178" s="217"/>
      <c r="TNX178" s="217"/>
      <c r="TNY178" s="217"/>
      <c r="TNZ178" s="217"/>
      <c r="TOA178" s="217"/>
      <c r="TOB178" s="217"/>
      <c r="TOC178" s="217"/>
      <c r="TOD178" s="217"/>
      <c r="TOE178" s="217"/>
      <c r="TOF178" s="217"/>
      <c r="TOG178" s="217"/>
      <c r="TOH178" s="217"/>
      <c r="TOI178" s="217"/>
      <c r="TOJ178" s="217"/>
      <c r="TOK178" s="217"/>
      <c r="TOL178" s="217"/>
      <c r="TOM178" s="217"/>
      <c r="TON178" s="217"/>
      <c r="TOO178" s="217"/>
      <c r="TOP178" s="217"/>
      <c r="TOQ178" s="217"/>
      <c r="TOR178" s="217"/>
      <c r="TOS178" s="217"/>
      <c r="TOT178" s="217"/>
      <c r="TOU178" s="217"/>
      <c r="TOV178" s="217"/>
      <c r="TOW178" s="217"/>
      <c r="TOX178" s="217"/>
      <c r="TOY178" s="217"/>
      <c r="TOZ178" s="217"/>
      <c r="TPA178" s="217"/>
      <c r="TPB178" s="217"/>
      <c r="TPC178" s="217"/>
      <c r="TPD178" s="217"/>
      <c r="TPE178" s="217"/>
      <c r="TPF178" s="217"/>
      <c r="TPG178" s="217"/>
      <c r="TPH178" s="217"/>
      <c r="TPI178" s="217"/>
      <c r="TPJ178" s="217"/>
      <c r="TPK178" s="217"/>
      <c r="TPL178" s="217"/>
      <c r="TPM178" s="217"/>
      <c r="TPN178" s="217"/>
      <c r="TPO178" s="217"/>
      <c r="TPP178" s="217"/>
      <c r="TPQ178" s="217"/>
      <c r="TPR178" s="217"/>
      <c r="TPS178" s="217"/>
      <c r="TPT178" s="217"/>
      <c r="TPU178" s="217"/>
      <c r="TPV178" s="217"/>
      <c r="TPW178" s="217"/>
      <c r="TPX178" s="217"/>
      <c r="TPY178" s="217"/>
      <c r="TPZ178" s="217"/>
      <c r="TQA178" s="217"/>
      <c r="TQB178" s="217"/>
      <c r="TQC178" s="217"/>
      <c r="TQD178" s="217"/>
      <c r="TQE178" s="217"/>
      <c r="TQF178" s="217"/>
      <c r="TQG178" s="217"/>
      <c r="TQH178" s="217"/>
      <c r="TQI178" s="217"/>
      <c r="TQJ178" s="217"/>
      <c r="TQK178" s="217"/>
      <c r="TQL178" s="217"/>
      <c r="TQM178" s="217"/>
      <c r="TQN178" s="217"/>
      <c r="TQO178" s="217"/>
      <c r="TQP178" s="217"/>
      <c r="TQQ178" s="217"/>
      <c r="TQR178" s="217"/>
      <c r="TQS178" s="217"/>
      <c r="TQT178" s="217"/>
      <c r="TQU178" s="217"/>
      <c r="TQV178" s="217"/>
      <c r="TQW178" s="217"/>
      <c r="TQX178" s="217"/>
      <c r="TQY178" s="217"/>
      <c r="TQZ178" s="217"/>
      <c r="TRA178" s="217"/>
      <c r="TRB178" s="217"/>
      <c r="TRC178" s="217"/>
      <c r="TRD178" s="217"/>
      <c r="TRE178" s="217"/>
      <c r="TRF178" s="217"/>
      <c r="TRG178" s="217"/>
      <c r="TRH178" s="217"/>
      <c r="TRI178" s="217"/>
      <c r="TRJ178" s="217"/>
      <c r="TRK178" s="217"/>
      <c r="TRL178" s="217"/>
      <c r="TRM178" s="217"/>
      <c r="TRN178" s="217"/>
      <c r="TRO178" s="217"/>
      <c r="TRP178" s="217"/>
      <c r="TRQ178" s="217"/>
      <c r="TRR178" s="217"/>
      <c r="TRS178" s="217"/>
      <c r="TRT178" s="217"/>
      <c r="TRU178" s="217"/>
      <c r="TRV178" s="217"/>
      <c r="TRW178" s="217"/>
      <c r="TRX178" s="217"/>
      <c r="TRY178" s="217"/>
      <c r="TRZ178" s="217"/>
      <c r="TSA178" s="217"/>
      <c r="TSB178" s="217"/>
      <c r="TSC178" s="217"/>
      <c r="TSD178" s="217"/>
      <c r="TSE178" s="217"/>
      <c r="TSF178" s="217"/>
      <c r="TSG178" s="217"/>
      <c r="TSH178" s="217"/>
      <c r="TSI178" s="217"/>
      <c r="TSJ178" s="217"/>
      <c r="TSK178" s="217"/>
      <c r="TSL178" s="217"/>
      <c r="TSM178" s="217"/>
      <c r="TSN178" s="217"/>
      <c r="TSO178" s="217"/>
      <c r="TSP178" s="217"/>
      <c r="TSQ178" s="217"/>
      <c r="TSR178" s="217"/>
      <c r="TSS178" s="217"/>
      <c r="TST178" s="217"/>
      <c r="TSU178" s="217"/>
      <c r="TSV178" s="217"/>
      <c r="TSW178" s="217"/>
      <c r="TSX178" s="217"/>
      <c r="TSY178" s="217"/>
      <c r="TSZ178" s="217"/>
      <c r="TTA178" s="217"/>
      <c r="TTB178" s="217"/>
      <c r="TTC178" s="217"/>
      <c r="TTD178" s="217"/>
      <c r="TTE178" s="217"/>
      <c r="TTF178" s="217"/>
      <c r="TTG178" s="217"/>
      <c r="TTH178" s="217"/>
      <c r="TTI178" s="217"/>
      <c r="TTJ178" s="217"/>
      <c r="TTK178" s="217"/>
      <c r="TTL178" s="217"/>
      <c r="TTM178" s="217"/>
      <c r="TTN178" s="217"/>
      <c r="TTO178" s="217"/>
      <c r="TTP178" s="217"/>
      <c r="TTQ178" s="217"/>
      <c r="TTR178" s="217"/>
      <c r="TTS178" s="217"/>
      <c r="TTT178" s="217"/>
      <c r="TTU178" s="217"/>
      <c r="TTV178" s="217"/>
      <c r="TTW178" s="217"/>
      <c r="TTX178" s="217"/>
      <c r="TTY178" s="217"/>
      <c r="TTZ178" s="217"/>
      <c r="TUA178" s="217"/>
      <c r="TUB178" s="217"/>
      <c r="TUC178" s="217"/>
      <c r="TUD178" s="217"/>
      <c r="TUE178" s="217"/>
      <c r="TUF178" s="217"/>
      <c r="TUG178" s="217"/>
      <c r="TUH178" s="217"/>
      <c r="TUI178" s="217"/>
      <c r="TUJ178" s="217"/>
      <c r="TUK178" s="217"/>
      <c r="TUL178" s="217"/>
      <c r="TUM178" s="217"/>
      <c r="TUN178" s="217"/>
      <c r="TUO178" s="217"/>
      <c r="TUP178" s="217"/>
      <c r="TUQ178" s="217"/>
      <c r="TUR178" s="217"/>
      <c r="TUS178" s="217"/>
      <c r="TUT178" s="217"/>
      <c r="TUU178" s="217"/>
      <c r="TUV178" s="217"/>
      <c r="TUW178" s="217"/>
      <c r="TUX178" s="217"/>
      <c r="TUY178" s="217"/>
      <c r="TUZ178" s="217"/>
      <c r="TVA178" s="217"/>
      <c r="TVB178" s="217"/>
      <c r="TVC178" s="217"/>
      <c r="TVD178" s="217"/>
      <c r="TVE178" s="217"/>
      <c r="TVF178" s="217"/>
      <c r="TVG178" s="217"/>
      <c r="TVH178" s="217"/>
      <c r="TVI178" s="217"/>
      <c r="TVJ178" s="217"/>
      <c r="TVK178" s="217"/>
      <c r="TVL178" s="217"/>
      <c r="TVM178" s="217"/>
      <c r="TVN178" s="217"/>
      <c r="TVO178" s="217"/>
      <c r="TVP178" s="217"/>
      <c r="TVQ178" s="217"/>
      <c r="TVR178" s="217"/>
      <c r="TVS178" s="217"/>
      <c r="TVT178" s="217"/>
      <c r="TVU178" s="217"/>
      <c r="TVV178" s="217"/>
      <c r="TVW178" s="217"/>
      <c r="TVX178" s="217"/>
      <c r="TVY178" s="217"/>
      <c r="TVZ178" s="217"/>
      <c r="TWA178" s="217"/>
      <c r="TWB178" s="217"/>
      <c r="TWC178" s="217"/>
      <c r="TWD178" s="217"/>
      <c r="TWE178" s="217"/>
      <c r="TWF178" s="217"/>
      <c r="TWG178" s="217"/>
      <c r="TWH178" s="217"/>
      <c r="TWI178" s="217"/>
      <c r="TWJ178" s="217"/>
      <c r="TWK178" s="217"/>
      <c r="TWL178" s="217"/>
      <c r="TWM178" s="217"/>
      <c r="TWN178" s="217"/>
      <c r="TWO178" s="217"/>
      <c r="TWP178" s="217"/>
      <c r="TWQ178" s="217"/>
      <c r="TWR178" s="217"/>
      <c r="TWS178" s="217"/>
      <c r="TWT178" s="217"/>
      <c r="TWU178" s="217"/>
      <c r="TWV178" s="217"/>
      <c r="TWW178" s="217"/>
      <c r="TWX178" s="217"/>
      <c r="TWY178" s="217"/>
      <c r="TWZ178" s="217"/>
      <c r="TXA178" s="217"/>
      <c r="TXB178" s="217"/>
      <c r="TXC178" s="217"/>
      <c r="TXD178" s="217"/>
      <c r="TXE178" s="217"/>
      <c r="TXF178" s="217"/>
      <c r="TXG178" s="217"/>
      <c r="TXH178" s="217"/>
      <c r="TXI178" s="217"/>
      <c r="TXJ178" s="217"/>
      <c r="TXK178" s="217"/>
      <c r="TXL178" s="217"/>
      <c r="TXM178" s="217"/>
      <c r="TXN178" s="217"/>
      <c r="TXO178" s="217"/>
      <c r="TXP178" s="217"/>
      <c r="TXQ178" s="217"/>
      <c r="TXR178" s="217"/>
      <c r="TXS178" s="217"/>
      <c r="TXT178" s="217"/>
      <c r="TXU178" s="217"/>
      <c r="TXV178" s="217"/>
      <c r="TXW178" s="217"/>
      <c r="TXX178" s="217"/>
      <c r="TXY178" s="217"/>
      <c r="TXZ178" s="217"/>
      <c r="TYA178" s="217"/>
      <c r="TYB178" s="217"/>
      <c r="TYC178" s="217"/>
      <c r="TYD178" s="217"/>
      <c r="TYE178" s="217"/>
      <c r="TYF178" s="217"/>
      <c r="TYG178" s="217"/>
      <c r="TYH178" s="217"/>
      <c r="TYI178" s="217"/>
      <c r="TYJ178" s="217"/>
      <c r="TYK178" s="217"/>
      <c r="TYL178" s="217"/>
      <c r="TYM178" s="217"/>
      <c r="TYN178" s="217"/>
      <c r="TYO178" s="217"/>
      <c r="TYP178" s="217"/>
      <c r="TYQ178" s="217"/>
      <c r="TYR178" s="217"/>
      <c r="TYS178" s="217"/>
      <c r="TYT178" s="217"/>
      <c r="TYU178" s="217"/>
      <c r="TYV178" s="217"/>
      <c r="TYW178" s="217"/>
      <c r="TYX178" s="217"/>
      <c r="TYY178" s="217"/>
      <c r="TYZ178" s="217"/>
      <c r="TZA178" s="217"/>
      <c r="TZB178" s="217"/>
      <c r="TZC178" s="217"/>
      <c r="TZD178" s="217"/>
      <c r="TZE178" s="217"/>
      <c r="TZF178" s="217"/>
      <c r="TZG178" s="217"/>
      <c r="TZH178" s="217"/>
      <c r="TZI178" s="217"/>
      <c r="TZJ178" s="217"/>
      <c r="TZK178" s="217"/>
      <c r="TZL178" s="217"/>
      <c r="TZM178" s="217"/>
      <c r="TZN178" s="217"/>
      <c r="TZO178" s="217"/>
      <c r="TZP178" s="217"/>
      <c r="TZQ178" s="217"/>
      <c r="TZR178" s="217"/>
      <c r="TZS178" s="217"/>
      <c r="TZT178" s="217"/>
      <c r="TZU178" s="217"/>
      <c r="TZV178" s="217"/>
      <c r="TZW178" s="217"/>
      <c r="TZX178" s="217"/>
      <c r="TZY178" s="217"/>
      <c r="TZZ178" s="217"/>
      <c r="UAA178" s="217"/>
      <c r="UAB178" s="217"/>
      <c r="UAC178" s="217"/>
      <c r="UAD178" s="217"/>
      <c r="UAE178" s="217"/>
      <c r="UAF178" s="217"/>
      <c r="UAG178" s="217"/>
      <c r="UAH178" s="217"/>
      <c r="UAI178" s="217"/>
      <c r="UAJ178" s="217"/>
      <c r="UAK178" s="217"/>
      <c r="UAL178" s="217"/>
      <c r="UAM178" s="217"/>
      <c r="UAN178" s="217"/>
      <c r="UAO178" s="217"/>
      <c r="UAP178" s="217"/>
      <c r="UAQ178" s="217"/>
      <c r="UAR178" s="217"/>
      <c r="UAS178" s="217"/>
      <c r="UAT178" s="217"/>
      <c r="UAU178" s="217"/>
      <c r="UAV178" s="217"/>
      <c r="UAW178" s="217"/>
      <c r="UAX178" s="217"/>
      <c r="UAY178" s="217"/>
      <c r="UAZ178" s="217"/>
      <c r="UBA178" s="217"/>
      <c r="UBB178" s="217"/>
      <c r="UBC178" s="217"/>
      <c r="UBD178" s="217"/>
      <c r="UBE178" s="217"/>
      <c r="UBF178" s="217"/>
      <c r="UBG178" s="217"/>
      <c r="UBH178" s="217"/>
      <c r="UBI178" s="217"/>
      <c r="UBJ178" s="217"/>
      <c r="UBK178" s="217"/>
      <c r="UBL178" s="217"/>
      <c r="UBM178" s="217"/>
      <c r="UBN178" s="217"/>
      <c r="UBO178" s="217"/>
      <c r="UBP178" s="217"/>
      <c r="UBQ178" s="217"/>
      <c r="UBR178" s="217"/>
      <c r="UBS178" s="217"/>
      <c r="UBT178" s="217"/>
      <c r="UBU178" s="217"/>
      <c r="UBV178" s="217"/>
      <c r="UBW178" s="217"/>
      <c r="UBX178" s="217"/>
      <c r="UBY178" s="217"/>
      <c r="UBZ178" s="217"/>
      <c r="UCA178" s="217"/>
      <c r="UCB178" s="217"/>
      <c r="UCC178" s="217"/>
      <c r="UCD178" s="217"/>
      <c r="UCE178" s="217"/>
      <c r="UCF178" s="217"/>
      <c r="UCG178" s="217"/>
      <c r="UCH178" s="217"/>
      <c r="UCI178" s="217"/>
      <c r="UCJ178" s="217"/>
      <c r="UCK178" s="217"/>
      <c r="UCL178" s="217"/>
      <c r="UCM178" s="217"/>
      <c r="UCN178" s="217"/>
      <c r="UCO178" s="217"/>
      <c r="UCP178" s="217"/>
      <c r="UCQ178" s="217"/>
      <c r="UCR178" s="217"/>
      <c r="UCS178" s="217"/>
      <c r="UCT178" s="217"/>
      <c r="UCU178" s="217"/>
      <c r="UCV178" s="217"/>
      <c r="UCW178" s="217"/>
      <c r="UCX178" s="217"/>
      <c r="UCY178" s="217"/>
      <c r="UCZ178" s="217"/>
      <c r="UDA178" s="217"/>
      <c r="UDB178" s="217"/>
      <c r="UDC178" s="217"/>
      <c r="UDD178" s="217"/>
      <c r="UDE178" s="217"/>
      <c r="UDF178" s="217"/>
      <c r="UDG178" s="217"/>
      <c r="UDH178" s="217"/>
      <c r="UDI178" s="217"/>
      <c r="UDJ178" s="217"/>
      <c r="UDK178" s="217"/>
      <c r="UDL178" s="217"/>
      <c r="UDM178" s="217"/>
      <c r="UDN178" s="217"/>
      <c r="UDO178" s="217"/>
      <c r="UDP178" s="217"/>
      <c r="UDQ178" s="217"/>
      <c r="UDR178" s="217"/>
      <c r="UDS178" s="217"/>
      <c r="UDT178" s="217"/>
      <c r="UDU178" s="217"/>
      <c r="UDV178" s="217"/>
      <c r="UDW178" s="217"/>
      <c r="UDX178" s="217"/>
      <c r="UDY178" s="217"/>
      <c r="UDZ178" s="217"/>
      <c r="UEA178" s="217"/>
      <c r="UEB178" s="217"/>
      <c r="UEC178" s="217"/>
      <c r="UED178" s="217"/>
      <c r="UEE178" s="217"/>
      <c r="UEF178" s="217"/>
      <c r="UEG178" s="217"/>
      <c r="UEH178" s="217"/>
      <c r="UEI178" s="217"/>
      <c r="UEJ178" s="217"/>
      <c r="UEK178" s="217"/>
      <c r="UEL178" s="217"/>
      <c r="UEM178" s="217"/>
      <c r="UEN178" s="217"/>
      <c r="UEO178" s="217"/>
      <c r="UEP178" s="217"/>
      <c r="UEQ178" s="217"/>
      <c r="UER178" s="217"/>
      <c r="UES178" s="217"/>
      <c r="UET178" s="217"/>
      <c r="UEU178" s="217"/>
      <c r="UEV178" s="217"/>
      <c r="UEW178" s="217"/>
      <c r="UEX178" s="217"/>
      <c r="UEY178" s="217"/>
      <c r="UEZ178" s="217"/>
      <c r="UFA178" s="217"/>
      <c r="UFB178" s="217"/>
      <c r="UFC178" s="217"/>
      <c r="UFD178" s="217"/>
      <c r="UFE178" s="217"/>
      <c r="UFF178" s="217"/>
      <c r="UFG178" s="217"/>
      <c r="UFH178" s="217"/>
      <c r="UFI178" s="217"/>
      <c r="UFJ178" s="217"/>
      <c r="UFK178" s="217"/>
      <c r="UFL178" s="217"/>
      <c r="UFM178" s="217"/>
      <c r="UFN178" s="217"/>
      <c r="UFO178" s="217"/>
      <c r="UFP178" s="217"/>
      <c r="UFQ178" s="217"/>
      <c r="UFR178" s="217"/>
      <c r="UFS178" s="217"/>
      <c r="UFT178" s="217"/>
      <c r="UFU178" s="217"/>
      <c r="UFV178" s="217"/>
      <c r="UFW178" s="217"/>
      <c r="UFX178" s="217"/>
      <c r="UFY178" s="217"/>
      <c r="UFZ178" s="217"/>
      <c r="UGA178" s="217"/>
      <c r="UGB178" s="217"/>
      <c r="UGC178" s="217"/>
      <c r="UGD178" s="217"/>
      <c r="UGE178" s="217"/>
      <c r="UGF178" s="217"/>
      <c r="UGG178" s="217"/>
      <c r="UGH178" s="217"/>
      <c r="UGI178" s="217"/>
      <c r="UGJ178" s="217"/>
      <c r="UGK178" s="217"/>
      <c r="UGL178" s="217"/>
      <c r="UGM178" s="217"/>
      <c r="UGN178" s="217"/>
      <c r="UGO178" s="217"/>
      <c r="UGP178" s="217"/>
      <c r="UGQ178" s="217"/>
      <c r="UGR178" s="217"/>
      <c r="UGS178" s="217"/>
      <c r="UGT178" s="217"/>
      <c r="UGU178" s="217"/>
      <c r="UGV178" s="217"/>
      <c r="UGW178" s="217"/>
      <c r="UGX178" s="217"/>
      <c r="UGY178" s="217"/>
      <c r="UGZ178" s="217"/>
      <c r="UHA178" s="217"/>
      <c r="UHB178" s="217"/>
      <c r="UHC178" s="217"/>
      <c r="UHD178" s="217"/>
      <c r="UHE178" s="217"/>
      <c r="UHF178" s="217"/>
      <c r="UHG178" s="217"/>
      <c r="UHH178" s="217"/>
      <c r="UHI178" s="217"/>
      <c r="UHJ178" s="217"/>
      <c r="UHK178" s="217"/>
      <c r="UHL178" s="217"/>
      <c r="UHM178" s="217"/>
      <c r="UHN178" s="217"/>
      <c r="UHO178" s="217"/>
      <c r="UHP178" s="217"/>
      <c r="UHQ178" s="217"/>
      <c r="UHR178" s="217"/>
      <c r="UHS178" s="217"/>
      <c r="UHT178" s="217"/>
      <c r="UHU178" s="217"/>
      <c r="UHV178" s="217"/>
      <c r="UHW178" s="217"/>
      <c r="UHX178" s="217"/>
      <c r="UHY178" s="217"/>
      <c r="UHZ178" s="217"/>
      <c r="UIA178" s="217"/>
      <c r="UIB178" s="217"/>
      <c r="UIC178" s="217"/>
      <c r="UID178" s="217"/>
      <c r="UIE178" s="217"/>
      <c r="UIF178" s="217"/>
      <c r="UIG178" s="217"/>
      <c r="UIH178" s="217"/>
      <c r="UII178" s="217"/>
      <c r="UIJ178" s="217"/>
      <c r="UIK178" s="217"/>
      <c r="UIL178" s="217"/>
      <c r="UIM178" s="217"/>
      <c r="UIN178" s="217"/>
      <c r="UIO178" s="217"/>
      <c r="UIP178" s="217"/>
      <c r="UIQ178" s="217"/>
      <c r="UIR178" s="217"/>
      <c r="UIS178" s="217"/>
      <c r="UIT178" s="217"/>
      <c r="UIU178" s="217"/>
      <c r="UIV178" s="217"/>
      <c r="UIW178" s="217"/>
      <c r="UIX178" s="217"/>
      <c r="UIY178" s="217"/>
      <c r="UIZ178" s="217"/>
      <c r="UJA178" s="217"/>
      <c r="UJB178" s="217"/>
      <c r="UJC178" s="217"/>
      <c r="UJD178" s="217"/>
      <c r="UJE178" s="217"/>
      <c r="UJF178" s="217"/>
      <c r="UJG178" s="217"/>
      <c r="UJH178" s="217"/>
      <c r="UJI178" s="217"/>
      <c r="UJJ178" s="217"/>
      <c r="UJK178" s="217"/>
      <c r="UJL178" s="217"/>
      <c r="UJM178" s="217"/>
      <c r="UJN178" s="217"/>
      <c r="UJO178" s="217"/>
      <c r="UJP178" s="217"/>
      <c r="UJQ178" s="217"/>
      <c r="UJR178" s="217"/>
      <c r="UJS178" s="217"/>
      <c r="UJT178" s="217"/>
      <c r="UJU178" s="217"/>
      <c r="UJV178" s="217"/>
      <c r="UJW178" s="217"/>
      <c r="UJX178" s="217"/>
      <c r="UJY178" s="217"/>
      <c r="UJZ178" s="217"/>
      <c r="UKA178" s="217"/>
      <c r="UKB178" s="217"/>
      <c r="UKC178" s="217"/>
      <c r="UKD178" s="217"/>
      <c r="UKE178" s="217"/>
      <c r="UKF178" s="217"/>
      <c r="UKG178" s="217"/>
      <c r="UKH178" s="217"/>
      <c r="UKI178" s="217"/>
      <c r="UKJ178" s="217"/>
      <c r="UKK178" s="217"/>
      <c r="UKL178" s="217"/>
      <c r="UKM178" s="217"/>
      <c r="UKN178" s="217"/>
      <c r="UKO178" s="217"/>
      <c r="UKP178" s="217"/>
      <c r="UKQ178" s="217"/>
      <c r="UKR178" s="217"/>
      <c r="UKS178" s="217"/>
      <c r="UKT178" s="217"/>
      <c r="UKU178" s="217"/>
      <c r="UKV178" s="217"/>
      <c r="UKW178" s="217"/>
      <c r="UKX178" s="217"/>
      <c r="UKY178" s="217"/>
      <c r="UKZ178" s="217"/>
      <c r="ULA178" s="217"/>
      <c r="ULB178" s="217"/>
      <c r="ULC178" s="217"/>
      <c r="ULD178" s="217"/>
      <c r="ULE178" s="217"/>
      <c r="ULF178" s="217"/>
      <c r="ULG178" s="217"/>
      <c r="ULH178" s="217"/>
      <c r="ULI178" s="217"/>
      <c r="ULJ178" s="217"/>
      <c r="ULK178" s="217"/>
      <c r="ULL178" s="217"/>
      <c r="ULM178" s="217"/>
      <c r="ULN178" s="217"/>
      <c r="ULO178" s="217"/>
      <c r="ULP178" s="217"/>
      <c r="ULQ178" s="217"/>
      <c r="ULR178" s="217"/>
      <c r="ULS178" s="217"/>
      <c r="ULT178" s="217"/>
      <c r="ULU178" s="217"/>
      <c r="ULV178" s="217"/>
      <c r="ULW178" s="217"/>
      <c r="ULX178" s="217"/>
      <c r="ULY178" s="217"/>
      <c r="ULZ178" s="217"/>
      <c r="UMA178" s="217"/>
      <c r="UMB178" s="217"/>
      <c r="UMC178" s="217"/>
      <c r="UMD178" s="217"/>
      <c r="UME178" s="217"/>
      <c r="UMF178" s="217"/>
      <c r="UMG178" s="217"/>
      <c r="UMH178" s="217"/>
      <c r="UMI178" s="217"/>
      <c r="UMJ178" s="217"/>
      <c r="UMK178" s="217"/>
      <c r="UML178" s="217"/>
      <c r="UMM178" s="217"/>
      <c r="UMN178" s="217"/>
      <c r="UMO178" s="217"/>
      <c r="UMP178" s="217"/>
      <c r="UMQ178" s="217"/>
      <c r="UMR178" s="217"/>
      <c r="UMS178" s="217"/>
      <c r="UMT178" s="217"/>
      <c r="UMU178" s="217"/>
      <c r="UMV178" s="217"/>
      <c r="UMW178" s="217"/>
      <c r="UMX178" s="217"/>
      <c r="UMY178" s="217"/>
      <c r="UMZ178" s="217"/>
      <c r="UNA178" s="217"/>
      <c r="UNB178" s="217"/>
      <c r="UNC178" s="217"/>
      <c r="UND178" s="217"/>
      <c r="UNE178" s="217"/>
      <c r="UNF178" s="217"/>
      <c r="UNG178" s="217"/>
      <c r="UNH178" s="217"/>
      <c r="UNI178" s="217"/>
      <c r="UNJ178" s="217"/>
      <c r="UNK178" s="217"/>
      <c r="UNL178" s="217"/>
      <c r="UNM178" s="217"/>
      <c r="UNN178" s="217"/>
      <c r="UNO178" s="217"/>
      <c r="UNP178" s="217"/>
      <c r="UNQ178" s="217"/>
      <c r="UNR178" s="217"/>
      <c r="UNS178" s="217"/>
      <c r="UNT178" s="217"/>
      <c r="UNU178" s="217"/>
      <c r="UNV178" s="217"/>
      <c r="UNW178" s="217"/>
      <c r="UNX178" s="217"/>
      <c r="UNY178" s="217"/>
      <c r="UNZ178" s="217"/>
      <c r="UOA178" s="217"/>
      <c r="UOB178" s="217"/>
      <c r="UOC178" s="217"/>
      <c r="UOD178" s="217"/>
      <c r="UOE178" s="217"/>
      <c r="UOF178" s="217"/>
      <c r="UOG178" s="217"/>
      <c r="UOH178" s="217"/>
      <c r="UOI178" s="217"/>
      <c r="UOJ178" s="217"/>
      <c r="UOK178" s="217"/>
      <c r="UOL178" s="217"/>
      <c r="UOM178" s="217"/>
      <c r="UON178" s="217"/>
      <c r="UOO178" s="217"/>
      <c r="UOP178" s="217"/>
      <c r="UOQ178" s="217"/>
      <c r="UOR178" s="217"/>
      <c r="UOS178" s="217"/>
      <c r="UOT178" s="217"/>
      <c r="UOU178" s="217"/>
      <c r="UOV178" s="217"/>
      <c r="UOW178" s="217"/>
      <c r="UOX178" s="217"/>
      <c r="UOY178" s="217"/>
      <c r="UOZ178" s="217"/>
      <c r="UPA178" s="217"/>
      <c r="UPB178" s="217"/>
      <c r="UPC178" s="217"/>
      <c r="UPD178" s="217"/>
      <c r="UPE178" s="217"/>
      <c r="UPF178" s="217"/>
      <c r="UPG178" s="217"/>
      <c r="UPH178" s="217"/>
      <c r="UPI178" s="217"/>
      <c r="UPJ178" s="217"/>
      <c r="UPK178" s="217"/>
      <c r="UPL178" s="217"/>
      <c r="UPM178" s="217"/>
      <c r="UPN178" s="217"/>
      <c r="UPO178" s="217"/>
      <c r="UPP178" s="217"/>
      <c r="UPQ178" s="217"/>
      <c r="UPR178" s="217"/>
      <c r="UPS178" s="217"/>
      <c r="UPT178" s="217"/>
      <c r="UPU178" s="217"/>
      <c r="UPV178" s="217"/>
      <c r="UPW178" s="217"/>
      <c r="UPX178" s="217"/>
      <c r="UPY178" s="217"/>
      <c r="UPZ178" s="217"/>
      <c r="UQA178" s="217"/>
      <c r="UQB178" s="217"/>
      <c r="UQC178" s="217"/>
      <c r="UQD178" s="217"/>
      <c r="UQE178" s="217"/>
      <c r="UQF178" s="217"/>
      <c r="UQG178" s="217"/>
      <c r="UQH178" s="217"/>
      <c r="UQI178" s="217"/>
      <c r="UQJ178" s="217"/>
      <c r="UQK178" s="217"/>
      <c r="UQL178" s="217"/>
      <c r="UQM178" s="217"/>
      <c r="UQN178" s="217"/>
      <c r="UQO178" s="217"/>
      <c r="UQP178" s="217"/>
      <c r="UQQ178" s="217"/>
      <c r="UQR178" s="217"/>
      <c r="UQS178" s="217"/>
      <c r="UQT178" s="217"/>
      <c r="UQU178" s="217"/>
      <c r="UQV178" s="217"/>
      <c r="UQW178" s="217"/>
      <c r="UQX178" s="217"/>
      <c r="UQY178" s="217"/>
      <c r="UQZ178" s="217"/>
      <c r="URA178" s="217"/>
      <c r="URB178" s="217"/>
      <c r="URC178" s="217"/>
      <c r="URD178" s="217"/>
      <c r="URE178" s="217"/>
      <c r="URF178" s="217"/>
      <c r="URG178" s="217"/>
      <c r="URH178" s="217"/>
      <c r="URI178" s="217"/>
      <c r="URJ178" s="217"/>
      <c r="URK178" s="217"/>
      <c r="URL178" s="217"/>
      <c r="URM178" s="217"/>
      <c r="URN178" s="217"/>
      <c r="URO178" s="217"/>
      <c r="URP178" s="217"/>
      <c r="URQ178" s="217"/>
      <c r="URR178" s="217"/>
      <c r="URS178" s="217"/>
      <c r="URT178" s="217"/>
      <c r="URU178" s="217"/>
      <c r="URV178" s="217"/>
      <c r="URW178" s="217"/>
      <c r="URX178" s="217"/>
      <c r="URY178" s="217"/>
      <c r="URZ178" s="217"/>
      <c r="USA178" s="217"/>
      <c r="USB178" s="217"/>
      <c r="USC178" s="217"/>
      <c r="USD178" s="217"/>
      <c r="USE178" s="217"/>
      <c r="USF178" s="217"/>
      <c r="USG178" s="217"/>
      <c r="USH178" s="217"/>
      <c r="USI178" s="217"/>
      <c r="USJ178" s="217"/>
      <c r="USK178" s="217"/>
      <c r="USL178" s="217"/>
      <c r="USM178" s="217"/>
      <c r="USN178" s="217"/>
      <c r="USO178" s="217"/>
      <c r="USP178" s="217"/>
      <c r="USQ178" s="217"/>
      <c r="USR178" s="217"/>
      <c r="USS178" s="217"/>
      <c r="UST178" s="217"/>
      <c r="USU178" s="217"/>
      <c r="USV178" s="217"/>
      <c r="USW178" s="217"/>
      <c r="USX178" s="217"/>
      <c r="USY178" s="217"/>
      <c r="USZ178" s="217"/>
      <c r="UTA178" s="217"/>
      <c r="UTB178" s="217"/>
      <c r="UTC178" s="217"/>
      <c r="UTD178" s="217"/>
      <c r="UTE178" s="217"/>
      <c r="UTF178" s="217"/>
      <c r="UTG178" s="217"/>
      <c r="UTH178" s="217"/>
      <c r="UTI178" s="217"/>
      <c r="UTJ178" s="217"/>
      <c r="UTK178" s="217"/>
      <c r="UTL178" s="217"/>
      <c r="UTM178" s="217"/>
      <c r="UTN178" s="217"/>
      <c r="UTO178" s="217"/>
      <c r="UTP178" s="217"/>
      <c r="UTQ178" s="217"/>
      <c r="UTR178" s="217"/>
      <c r="UTS178" s="217"/>
      <c r="UTT178" s="217"/>
      <c r="UTU178" s="217"/>
      <c r="UTV178" s="217"/>
      <c r="UTW178" s="217"/>
      <c r="UTX178" s="217"/>
      <c r="UTY178" s="217"/>
      <c r="UTZ178" s="217"/>
      <c r="UUA178" s="217"/>
      <c r="UUB178" s="217"/>
      <c r="UUC178" s="217"/>
      <c r="UUD178" s="217"/>
      <c r="UUE178" s="217"/>
      <c r="UUF178" s="217"/>
      <c r="UUG178" s="217"/>
      <c r="UUH178" s="217"/>
      <c r="UUI178" s="217"/>
      <c r="UUJ178" s="217"/>
      <c r="UUK178" s="217"/>
      <c r="UUL178" s="217"/>
      <c r="UUM178" s="217"/>
      <c r="UUN178" s="217"/>
      <c r="UUO178" s="217"/>
      <c r="UUP178" s="217"/>
      <c r="UUQ178" s="217"/>
      <c r="UUR178" s="217"/>
      <c r="UUS178" s="217"/>
      <c r="UUT178" s="217"/>
      <c r="UUU178" s="217"/>
      <c r="UUV178" s="217"/>
      <c r="UUW178" s="217"/>
      <c r="UUX178" s="217"/>
      <c r="UUY178" s="217"/>
      <c r="UUZ178" s="217"/>
      <c r="UVA178" s="217"/>
      <c r="UVB178" s="217"/>
      <c r="UVC178" s="217"/>
      <c r="UVD178" s="217"/>
      <c r="UVE178" s="217"/>
      <c r="UVF178" s="217"/>
      <c r="UVG178" s="217"/>
      <c r="UVH178" s="217"/>
      <c r="UVI178" s="217"/>
      <c r="UVJ178" s="217"/>
      <c r="UVK178" s="217"/>
      <c r="UVL178" s="217"/>
      <c r="UVM178" s="217"/>
      <c r="UVN178" s="217"/>
      <c r="UVO178" s="217"/>
      <c r="UVP178" s="217"/>
      <c r="UVQ178" s="217"/>
      <c r="UVR178" s="217"/>
      <c r="UVS178" s="217"/>
      <c r="UVT178" s="217"/>
      <c r="UVU178" s="217"/>
      <c r="UVV178" s="217"/>
      <c r="UVW178" s="217"/>
      <c r="UVX178" s="217"/>
      <c r="UVY178" s="217"/>
      <c r="UVZ178" s="217"/>
      <c r="UWA178" s="217"/>
      <c r="UWB178" s="217"/>
      <c r="UWC178" s="217"/>
      <c r="UWD178" s="217"/>
      <c r="UWE178" s="217"/>
      <c r="UWF178" s="217"/>
      <c r="UWG178" s="217"/>
      <c r="UWH178" s="217"/>
      <c r="UWI178" s="217"/>
      <c r="UWJ178" s="217"/>
      <c r="UWK178" s="217"/>
      <c r="UWL178" s="217"/>
      <c r="UWM178" s="217"/>
      <c r="UWN178" s="217"/>
      <c r="UWO178" s="217"/>
      <c r="UWP178" s="217"/>
      <c r="UWQ178" s="217"/>
      <c r="UWR178" s="217"/>
      <c r="UWS178" s="217"/>
      <c r="UWT178" s="217"/>
      <c r="UWU178" s="217"/>
      <c r="UWV178" s="217"/>
      <c r="UWW178" s="217"/>
      <c r="UWX178" s="217"/>
      <c r="UWY178" s="217"/>
      <c r="UWZ178" s="217"/>
      <c r="UXA178" s="217"/>
      <c r="UXB178" s="217"/>
      <c r="UXC178" s="217"/>
      <c r="UXD178" s="217"/>
      <c r="UXE178" s="217"/>
      <c r="UXF178" s="217"/>
      <c r="UXG178" s="217"/>
      <c r="UXH178" s="217"/>
      <c r="UXI178" s="217"/>
      <c r="UXJ178" s="217"/>
      <c r="UXK178" s="217"/>
      <c r="UXL178" s="217"/>
      <c r="UXM178" s="217"/>
      <c r="UXN178" s="217"/>
      <c r="UXO178" s="217"/>
      <c r="UXP178" s="217"/>
      <c r="UXQ178" s="217"/>
      <c r="UXR178" s="217"/>
      <c r="UXS178" s="217"/>
      <c r="UXT178" s="217"/>
      <c r="UXU178" s="217"/>
      <c r="UXV178" s="217"/>
      <c r="UXW178" s="217"/>
      <c r="UXX178" s="217"/>
      <c r="UXY178" s="217"/>
      <c r="UXZ178" s="217"/>
      <c r="UYA178" s="217"/>
      <c r="UYB178" s="217"/>
      <c r="UYC178" s="217"/>
      <c r="UYD178" s="217"/>
      <c r="UYE178" s="217"/>
      <c r="UYF178" s="217"/>
      <c r="UYG178" s="217"/>
      <c r="UYH178" s="217"/>
      <c r="UYI178" s="217"/>
      <c r="UYJ178" s="217"/>
      <c r="UYK178" s="217"/>
      <c r="UYL178" s="217"/>
      <c r="UYM178" s="217"/>
      <c r="UYN178" s="217"/>
      <c r="UYO178" s="217"/>
      <c r="UYP178" s="217"/>
      <c r="UYQ178" s="217"/>
      <c r="UYR178" s="217"/>
      <c r="UYS178" s="217"/>
      <c r="UYT178" s="217"/>
      <c r="UYU178" s="217"/>
      <c r="UYV178" s="217"/>
      <c r="UYW178" s="217"/>
      <c r="UYX178" s="217"/>
      <c r="UYY178" s="217"/>
      <c r="UYZ178" s="217"/>
      <c r="UZA178" s="217"/>
      <c r="UZB178" s="217"/>
      <c r="UZC178" s="217"/>
      <c r="UZD178" s="217"/>
      <c r="UZE178" s="217"/>
      <c r="UZF178" s="217"/>
      <c r="UZG178" s="217"/>
      <c r="UZH178" s="217"/>
      <c r="UZI178" s="217"/>
      <c r="UZJ178" s="217"/>
      <c r="UZK178" s="217"/>
      <c r="UZL178" s="217"/>
      <c r="UZM178" s="217"/>
      <c r="UZN178" s="217"/>
      <c r="UZO178" s="217"/>
      <c r="UZP178" s="217"/>
      <c r="UZQ178" s="217"/>
      <c r="UZR178" s="217"/>
      <c r="UZS178" s="217"/>
      <c r="UZT178" s="217"/>
      <c r="UZU178" s="217"/>
      <c r="UZV178" s="217"/>
      <c r="UZW178" s="217"/>
      <c r="UZX178" s="217"/>
      <c r="UZY178" s="217"/>
      <c r="UZZ178" s="217"/>
      <c r="VAA178" s="217"/>
      <c r="VAB178" s="217"/>
      <c r="VAC178" s="217"/>
      <c r="VAD178" s="217"/>
      <c r="VAE178" s="217"/>
      <c r="VAF178" s="217"/>
      <c r="VAG178" s="217"/>
      <c r="VAH178" s="217"/>
      <c r="VAI178" s="217"/>
      <c r="VAJ178" s="217"/>
      <c r="VAK178" s="217"/>
      <c r="VAL178" s="217"/>
      <c r="VAM178" s="217"/>
      <c r="VAN178" s="217"/>
      <c r="VAO178" s="217"/>
      <c r="VAP178" s="217"/>
      <c r="VAQ178" s="217"/>
      <c r="VAR178" s="217"/>
      <c r="VAS178" s="217"/>
      <c r="VAT178" s="217"/>
      <c r="VAU178" s="217"/>
      <c r="VAV178" s="217"/>
      <c r="VAW178" s="217"/>
      <c r="VAX178" s="217"/>
      <c r="VAY178" s="217"/>
      <c r="VAZ178" s="217"/>
      <c r="VBA178" s="217"/>
      <c r="VBB178" s="217"/>
      <c r="VBC178" s="217"/>
      <c r="VBD178" s="217"/>
      <c r="VBE178" s="217"/>
      <c r="VBF178" s="217"/>
      <c r="VBG178" s="217"/>
      <c r="VBH178" s="217"/>
      <c r="VBI178" s="217"/>
      <c r="VBJ178" s="217"/>
      <c r="VBK178" s="217"/>
      <c r="VBL178" s="217"/>
      <c r="VBM178" s="217"/>
      <c r="VBN178" s="217"/>
      <c r="VBO178" s="217"/>
      <c r="VBP178" s="217"/>
      <c r="VBQ178" s="217"/>
      <c r="VBR178" s="217"/>
      <c r="VBS178" s="217"/>
      <c r="VBT178" s="217"/>
      <c r="VBU178" s="217"/>
      <c r="VBV178" s="217"/>
      <c r="VBW178" s="217"/>
      <c r="VBX178" s="217"/>
      <c r="VBY178" s="217"/>
      <c r="VBZ178" s="217"/>
      <c r="VCA178" s="217"/>
      <c r="VCB178" s="217"/>
      <c r="VCC178" s="217"/>
      <c r="VCD178" s="217"/>
      <c r="VCE178" s="217"/>
      <c r="VCF178" s="217"/>
      <c r="VCG178" s="217"/>
      <c r="VCH178" s="217"/>
      <c r="VCI178" s="217"/>
      <c r="VCJ178" s="217"/>
      <c r="VCK178" s="217"/>
      <c r="VCL178" s="217"/>
      <c r="VCM178" s="217"/>
      <c r="VCN178" s="217"/>
      <c r="VCO178" s="217"/>
      <c r="VCP178" s="217"/>
      <c r="VCQ178" s="217"/>
      <c r="VCR178" s="217"/>
      <c r="VCS178" s="217"/>
      <c r="VCT178" s="217"/>
      <c r="VCU178" s="217"/>
      <c r="VCV178" s="217"/>
      <c r="VCW178" s="217"/>
      <c r="VCX178" s="217"/>
      <c r="VCY178" s="217"/>
      <c r="VCZ178" s="217"/>
      <c r="VDA178" s="217"/>
      <c r="VDB178" s="217"/>
      <c r="VDC178" s="217"/>
      <c r="VDD178" s="217"/>
      <c r="VDE178" s="217"/>
      <c r="VDF178" s="217"/>
      <c r="VDG178" s="217"/>
      <c r="VDH178" s="217"/>
      <c r="VDI178" s="217"/>
      <c r="VDJ178" s="217"/>
      <c r="VDK178" s="217"/>
      <c r="VDL178" s="217"/>
      <c r="VDM178" s="217"/>
      <c r="VDN178" s="217"/>
      <c r="VDO178" s="217"/>
      <c r="VDP178" s="217"/>
      <c r="VDQ178" s="217"/>
      <c r="VDR178" s="217"/>
      <c r="VDS178" s="217"/>
      <c r="VDT178" s="217"/>
      <c r="VDU178" s="217"/>
      <c r="VDV178" s="217"/>
      <c r="VDW178" s="217"/>
      <c r="VDX178" s="217"/>
      <c r="VDY178" s="217"/>
      <c r="VDZ178" s="217"/>
      <c r="VEA178" s="217"/>
      <c r="VEB178" s="217"/>
      <c r="VEC178" s="217"/>
      <c r="VED178" s="217"/>
      <c r="VEE178" s="217"/>
      <c r="VEF178" s="217"/>
      <c r="VEG178" s="217"/>
      <c r="VEH178" s="217"/>
      <c r="VEI178" s="217"/>
      <c r="VEJ178" s="217"/>
      <c r="VEK178" s="217"/>
      <c r="VEL178" s="217"/>
      <c r="VEM178" s="217"/>
      <c r="VEN178" s="217"/>
      <c r="VEO178" s="217"/>
      <c r="VEP178" s="217"/>
      <c r="VEQ178" s="217"/>
      <c r="VER178" s="217"/>
      <c r="VES178" s="217"/>
      <c r="VET178" s="217"/>
      <c r="VEU178" s="217"/>
      <c r="VEV178" s="217"/>
      <c r="VEW178" s="217"/>
      <c r="VEX178" s="217"/>
      <c r="VEY178" s="217"/>
      <c r="VEZ178" s="217"/>
      <c r="VFA178" s="217"/>
      <c r="VFB178" s="217"/>
      <c r="VFC178" s="217"/>
      <c r="VFD178" s="217"/>
      <c r="VFE178" s="217"/>
      <c r="VFF178" s="217"/>
      <c r="VFG178" s="217"/>
      <c r="VFH178" s="217"/>
      <c r="VFI178" s="217"/>
      <c r="VFJ178" s="217"/>
      <c r="VFK178" s="217"/>
      <c r="VFL178" s="217"/>
      <c r="VFM178" s="217"/>
      <c r="VFN178" s="217"/>
      <c r="VFO178" s="217"/>
      <c r="VFP178" s="217"/>
      <c r="VFQ178" s="217"/>
      <c r="VFR178" s="217"/>
      <c r="VFS178" s="217"/>
      <c r="VFT178" s="217"/>
      <c r="VFU178" s="217"/>
      <c r="VFV178" s="217"/>
      <c r="VFW178" s="217"/>
      <c r="VFX178" s="217"/>
      <c r="VFY178" s="217"/>
      <c r="VFZ178" s="217"/>
      <c r="VGA178" s="217"/>
      <c r="VGB178" s="217"/>
      <c r="VGC178" s="217"/>
      <c r="VGD178" s="217"/>
      <c r="VGE178" s="217"/>
      <c r="VGF178" s="217"/>
      <c r="VGG178" s="217"/>
      <c r="VGH178" s="217"/>
      <c r="VGI178" s="217"/>
      <c r="VGJ178" s="217"/>
      <c r="VGK178" s="217"/>
      <c r="VGL178" s="217"/>
      <c r="VGM178" s="217"/>
      <c r="VGN178" s="217"/>
      <c r="VGO178" s="217"/>
      <c r="VGP178" s="217"/>
      <c r="VGQ178" s="217"/>
      <c r="VGR178" s="217"/>
      <c r="VGS178" s="217"/>
      <c r="VGT178" s="217"/>
      <c r="VGU178" s="217"/>
      <c r="VGV178" s="217"/>
      <c r="VGW178" s="217"/>
      <c r="VGX178" s="217"/>
      <c r="VGY178" s="217"/>
      <c r="VGZ178" s="217"/>
      <c r="VHA178" s="217"/>
      <c r="VHB178" s="217"/>
      <c r="VHC178" s="217"/>
      <c r="VHD178" s="217"/>
      <c r="VHE178" s="217"/>
      <c r="VHF178" s="217"/>
      <c r="VHG178" s="217"/>
      <c r="VHH178" s="217"/>
      <c r="VHI178" s="217"/>
      <c r="VHJ178" s="217"/>
      <c r="VHK178" s="217"/>
      <c r="VHL178" s="217"/>
      <c r="VHM178" s="217"/>
      <c r="VHN178" s="217"/>
      <c r="VHO178" s="217"/>
      <c r="VHP178" s="217"/>
      <c r="VHQ178" s="217"/>
      <c r="VHR178" s="217"/>
      <c r="VHS178" s="217"/>
      <c r="VHT178" s="217"/>
      <c r="VHU178" s="217"/>
      <c r="VHV178" s="217"/>
      <c r="VHW178" s="217"/>
      <c r="VHX178" s="217"/>
      <c r="VHY178" s="217"/>
      <c r="VHZ178" s="217"/>
      <c r="VIA178" s="217"/>
      <c r="VIB178" s="217"/>
      <c r="VIC178" s="217"/>
      <c r="VID178" s="217"/>
      <c r="VIE178" s="217"/>
      <c r="VIF178" s="217"/>
      <c r="VIG178" s="217"/>
      <c r="VIH178" s="217"/>
      <c r="VII178" s="217"/>
      <c r="VIJ178" s="217"/>
      <c r="VIK178" s="217"/>
      <c r="VIL178" s="217"/>
      <c r="VIM178" s="217"/>
      <c r="VIN178" s="217"/>
      <c r="VIO178" s="217"/>
      <c r="VIP178" s="217"/>
      <c r="VIQ178" s="217"/>
      <c r="VIR178" s="217"/>
      <c r="VIS178" s="217"/>
      <c r="VIT178" s="217"/>
      <c r="VIU178" s="217"/>
      <c r="VIV178" s="217"/>
      <c r="VIW178" s="217"/>
      <c r="VIX178" s="217"/>
      <c r="VIY178" s="217"/>
      <c r="VIZ178" s="217"/>
      <c r="VJA178" s="217"/>
      <c r="VJB178" s="217"/>
      <c r="VJC178" s="217"/>
      <c r="VJD178" s="217"/>
      <c r="VJE178" s="217"/>
      <c r="VJF178" s="217"/>
      <c r="VJG178" s="217"/>
      <c r="VJH178" s="217"/>
      <c r="VJI178" s="217"/>
      <c r="VJJ178" s="217"/>
      <c r="VJK178" s="217"/>
      <c r="VJL178" s="217"/>
      <c r="VJM178" s="217"/>
      <c r="VJN178" s="217"/>
      <c r="VJO178" s="217"/>
      <c r="VJP178" s="217"/>
      <c r="VJQ178" s="217"/>
      <c r="VJR178" s="217"/>
      <c r="VJS178" s="217"/>
      <c r="VJT178" s="217"/>
      <c r="VJU178" s="217"/>
      <c r="VJV178" s="217"/>
      <c r="VJW178" s="217"/>
      <c r="VJX178" s="217"/>
      <c r="VJY178" s="217"/>
      <c r="VJZ178" s="217"/>
      <c r="VKA178" s="217"/>
      <c r="VKB178" s="217"/>
      <c r="VKC178" s="217"/>
      <c r="VKD178" s="217"/>
      <c r="VKE178" s="217"/>
      <c r="VKF178" s="217"/>
      <c r="VKG178" s="217"/>
      <c r="VKH178" s="217"/>
      <c r="VKI178" s="217"/>
      <c r="VKJ178" s="217"/>
      <c r="VKK178" s="217"/>
      <c r="VKL178" s="217"/>
      <c r="VKM178" s="217"/>
      <c r="VKN178" s="217"/>
      <c r="VKO178" s="217"/>
      <c r="VKP178" s="217"/>
      <c r="VKQ178" s="217"/>
      <c r="VKR178" s="217"/>
      <c r="VKS178" s="217"/>
      <c r="VKT178" s="217"/>
      <c r="VKU178" s="217"/>
      <c r="VKV178" s="217"/>
      <c r="VKW178" s="217"/>
      <c r="VKX178" s="217"/>
      <c r="VKY178" s="217"/>
      <c r="VKZ178" s="217"/>
      <c r="VLA178" s="217"/>
      <c r="VLB178" s="217"/>
      <c r="VLC178" s="217"/>
      <c r="VLD178" s="217"/>
      <c r="VLE178" s="217"/>
      <c r="VLF178" s="217"/>
      <c r="VLG178" s="217"/>
      <c r="VLH178" s="217"/>
      <c r="VLI178" s="217"/>
      <c r="VLJ178" s="217"/>
      <c r="VLK178" s="217"/>
      <c r="VLL178" s="217"/>
      <c r="VLM178" s="217"/>
      <c r="VLN178" s="217"/>
      <c r="VLO178" s="217"/>
      <c r="VLP178" s="217"/>
      <c r="VLQ178" s="217"/>
      <c r="VLR178" s="217"/>
      <c r="VLS178" s="217"/>
      <c r="VLT178" s="217"/>
      <c r="VLU178" s="217"/>
      <c r="VLV178" s="217"/>
      <c r="VLW178" s="217"/>
      <c r="VLX178" s="217"/>
      <c r="VLY178" s="217"/>
      <c r="VLZ178" s="217"/>
      <c r="VMA178" s="217"/>
      <c r="VMB178" s="217"/>
      <c r="VMC178" s="217"/>
      <c r="VMD178" s="217"/>
      <c r="VME178" s="217"/>
      <c r="VMF178" s="217"/>
      <c r="VMG178" s="217"/>
      <c r="VMH178" s="217"/>
      <c r="VMI178" s="217"/>
      <c r="VMJ178" s="217"/>
      <c r="VMK178" s="217"/>
      <c r="VML178" s="217"/>
      <c r="VMM178" s="217"/>
      <c r="VMN178" s="217"/>
      <c r="VMO178" s="217"/>
      <c r="VMP178" s="217"/>
      <c r="VMQ178" s="217"/>
      <c r="VMR178" s="217"/>
      <c r="VMS178" s="217"/>
      <c r="VMT178" s="217"/>
      <c r="VMU178" s="217"/>
      <c r="VMV178" s="217"/>
      <c r="VMW178" s="217"/>
      <c r="VMX178" s="217"/>
      <c r="VMY178" s="217"/>
      <c r="VMZ178" s="217"/>
      <c r="VNA178" s="217"/>
      <c r="VNB178" s="217"/>
      <c r="VNC178" s="217"/>
      <c r="VND178" s="217"/>
      <c r="VNE178" s="217"/>
      <c r="VNF178" s="217"/>
      <c r="VNG178" s="217"/>
      <c r="VNH178" s="217"/>
      <c r="VNI178" s="217"/>
      <c r="VNJ178" s="217"/>
      <c r="VNK178" s="217"/>
      <c r="VNL178" s="217"/>
      <c r="VNM178" s="217"/>
      <c r="VNN178" s="217"/>
      <c r="VNO178" s="217"/>
      <c r="VNP178" s="217"/>
      <c r="VNQ178" s="217"/>
      <c r="VNR178" s="217"/>
      <c r="VNS178" s="217"/>
      <c r="VNT178" s="217"/>
      <c r="VNU178" s="217"/>
      <c r="VNV178" s="217"/>
      <c r="VNW178" s="217"/>
      <c r="VNX178" s="217"/>
      <c r="VNY178" s="217"/>
      <c r="VNZ178" s="217"/>
      <c r="VOA178" s="217"/>
      <c r="VOB178" s="217"/>
      <c r="VOC178" s="217"/>
      <c r="VOD178" s="217"/>
      <c r="VOE178" s="217"/>
      <c r="VOF178" s="217"/>
      <c r="VOG178" s="217"/>
      <c r="VOH178" s="217"/>
      <c r="VOI178" s="217"/>
      <c r="VOJ178" s="217"/>
      <c r="VOK178" s="217"/>
      <c r="VOL178" s="217"/>
      <c r="VOM178" s="217"/>
      <c r="VON178" s="217"/>
      <c r="VOO178" s="217"/>
      <c r="VOP178" s="217"/>
      <c r="VOQ178" s="217"/>
      <c r="VOR178" s="217"/>
      <c r="VOS178" s="217"/>
      <c r="VOT178" s="217"/>
      <c r="VOU178" s="217"/>
      <c r="VOV178" s="217"/>
      <c r="VOW178" s="217"/>
      <c r="VOX178" s="217"/>
      <c r="VOY178" s="217"/>
      <c r="VOZ178" s="217"/>
      <c r="VPA178" s="217"/>
      <c r="VPB178" s="217"/>
      <c r="VPC178" s="217"/>
      <c r="VPD178" s="217"/>
      <c r="VPE178" s="217"/>
      <c r="VPF178" s="217"/>
      <c r="VPG178" s="217"/>
      <c r="VPH178" s="217"/>
      <c r="VPI178" s="217"/>
      <c r="VPJ178" s="217"/>
      <c r="VPK178" s="217"/>
      <c r="VPL178" s="217"/>
      <c r="VPM178" s="217"/>
      <c r="VPN178" s="217"/>
      <c r="VPO178" s="217"/>
      <c r="VPP178" s="217"/>
      <c r="VPQ178" s="217"/>
      <c r="VPR178" s="217"/>
      <c r="VPS178" s="217"/>
      <c r="VPT178" s="217"/>
      <c r="VPU178" s="217"/>
      <c r="VPV178" s="217"/>
      <c r="VPW178" s="217"/>
      <c r="VPX178" s="217"/>
      <c r="VPY178" s="217"/>
      <c r="VPZ178" s="217"/>
      <c r="VQA178" s="217"/>
      <c r="VQB178" s="217"/>
      <c r="VQC178" s="217"/>
      <c r="VQD178" s="217"/>
      <c r="VQE178" s="217"/>
      <c r="VQF178" s="217"/>
      <c r="VQG178" s="217"/>
      <c r="VQH178" s="217"/>
      <c r="VQI178" s="217"/>
      <c r="VQJ178" s="217"/>
      <c r="VQK178" s="217"/>
      <c r="VQL178" s="217"/>
      <c r="VQM178" s="217"/>
      <c r="VQN178" s="217"/>
      <c r="VQO178" s="217"/>
      <c r="VQP178" s="217"/>
      <c r="VQQ178" s="217"/>
      <c r="VQR178" s="217"/>
      <c r="VQS178" s="217"/>
      <c r="VQT178" s="217"/>
      <c r="VQU178" s="217"/>
      <c r="VQV178" s="217"/>
      <c r="VQW178" s="217"/>
      <c r="VQX178" s="217"/>
      <c r="VQY178" s="217"/>
      <c r="VQZ178" s="217"/>
      <c r="VRA178" s="217"/>
      <c r="VRB178" s="217"/>
      <c r="VRC178" s="217"/>
      <c r="VRD178" s="217"/>
      <c r="VRE178" s="217"/>
      <c r="VRF178" s="217"/>
      <c r="VRG178" s="217"/>
      <c r="VRH178" s="217"/>
      <c r="VRI178" s="217"/>
      <c r="VRJ178" s="217"/>
      <c r="VRK178" s="217"/>
      <c r="VRL178" s="217"/>
      <c r="VRM178" s="217"/>
      <c r="VRN178" s="217"/>
      <c r="VRO178" s="217"/>
      <c r="VRP178" s="217"/>
      <c r="VRQ178" s="217"/>
      <c r="VRR178" s="217"/>
      <c r="VRS178" s="217"/>
      <c r="VRT178" s="217"/>
      <c r="VRU178" s="217"/>
      <c r="VRV178" s="217"/>
      <c r="VRW178" s="217"/>
      <c r="VRX178" s="217"/>
      <c r="VRY178" s="217"/>
      <c r="VRZ178" s="217"/>
      <c r="VSA178" s="217"/>
      <c r="VSB178" s="217"/>
      <c r="VSC178" s="217"/>
      <c r="VSD178" s="217"/>
      <c r="VSE178" s="217"/>
      <c r="VSF178" s="217"/>
      <c r="VSG178" s="217"/>
      <c r="VSH178" s="217"/>
      <c r="VSI178" s="217"/>
      <c r="VSJ178" s="217"/>
      <c r="VSK178" s="217"/>
      <c r="VSL178" s="217"/>
      <c r="VSM178" s="217"/>
      <c r="VSN178" s="217"/>
      <c r="VSO178" s="217"/>
      <c r="VSP178" s="217"/>
      <c r="VSQ178" s="217"/>
      <c r="VSR178" s="217"/>
      <c r="VSS178" s="217"/>
      <c r="VST178" s="217"/>
      <c r="VSU178" s="217"/>
      <c r="VSV178" s="217"/>
      <c r="VSW178" s="217"/>
      <c r="VSX178" s="217"/>
      <c r="VSY178" s="217"/>
      <c r="VSZ178" s="217"/>
      <c r="VTA178" s="217"/>
      <c r="VTB178" s="217"/>
      <c r="VTC178" s="217"/>
      <c r="VTD178" s="217"/>
      <c r="VTE178" s="217"/>
      <c r="VTF178" s="217"/>
      <c r="VTG178" s="217"/>
      <c r="VTH178" s="217"/>
      <c r="VTI178" s="217"/>
      <c r="VTJ178" s="217"/>
      <c r="VTK178" s="217"/>
      <c r="VTL178" s="217"/>
      <c r="VTM178" s="217"/>
      <c r="VTN178" s="217"/>
      <c r="VTO178" s="217"/>
      <c r="VTP178" s="217"/>
      <c r="VTQ178" s="217"/>
      <c r="VTR178" s="217"/>
      <c r="VTS178" s="217"/>
      <c r="VTT178" s="217"/>
      <c r="VTU178" s="217"/>
      <c r="VTV178" s="217"/>
      <c r="VTW178" s="217"/>
      <c r="VTX178" s="217"/>
      <c r="VTY178" s="217"/>
      <c r="VTZ178" s="217"/>
      <c r="VUA178" s="217"/>
      <c r="VUB178" s="217"/>
      <c r="VUC178" s="217"/>
      <c r="VUD178" s="217"/>
      <c r="VUE178" s="217"/>
      <c r="VUF178" s="217"/>
      <c r="VUG178" s="217"/>
      <c r="VUH178" s="217"/>
      <c r="VUI178" s="217"/>
      <c r="VUJ178" s="217"/>
      <c r="VUK178" s="217"/>
      <c r="VUL178" s="217"/>
      <c r="VUM178" s="217"/>
      <c r="VUN178" s="217"/>
      <c r="VUO178" s="217"/>
      <c r="VUP178" s="217"/>
      <c r="VUQ178" s="217"/>
      <c r="VUR178" s="217"/>
      <c r="VUS178" s="217"/>
      <c r="VUT178" s="217"/>
      <c r="VUU178" s="217"/>
      <c r="VUV178" s="217"/>
      <c r="VUW178" s="217"/>
      <c r="VUX178" s="217"/>
      <c r="VUY178" s="217"/>
      <c r="VUZ178" s="217"/>
      <c r="VVA178" s="217"/>
      <c r="VVB178" s="217"/>
      <c r="VVC178" s="217"/>
      <c r="VVD178" s="217"/>
      <c r="VVE178" s="217"/>
      <c r="VVF178" s="217"/>
      <c r="VVG178" s="217"/>
      <c r="VVH178" s="217"/>
      <c r="VVI178" s="217"/>
      <c r="VVJ178" s="217"/>
      <c r="VVK178" s="217"/>
      <c r="VVL178" s="217"/>
      <c r="VVM178" s="217"/>
      <c r="VVN178" s="217"/>
      <c r="VVO178" s="217"/>
      <c r="VVP178" s="217"/>
      <c r="VVQ178" s="217"/>
      <c r="VVR178" s="217"/>
      <c r="VVS178" s="217"/>
      <c r="VVT178" s="217"/>
      <c r="VVU178" s="217"/>
      <c r="VVV178" s="217"/>
      <c r="VVW178" s="217"/>
      <c r="VVX178" s="217"/>
      <c r="VVY178" s="217"/>
      <c r="VVZ178" s="217"/>
      <c r="VWA178" s="217"/>
      <c r="VWB178" s="217"/>
      <c r="VWC178" s="217"/>
      <c r="VWD178" s="217"/>
      <c r="VWE178" s="217"/>
      <c r="VWF178" s="217"/>
      <c r="VWG178" s="217"/>
      <c r="VWH178" s="217"/>
      <c r="VWI178" s="217"/>
      <c r="VWJ178" s="217"/>
      <c r="VWK178" s="217"/>
      <c r="VWL178" s="217"/>
      <c r="VWM178" s="217"/>
      <c r="VWN178" s="217"/>
      <c r="VWO178" s="217"/>
      <c r="VWP178" s="217"/>
      <c r="VWQ178" s="217"/>
      <c r="VWR178" s="217"/>
      <c r="VWS178" s="217"/>
      <c r="VWT178" s="217"/>
      <c r="VWU178" s="217"/>
      <c r="VWV178" s="217"/>
      <c r="VWW178" s="217"/>
      <c r="VWX178" s="217"/>
      <c r="VWY178" s="217"/>
      <c r="VWZ178" s="217"/>
      <c r="VXA178" s="217"/>
      <c r="VXB178" s="217"/>
      <c r="VXC178" s="217"/>
      <c r="VXD178" s="217"/>
      <c r="VXE178" s="217"/>
      <c r="VXF178" s="217"/>
      <c r="VXG178" s="217"/>
      <c r="VXH178" s="217"/>
      <c r="VXI178" s="217"/>
      <c r="VXJ178" s="217"/>
      <c r="VXK178" s="217"/>
      <c r="VXL178" s="217"/>
      <c r="VXM178" s="217"/>
      <c r="VXN178" s="217"/>
      <c r="VXO178" s="217"/>
      <c r="VXP178" s="217"/>
      <c r="VXQ178" s="217"/>
      <c r="VXR178" s="217"/>
      <c r="VXS178" s="217"/>
      <c r="VXT178" s="217"/>
      <c r="VXU178" s="217"/>
      <c r="VXV178" s="217"/>
      <c r="VXW178" s="217"/>
      <c r="VXX178" s="217"/>
      <c r="VXY178" s="217"/>
      <c r="VXZ178" s="217"/>
      <c r="VYA178" s="217"/>
      <c r="VYB178" s="217"/>
      <c r="VYC178" s="217"/>
      <c r="VYD178" s="217"/>
      <c r="VYE178" s="217"/>
      <c r="VYF178" s="217"/>
      <c r="VYG178" s="217"/>
      <c r="VYH178" s="217"/>
      <c r="VYI178" s="217"/>
      <c r="VYJ178" s="217"/>
      <c r="VYK178" s="217"/>
      <c r="VYL178" s="217"/>
      <c r="VYM178" s="217"/>
      <c r="VYN178" s="217"/>
      <c r="VYO178" s="217"/>
      <c r="VYP178" s="217"/>
      <c r="VYQ178" s="217"/>
      <c r="VYR178" s="217"/>
      <c r="VYS178" s="217"/>
      <c r="VYT178" s="217"/>
      <c r="VYU178" s="217"/>
      <c r="VYV178" s="217"/>
      <c r="VYW178" s="217"/>
      <c r="VYX178" s="217"/>
      <c r="VYY178" s="217"/>
      <c r="VYZ178" s="217"/>
      <c r="VZA178" s="217"/>
      <c r="VZB178" s="217"/>
      <c r="VZC178" s="217"/>
      <c r="VZD178" s="217"/>
      <c r="VZE178" s="217"/>
      <c r="VZF178" s="217"/>
      <c r="VZG178" s="217"/>
      <c r="VZH178" s="217"/>
      <c r="VZI178" s="217"/>
      <c r="VZJ178" s="217"/>
      <c r="VZK178" s="217"/>
      <c r="VZL178" s="217"/>
      <c r="VZM178" s="217"/>
      <c r="VZN178" s="217"/>
      <c r="VZO178" s="217"/>
      <c r="VZP178" s="217"/>
      <c r="VZQ178" s="217"/>
      <c r="VZR178" s="217"/>
      <c r="VZS178" s="217"/>
      <c r="VZT178" s="217"/>
      <c r="VZU178" s="217"/>
      <c r="VZV178" s="217"/>
      <c r="VZW178" s="217"/>
      <c r="VZX178" s="217"/>
      <c r="VZY178" s="217"/>
      <c r="VZZ178" s="217"/>
      <c r="WAA178" s="217"/>
      <c r="WAB178" s="217"/>
      <c r="WAC178" s="217"/>
      <c r="WAD178" s="217"/>
      <c r="WAE178" s="217"/>
      <c r="WAF178" s="217"/>
      <c r="WAG178" s="217"/>
      <c r="WAH178" s="217"/>
      <c r="WAI178" s="217"/>
      <c r="WAJ178" s="217"/>
      <c r="WAK178" s="217"/>
      <c r="WAL178" s="217"/>
      <c r="WAM178" s="217"/>
      <c r="WAN178" s="217"/>
      <c r="WAO178" s="217"/>
      <c r="WAP178" s="217"/>
      <c r="WAQ178" s="217"/>
      <c r="WAR178" s="217"/>
      <c r="WAS178" s="217"/>
      <c r="WAT178" s="217"/>
      <c r="WAU178" s="217"/>
      <c r="WAV178" s="217"/>
      <c r="WAW178" s="217"/>
      <c r="WAX178" s="217"/>
      <c r="WAY178" s="217"/>
      <c r="WAZ178" s="217"/>
      <c r="WBA178" s="217"/>
      <c r="WBB178" s="217"/>
      <c r="WBC178" s="217"/>
      <c r="WBD178" s="217"/>
      <c r="WBE178" s="217"/>
      <c r="WBF178" s="217"/>
      <c r="WBG178" s="217"/>
      <c r="WBH178" s="217"/>
      <c r="WBI178" s="217"/>
      <c r="WBJ178" s="217"/>
      <c r="WBK178" s="217"/>
      <c r="WBL178" s="217"/>
      <c r="WBM178" s="217"/>
      <c r="WBN178" s="217"/>
      <c r="WBO178" s="217"/>
      <c r="WBP178" s="217"/>
      <c r="WBQ178" s="217"/>
      <c r="WBR178" s="217"/>
      <c r="WBS178" s="217"/>
      <c r="WBT178" s="217"/>
      <c r="WBU178" s="217"/>
      <c r="WBV178" s="217"/>
      <c r="WBW178" s="217"/>
      <c r="WBX178" s="217"/>
      <c r="WBY178" s="217"/>
      <c r="WBZ178" s="217"/>
      <c r="WCA178" s="217"/>
      <c r="WCB178" s="217"/>
      <c r="WCC178" s="217"/>
      <c r="WCD178" s="217"/>
      <c r="WCE178" s="217"/>
      <c r="WCF178" s="217"/>
      <c r="WCG178" s="217"/>
      <c r="WCH178" s="217"/>
      <c r="WCI178" s="217"/>
      <c r="WCJ178" s="217"/>
      <c r="WCK178" s="217"/>
      <c r="WCL178" s="217"/>
      <c r="WCM178" s="217"/>
      <c r="WCN178" s="217"/>
      <c r="WCO178" s="217"/>
      <c r="WCP178" s="217"/>
      <c r="WCQ178" s="217"/>
      <c r="WCR178" s="217"/>
      <c r="WCS178" s="217"/>
      <c r="WCT178" s="217"/>
      <c r="WCU178" s="217"/>
      <c r="WCV178" s="217"/>
      <c r="WCW178" s="217"/>
      <c r="WCX178" s="217"/>
      <c r="WCY178" s="217"/>
      <c r="WCZ178" s="217"/>
      <c r="WDA178" s="217"/>
      <c r="WDB178" s="217"/>
      <c r="WDC178" s="217"/>
      <c r="WDD178" s="217"/>
      <c r="WDE178" s="217"/>
      <c r="WDF178" s="217"/>
      <c r="WDG178" s="217"/>
      <c r="WDH178" s="217"/>
      <c r="WDI178" s="217"/>
      <c r="WDJ178" s="217"/>
      <c r="WDK178" s="217"/>
      <c r="WDL178" s="217"/>
      <c r="WDM178" s="217"/>
      <c r="WDN178" s="217"/>
      <c r="WDO178" s="217"/>
      <c r="WDP178" s="217"/>
      <c r="WDQ178" s="217"/>
      <c r="WDR178" s="217"/>
      <c r="WDS178" s="217"/>
      <c r="WDT178" s="217"/>
      <c r="WDU178" s="217"/>
      <c r="WDV178" s="217"/>
      <c r="WDW178" s="217"/>
      <c r="WDX178" s="217"/>
      <c r="WDY178" s="217"/>
      <c r="WDZ178" s="217"/>
      <c r="WEA178" s="217"/>
      <c r="WEB178" s="217"/>
      <c r="WEC178" s="217"/>
      <c r="WED178" s="217"/>
      <c r="WEE178" s="217"/>
      <c r="WEF178" s="217"/>
      <c r="WEG178" s="217"/>
      <c r="WEH178" s="217"/>
      <c r="WEI178" s="217"/>
      <c r="WEJ178" s="217"/>
      <c r="WEK178" s="217"/>
      <c r="WEL178" s="217"/>
      <c r="WEM178" s="217"/>
      <c r="WEN178" s="217"/>
      <c r="WEO178" s="217"/>
      <c r="WEP178" s="217"/>
      <c r="WEQ178" s="217"/>
      <c r="WER178" s="217"/>
      <c r="WES178" s="217"/>
      <c r="WET178" s="217"/>
      <c r="WEU178" s="217"/>
      <c r="WEV178" s="217"/>
      <c r="WEW178" s="217"/>
      <c r="WEX178" s="217"/>
      <c r="WEY178" s="217"/>
      <c r="WEZ178" s="217"/>
      <c r="WFA178" s="217"/>
      <c r="WFB178" s="217"/>
      <c r="WFC178" s="217"/>
      <c r="WFD178" s="217"/>
      <c r="WFE178" s="217"/>
      <c r="WFF178" s="217"/>
      <c r="WFG178" s="217"/>
      <c r="WFH178" s="217"/>
      <c r="WFI178" s="217"/>
      <c r="WFJ178" s="217"/>
      <c r="WFK178" s="217"/>
      <c r="WFL178" s="217"/>
      <c r="WFM178" s="217"/>
      <c r="WFN178" s="217"/>
      <c r="WFO178" s="217"/>
      <c r="WFP178" s="217"/>
      <c r="WFQ178" s="217"/>
      <c r="WFR178" s="217"/>
      <c r="WFS178" s="217"/>
      <c r="WFT178" s="217"/>
      <c r="WFU178" s="217"/>
      <c r="WFV178" s="217"/>
      <c r="WFW178" s="217"/>
      <c r="WFX178" s="217"/>
      <c r="WFY178" s="217"/>
      <c r="WFZ178" s="217"/>
      <c r="WGA178" s="217"/>
      <c r="WGB178" s="217"/>
      <c r="WGC178" s="217"/>
      <c r="WGD178" s="217"/>
      <c r="WGE178" s="217"/>
      <c r="WGF178" s="217"/>
      <c r="WGG178" s="217"/>
      <c r="WGH178" s="217"/>
      <c r="WGI178" s="217"/>
      <c r="WGJ178" s="217"/>
      <c r="WGK178" s="217"/>
      <c r="WGL178" s="217"/>
      <c r="WGM178" s="217"/>
      <c r="WGN178" s="217"/>
      <c r="WGO178" s="217"/>
      <c r="WGP178" s="217"/>
      <c r="WGQ178" s="217"/>
      <c r="WGR178" s="217"/>
      <c r="WGS178" s="217"/>
      <c r="WGT178" s="217"/>
      <c r="WGU178" s="217"/>
      <c r="WGV178" s="217"/>
      <c r="WGW178" s="217"/>
      <c r="WGX178" s="217"/>
      <c r="WGY178" s="217"/>
      <c r="WGZ178" s="217"/>
      <c r="WHA178" s="217"/>
      <c r="WHB178" s="217"/>
      <c r="WHC178" s="217"/>
      <c r="WHD178" s="217"/>
      <c r="WHE178" s="217"/>
      <c r="WHF178" s="217"/>
      <c r="WHG178" s="217"/>
      <c r="WHH178" s="217"/>
      <c r="WHI178" s="217"/>
      <c r="WHJ178" s="217"/>
      <c r="WHK178" s="217"/>
      <c r="WHL178" s="217"/>
      <c r="WHM178" s="217"/>
      <c r="WHN178" s="217"/>
      <c r="WHO178" s="217"/>
      <c r="WHP178" s="217"/>
      <c r="WHQ178" s="217"/>
      <c r="WHR178" s="217"/>
      <c r="WHS178" s="217"/>
      <c r="WHT178" s="217"/>
      <c r="WHU178" s="217"/>
      <c r="WHV178" s="217"/>
      <c r="WHW178" s="217"/>
      <c r="WHX178" s="217"/>
      <c r="WHY178" s="217"/>
      <c r="WHZ178" s="217"/>
      <c r="WIA178" s="217"/>
      <c r="WIB178" s="217"/>
      <c r="WIC178" s="217"/>
      <c r="WID178" s="217"/>
      <c r="WIE178" s="217"/>
      <c r="WIF178" s="217"/>
      <c r="WIG178" s="217"/>
      <c r="WIH178" s="217"/>
      <c r="WII178" s="217"/>
      <c r="WIJ178" s="217"/>
      <c r="WIK178" s="217"/>
      <c r="WIL178" s="217"/>
      <c r="WIM178" s="217"/>
      <c r="WIN178" s="217"/>
      <c r="WIO178" s="217"/>
      <c r="WIP178" s="217"/>
      <c r="WIQ178" s="217"/>
      <c r="WIR178" s="217"/>
      <c r="WIS178" s="217"/>
      <c r="WIT178" s="217"/>
      <c r="WIU178" s="217"/>
      <c r="WIV178" s="217"/>
      <c r="WIW178" s="217"/>
      <c r="WIX178" s="217"/>
      <c r="WIY178" s="217"/>
      <c r="WIZ178" s="217"/>
      <c r="WJA178" s="217"/>
      <c r="WJB178" s="217"/>
      <c r="WJC178" s="217"/>
      <c r="WJD178" s="217"/>
      <c r="WJE178" s="217"/>
      <c r="WJF178" s="217"/>
      <c r="WJG178" s="217"/>
      <c r="WJH178" s="217"/>
      <c r="WJI178" s="217"/>
      <c r="WJJ178" s="217"/>
      <c r="WJK178" s="217"/>
      <c r="WJL178" s="217"/>
      <c r="WJM178" s="217"/>
      <c r="WJN178" s="217"/>
      <c r="WJO178" s="217"/>
      <c r="WJP178" s="217"/>
      <c r="WJQ178" s="217"/>
      <c r="WJR178" s="217"/>
      <c r="WJS178" s="217"/>
      <c r="WJT178" s="217"/>
      <c r="WJU178" s="217"/>
      <c r="WJV178" s="217"/>
      <c r="WJW178" s="217"/>
      <c r="WJX178" s="217"/>
      <c r="WJY178" s="217"/>
      <c r="WJZ178" s="217"/>
      <c r="WKA178" s="217"/>
      <c r="WKB178" s="217"/>
      <c r="WKC178" s="217"/>
      <c r="WKD178" s="217"/>
      <c r="WKE178" s="217"/>
      <c r="WKF178" s="217"/>
      <c r="WKG178" s="217"/>
      <c r="WKH178" s="217"/>
      <c r="WKI178" s="217"/>
      <c r="WKJ178" s="217"/>
      <c r="WKK178" s="217"/>
      <c r="WKL178" s="217"/>
      <c r="WKM178" s="217"/>
      <c r="WKN178" s="217"/>
      <c r="WKO178" s="217"/>
      <c r="WKP178" s="217"/>
      <c r="WKQ178" s="217"/>
      <c r="WKR178" s="217"/>
      <c r="WKS178" s="217"/>
      <c r="WKT178" s="217"/>
      <c r="WKU178" s="217"/>
      <c r="WKV178" s="217"/>
      <c r="WKW178" s="217"/>
      <c r="WKX178" s="217"/>
      <c r="WKY178" s="217"/>
      <c r="WKZ178" s="217"/>
      <c r="WLA178" s="217"/>
      <c r="WLB178" s="217"/>
      <c r="WLC178" s="217"/>
      <c r="WLD178" s="217"/>
      <c r="WLE178" s="217"/>
      <c r="WLF178" s="217"/>
      <c r="WLG178" s="217"/>
      <c r="WLH178" s="217"/>
      <c r="WLI178" s="217"/>
      <c r="WLJ178" s="217"/>
      <c r="WLK178" s="217"/>
      <c r="WLL178" s="217"/>
      <c r="WLM178" s="217"/>
      <c r="WLN178" s="217"/>
      <c r="WLO178" s="217"/>
      <c r="WLP178" s="217"/>
      <c r="WLQ178" s="217"/>
      <c r="WLR178" s="217"/>
      <c r="WLS178" s="217"/>
      <c r="WLT178" s="217"/>
      <c r="WLU178" s="217"/>
      <c r="WLV178" s="217"/>
      <c r="WLW178" s="217"/>
      <c r="WLX178" s="217"/>
      <c r="WLY178" s="217"/>
      <c r="WLZ178" s="217"/>
      <c r="WMA178" s="217"/>
      <c r="WMB178" s="217"/>
      <c r="WMC178" s="217"/>
      <c r="WMD178" s="217"/>
      <c r="WME178" s="217"/>
      <c r="WMF178" s="217"/>
      <c r="WMG178" s="217"/>
      <c r="WMH178" s="217"/>
      <c r="WMI178" s="217"/>
      <c r="WMJ178" s="217"/>
      <c r="WMK178" s="217"/>
      <c r="WML178" s="217"/>
      <c r="WMM178" s="217"/>
      <c r="WMN178" s="217"/>
      <c r="WMO178" s="217"/>
      <c r="WMP178" s="217"/>
      <c r="WMQ178" s="217"/>
      <c r="WMR178" s="217"/>
      <c r="WMS178" s="217"/>
      <c r="WMT178" s="217"/>
      <c r="WMU178" s="217"/>
      <c r="WMV178" s="217"/>
      <c r="WMW178" s="217"/>
      <c r="WMX178" s="217"/>
      <c r="WMY178" s="217"/>
      <c r="WMZ178" s="217"/>
      <c r="WNA178" s="217"/>
      <c r="WNB178" s="217"/>
      <c r="WNC178" s="217"/>
      <c r="WND178" s="217"/>
      <c r="WNE178" s="217"/>
      <c r="WNF178" s="217"/>
      <c r="WNG178" s="217"/>
      <c r="WNH178" s="217"/>
      <c r="WNI178" s="217"/>
      <c r="WNJ178" s="217"/>
      <c r="WNK178" s="217"/>
      <c r="WNL178" s="217"/>
      <c r="WNM178" s="217"/>
      <c r="WNN178" s="217"/>
      <c r="WNO178" s="217"/>
      <c r="WNP178" s="217"/>
      <c r="WNQ178" s="217"/>
      <c r="WNR178" s="217"/>
      <c r="WNS178" s="217"/>
      <c r="WNT178" s="217"/>
      <c r="WNU178" s="217"/>
      <c r="WNV178" s="217"/>
      <c r="WNW178" s="217"/>
      <c r="WNX178" s="217"/>
      <c r="WNY178" s="217"/>
      <c r="WNZ178" s="217"/>
      <c r="WOA178" s="217"/>
      <c r="WOB178" s="217"/>
      <c r="WOC178" s="217"/>
      <c r="WOD178" s="217"/>
      <c r="WOE178" s="217"/>
      <c r="WOF178" s="217"/>
      <c r="WOG178" s="217"/>
      <c r="WOH178" s="217"/>
      <c r="WOI178" s="217"/>
      <c r="WOJ178" s="217"/>
      <c r="WOK178" s="217"/>
      <c r="WOL178" s="217"/>
      <c r="WOM178" s="217"/>
      <c r="WON178" s="217"/>
      <c r="WOO178" s="217"/>
      <c r="WOP178" s="217"/>
      <c r="WOQ178" s="217"/>
      <c r="WOR178" s="217"/>
      <c r="WOS178" s="217"/>
      <c r="WOT178" s="217"/>
      <c r="WOU178" s="217"/>
      <c r="WOV178" s="217"/>
      <c r="WOW178" s="217"/>
      <c r="WOX178" s="217"/>
      <c r="WOY178" s="217"/>
      <c r="WOZ178" s="217"/>
      <c r="WPA178" s="217"/>
      <c r="WPB178" s="217"/>
      <c r="WPC178" s="217"/>
      <c r="WPD178" s="217"/>
      <c r="WPE178" s="217"/>
      <c r="WPF178" s="217"/>
      <c r="WPG178" s="217"/>
      <c r="WPH178" s="217"/>
      <c r="WPI178" s="217"/>
      <c r="WPJ178" s="217"/>
      <c r="WPK178" s="217"/>
      <c r="WPL178" s="217"/>
      <c r="WPM178" s="217"/>
      <c r="WPN178" s="217"/>
      <c r="WPO178" s="217"/>
      <c r="WPP178" s="217"/>
      <c r="WPQ178" s="217"/>
      <c r="WPR178" s="217"/>
      <c r="WPS178" s="217"/>
      <c r="WPT178" s="217"/>
      <c r="WPU178" s="217"/>
      <c r="WPV178" s="217"/>
      <c r="WPW178" s="217"/>
      <c r="WPX178" s="217"/>
      <c r="WPY178" s="217"/>
      <c r="WPZ178" s="217"/>
      <c r="WQA178" s="217"/>
      <c r="WQB178" s="217"/>
      <c r="WQC178" s="217"/>
      <c r="WQD178" s="217"/>
      <c r="WQE178" s="217"/>
      <c r="WQF178" s="217"/>
      <c r="WQG178" s="217"/>
      <c r="WQH178" s="217"/>
      <c r="WQI178" s="217"/>
      <c r="WQJ178" s="217"/>
      <c r="WQK178" s="217"/>
      <c r="WQL178" s="217"/>
      <c r="WQM178" s="217"/>
      <c r="WQN178" s="217"/>
      <c r="WQO178" s="217"/>
      <c r="WQP178" s="217"/>
      <c r="WQQ178" s="217"/>
      <c r="WQR178" s="217"/>
      <c r="WQS178" s="217"/>
      <c r="WQT178" s="217"/>
      <c r="WQU178" s="217"/>
      <c r="WQV178" s="217"/>
      <c r="WQW178" s="217"/>
      <c r="WQX178" s="217"/>
      <c r="WQY178" s="217"/>
      <c r="WQZ178" s="217"/>
      <c r="WRA178" s="217"/>
      <c r="WRB178" s="217"/>
      <c r="WRC178" s="217"/>
      <c r="WRD178" s="217"/>
      <c r="WRE178" s="217"/>
      <c r="WRF178" s="217"/>
      <c r="WRG178" s="217"/>
      <c r="WRH178" s="217"/>
      <c r="WRI178" s="217"/>
      <c r="WRJ178" s="217"/>
      <c r="WRK178" s="217"/>
      <c r="WRL178" s="217"/>
      <c r="WRM178" s="217"/>
      <c r="WRN178" s="217"/>
      <c r="WRO178" s="217"/>
      <c r="WRP178" s="217"/>
      <c r="WRQ178" s="217"/>
      <c r="WRR178" s="217"/>
      <c r="WRS178" s="217"/>
      <c r="WRT178" s="217"/>
      <c r="WRU178" s="217"/>
      <c r="WRV178" s="217"/>
      <c r="WRW178" s="217"/>
      <c r="WRX178" s="217"/>
      <c r="WRY178" s="217"/>
      <c r="WRZ178" s="217"/>
      <c r="WSA178" s="217"/>
      <c r="WSB178" s="217"/>
      <c r="WSC178" s="217"/>
      <c r="WSD178" s="217"/>
      <c r="WSE178" s="217"/>
      <c r="WSF178" s="217"/>
      <c r="WSG178" s="217"/>
      <c r="WSH178" s="217"/>
      <c r="WSI178" s="217"/>
      <c r="WSJ178" s="217"/>
      <c r="WSK178" s="217"/>
      <c r="WSL178" s="217"/>
      <c r="WSM178" s="217"/>
      <c r="WSN178" s="217"/>
      <c r="WSO178" s="217"/>
      <c r="WSP178" s="217"/>
      <c r="WSQ178" s="217"/>
      <c r="WSR178" s="217"/>
      <c r="WSS178" s="217"/>
      <c r="WST178" s="217"/>
      <c r="WSU178" s="217"/>
      <c r="WSV178" s="217"/>
      <c r="WSW178" s="217"/>
      <c r="WSX178" s="217"/>
      <c r="WSY178" s="217"/>
      <c r="WSZ178" s="217"/>
      <c r="WTA178" s="217"/>
      <c r="WTB178" s="217"/>
      <c r="WTC178" s="217"/>
      <c r="WTD178" s="217"/>
      <c r="WTE178" s="217"/>
      <c r="WTF178" s="217"/>
      <c r="WTG178" s="217"/>
      <c r="WTH178" s="217"/>
      <c r="WTI178" s="217"/>
      <c r="WTJ178" s="217"/>
      <c r="WTK178" s="217"/>
      <c r="WTL178" s="217"/>
      <c r="WTM178" s="217"/>
      <c r="WTN178" s="217"/>
      <c r="WTO178" s="217"/>
      <c r="WTP178" s="217"/>
      <c r="WTQ178" s="217"/>
      <c r="WTR178" s="217"/>
      <c r="WTS178" s="217"/>
      <c r="WTT178" s="217"/>
      <c r="WTU178" s="217"/>
      <c r="WTV178" s="217"/>
      <c r="WTW178" s="217"/>
      <c r="WTX178" s="217"/>
      <c r="WTY178" s="217"/>
      <c r="WTZ178" s="217"/>
      <c r="WUA178" s="217"/>
      <c r="WUB178" s="217"/>
      <c r="WUC178" s="217"/>
      <c r="WUD178" s="217"/>
      <c r="WUE178" s="217"/>
      <c r="WUF178" s="217"/>
      <c r="WUG178" s="217"/>
      <c r="WUH178" s="217"/>
      <c r="WUI178" s="217"/>
      <c r="WUJ178" s="217"/>
      <c r="WUK178" s="217"/>
      <c r="WUL178" s="217"/>
      <c r="WUM178" s="217"/>
      <c r="WUN178" s="217"/>
      <c r="WUO178" s="217"/>
      <c r="WUP178" s="217"/>
      <c r="WUQ178" s="217"/>
      <c r="WUR178" s="217"/>
      <c r="WUS178" s="217"/>
      <c r="WUT178" s="217"/>
      <c r="WUU178" s="217"/>
      <c r="WUV178" s="217"/>
      <c r="WUW178" s="217"/>
      <c r="WUX178" s="217"/>
      <c r="WUY178" s="217"/>
      <c r="WUZ178" s="217"/>
      <c r="WVA178" s="217"/>
      <c r="WVB178" s="217"/>
      <c r="WVC178" s="217"/>
      <c r="WVD178" s="217"/>
      <c r="WVE178" s="217"/>
      <c r="WVF178" s="217"/>
      <c r="WVG178" s="217"/>
      <c r="WVH178" s="217"/>
      <c r="WVI178" s="217"/>
      <c r="WVJ178" s="217"/>
      <c r="WVK178" s="217"/>
      <c r="WVL178" s="217"/>
      <c r="WVM178" s="217"/>
      <c r="WVN178" s="217"/>
      <c r="WVO178" s="217"/>
      <c r="WVP178" s="217"/>
      <c r="WVQ178" s="217"/>
      <c r="WVR178" s="217"/>
      <c r="WVS178" s="217"/>
      <c r="WVT178" s="217"/>
      <c r="WVU178" s="217"/>
      <c r="WVV178" s="217"/>
      <c r="WVW178" s="217"/>
      <c r="WVX178" s="217"/>
      <c r="WVY178" s="217"/>
      <c r="WVZ178" s="217"/>
      <c r="WWA178" s="217"/>
      <c r="WWB178" s="217"/>
      <c r="WWC178" s="217"/>
      <c r="WWD178" s="217"/>
      <c r="WWE178" s="217"/>
      <c r="WWF178" s="217"/>
      <c r="WWG178" s="217"/>
      <c r="WWH178" s="217"/>
      <c r="WWI178" s="217"/>
      <c r="WWJ178" s="217"/>
      <c r="WWK178" s="217"/>
      <c r="WWL178" s="217"/>
      <c r="WWM178" s="217"/>
      <c r="WWN178" s="217"/>
      <c r="WWO178" s="217"/>
      <c r="WWP178" s="217"/>
      <c r="WWQ178" s="217"/>
      <c r="WWR178" s="217"/>
      <c r="WWS178" s="217"/>
      <c r="WWT178" s="217"/>
      <c r="WWU178" s="217"/>
      <c r="WWV178" s="217"/>
      <c r="WWW178" s="217"/>
      <c r="WWX178" s="217"/>
      <c r="WWY178" s="217"/>
      <c r="WWZ178" s="217"/>
      <c r="WXA178" s="217"/>
      <c r="WXB178" s="217"/>
      <c r="WXC178" s="217"/>
      <c r="WXD178" s="217"/>
      <c r="WXE178" s="217"/>
      <c r="WXF178" s="217"/>
      <c r="WXG178" s="217"/>
      <c r="WXH178" s="217"/>
      <c r="WXI178" s="217"/>
      <c r="WXJ178" s="217"/>
      <c r="WXK178" s="217"/>
      <c r="WXL178" s="217"/>
      <c r="WXM178" s="217"/>
      <c r="WXN178" s="217"/>
      <c r="WXO178" s="217"/>
      <c r="WXP178" s="217"/>
      <c r="WXQ178" s="217"/>
      <c r="WXR178" s="217"/>
      <c r="WXS178" s="217"/>
      <c r="WXT178" s="217"/>
      <c r="WXU178" s="217"/>
      <c r="WXV178" s="217"/>
      <c r="WXW178" s="217"/>
      <c r="WXX178" s="217"/>
      <c r="WXY178" s="217"/>
      <c r="WXZ178" s="217"/>
      <c r="WYA178" s="217"/>
      <c r="WYB178" s="217"/>
      <c r="WYC178" s="217"/>
      <c r="WYD178" s="217"/>
      <c r="WYE178" s="217"/>
      <c r="WYF178" s="217"/>
      <c r="WYG178" s="217"/>
      <c r="WYH178" s="217"/>
      <c r="WYI178" s="217"/>
      <c r="WYJ178" s="217"/>
      <c r="WYK178" s="217"/>
      <c r="WYL178" s="217"/>
      <c r="WYM178" s="217"/>
      <c r="WYN178" s="217"/>
      <c r="WYO178" s="217"/>
      <c r="WYP178" s="217"/>
      <c r="WYQ178" s="217"/>
      <c r="WYR178" s="217"/>
      <c r="WYS178" s="217"/>
      <c r="WYT178" s="217"/>
      <c r="WYU178" s="217"/>
      <c r="WYV178" s="217"/>
      <c r="WYW178" s="217"/>
      <c r="WYX178" s="217"/>
      <c r="WYY178" s="217"/>
      <c r="WYZ178" s="217"/>
      <c r="WZA178" s="217"/>
      <c r="WZB178" s="217"/>
      <c r="WZC178" s="217"/>
      <c r="WZD178" s="217"/>
      <c r="WZE178" s="217"/>
      <c r="WZF178" s="217"/>
      <c r="WZG178" s="217"/>
      <c r="WZH178" s="217"/>
      <c r="WZI178" s="217"/>
      <c r="WZJ178" s="217"/>
      <c r="WZK178" s="217"/>
      <c r="WZL178" s="217"/>
      <c r="WZM178" s="217"/>
      <c r="WZN178" s="217"/>
      <c r="WZO178" s="217"/>
      <c r="WZP178" s="217"/>
      <c r="WZQ178" s="217"/>
      <c r="WZR178" s="217"/>
      <c r="WZS178" s="217"/>
      <c r="WZT178" s="217"/>
      <c r="WZU178" s="217"/>
      <c r="WZV178" s="217"/>
      <c r="WZW178" s="217"/>
      <c r="WZX178" s="217"/>
      <c r="WZY178" s="217"/>
      <c r="WZZ178" s="217"/>
      <c r="XAA178" s="217"/>
      <c r="XAB178" s="217"/>
      <c r="XAC178" s="217"/>
      <c r="XAD178" s="217"/>
      <c r="XAE178" s="217"/>
      <c r="XAF178" s="217"/>
      <c r="XAG178" s="217"/>
      <c r="XAH178" s="217"/>
      <c r="XAI178" s="217"/>
      <c r="XAJ178" s="217"/>
      <c r="XAK178" s="217"/>
      <c r="XAL178" s="217"/>
      <c r="XAM178" s="217"/>
      <c r="XAN178" s="217"/>
      <c r="XAO178" s="217"/>
      <c r="XAP178" s="217"/>
      <c r="XAQ178" s="217"/>
      <c r="XAR178" s="217"/>
      <c r="XAS178" s="217"/>
      <c r="XAT178" s="217"/>
      <c r="XAU178" s="217"/>
      <c r="XAV178" s="217"/>
      <c r="XAW178" s="217"/>
      <c r="XAX178" s="217"/>
      <c r="XAY178" s="217"/>
      <c r="XAZ178" s="217"/>
      <c r="XBA178" s="217"/>
      <c r="XBB178" s="217"/>
      <c r="XBC178" s="217"/>
      <c r="XBD178" s="217"/>
      <c r="XBE178" s="217"/>
      <c r="XBF178" s="217"/>
      <c r="XBG178" s="217"/>
      <c r="XBH178" s="217"/>
      <c r="XBI178" s="217"/>
      <c r="XBJ178" s="217"/>
      <c r="XBK178" s="217"/>
      <c r="XBL178" s="217"/>
      <c r="XBM178" s="217"/>
      <c r="XBN178" s="217"/>
      <c r="XBO178" s="217"/>
      <c r="XBP178" s="217"/>
      <c r="XBQ178" s="217"/>
      <c r="XBR178" s="217"/>
      <c r="XBS178" s="217"/>
      <c r="XBT178" s="217"/>
      <c r="XBU178" s="217"/>
      <c r="XBV178" s="217"/>
      <c r="XBW178" s="217"/>
      <c r="XBX178" s="217"/>
      <c r="XBY178" s="217"/>
      <c r="XBZ178" s="217"/>
      <c r="XCA178" s="217"/>
      <c r="XCB178" s="217"/>
      <c r="XCC178" s="217"/>
      <c r="XCD178" s="217"/>
      <c r="XCE178" s="217"/>
      <c r="XCF178" s="217"/>
      <c r="XCG178" s="217"/>
      <c r="XCH178" s="217"/>
      <c r="XCI178" s="217"/>
      <c r="XCJ178" s="217"/>
      <c r="XCK178" s="217"/>
      <c r="XCL178" s="217"/>
      <c r="XCM178" s="217"/>
      <c r="XCN178" s="217"/>
      <c r="XCO178" s="217"/>
      <c r="XCP178" s="217"/>
      <c r="XCQ178" s="217"/>
      <c r="XCR178" s="217"/>
      <c r="XCS178" s="217"/>
      <c r="XCT178" s="217"/>
      <c r="XCU178" s="217"/>
      <c r="XCV178" s="217"/>
      <c r="XCW178" s="217"/>
      <c r="XCX178" s="217"/>
      <c r="XCY178" s="217"/>
      <c r="XCZ178" s="217"/>
      <c r="XDA178" s="217"/>
      <c r="XDB178" s="217"/>
      <c r="XDC178" s="217"/>
      <c r="XDD178" s="217"/>
      <c r="XDE178" s="217"/>
      <c r="XDF178" s="217"/>
      <c r="XDG178" s="217"/>
      <c r="XDH178" s="217"/>
      <c r="XDI178" s="217"/>
      <c r="XDJ178" s="217"/>
      <c r="XDK178" s="217"/>
      <c r="XDL178" s="217"/>
      <c r="XDM178" s="217"/>
      <c r="XDN178" s="217"/>
      <c r="XDO178" s="217"/>
      <c r="XDP178" s="217"/>
      <c r="XDQ178" s="217"/>
      <c r="XDR178" s="217"/>
      <c r="XDS178" s="217"/>
      <c r="XDT178" s="217"/>
      <c r="XDU178" s="217"/>
      <c r="XDV178" s="217"/>
      <c r="XDW178" s="217"/>
      <c r="XDX178" s="217"/>
      <c r="XDY178" s="217"/>
      <c r="XDZ178" s="217"/>
      <c r="XEA178" s="217"/>
      <c r="XEB178" s="217"/>
      <c r="XEC178" s="217"/>
      <c r="XED178" s="217"/>
      <c r="XEE178" s="217"/>
      <c r="XEF178" s="217"/>
      <c r="XEG178" s="217"/>
      <c r="XEH178" s="217"/>
      <c r="XEI178" s="217"/>
      <c r="XEJ178" s="217"/>
      <c r="XEK178" s="217"/>
      <c r="XEL178" s="217"/>
      <c r="XEM178" s="217"/>
      <c r="XEN178" s="217"/>
      <c r="XEO178" s="217"/>
      <c r="XEP178" s="217"/>
      <c r="XEQ178" s="217"/>
      <c r="XER178" s="217"/>
      <c r="XES178" s="217"/>
      <c r="XET178" s="217"/>
      <c r="XEU178" s="217"/>
      <c r="XEV178" s="217"/>
      <c r="XEW178" s="217"/>
      <c r="XEX178" s="217"/>
      <c r="XEY178" s="217"/>
      <c r="XEZ178" s="217"/>
      <c r="XFA178" s="217"/>
      <c r="XFB178" s="217"/>
      <c r="XFC178" s="217"/>
      <c r="XFD178" s="211"/>
    </row>
    <row r="179" spans="1:16384" s="217" customFormat="1" ht="42">
      <c r="A179" s="211">
        <v>2</v>
      </c>
      <c r="B179" s="222">
        <v>24</v>
      </c>
      <c r="C179" s="528" t="s">
        <v>1140</v>
      </c>
      <c r="D179" s="213">
        <v>3.3</v>
      </c>
      <c r="E179" s="247">
        <v>9</v>
      </c>
      <c r="F179" s="247" t="s">
        <v>520</v>
      </c>
      <c r="G179" s="244" t="s">
        <v>148</v>
      </c>
      <c r="H179" s="214" t="s">
        <v>139</v>
      </c>
      <c r="I179" s="214" t="s">
        <v>492</v>
      </c>
      <c r="J179" s="1295" t="s">
        <v>454</v>
      </c>
      <c r="K179" s="1295">
        <v>19.893879999999999</v>
      </c>
      <c r="L179" s="1394">
        <v>99.594040000000007</v>
      </c>
      <c r="M179" s="234">
        <v>800000</v>
      </c>
      <c r="N179" s="234">
        <v>800000</v>
      </c>
      <c r="O179" s="213" t="s">
        <v>32</v>
      </c>
      <c r="P179" s="213">
        <v>1</v>
      </c>
      <c r="Q179" s="213">
        <v>1</v>
      </c>
      <c r="R179" s="213">
        <v>1</v>
      </c>
      <c r="S179" s="213">
        <v>1</v>
      </c>
      <c r="T179" s="196">
        <v>1</v>
      </c>
      <c r="U179" s="233"/>
      <c r="V179" s="249">
        <v>3000</v>
      </c>
      <c r="W179" s="257"/>
      <c r="X179" s="250"/>
      <c r="Y179" s="250">
        <v>140</v>
      </c>
      <c r="Z179" s="243">
        <v>20</v>
      </c>
      <c r="AA179" s="210"/>
      <c r="AB179" s="210"/>
      <c r="AC179" s="210">
        <v>2563</v>
      </c>
      <c r="AD179" s="210">
        <v>2563</v>
      </c>
      <c r="AE179" s="210" t="s">
        <v>187</v>
      </c>
      <c r="AF179" s="1248">
        <v>150</v>
      </c>
      <c r="AG179" s="1241" t="s">
        <v>159</v>
      </c>
      <c r="AH179" s="210"/>
      <c r="AI179" s="225">
        <v>202570001066</v>
      </c>
      <c r="AJ179" s="215">
        <f t="shared" si="53"/>
        <v>800000</v>
      </c>
      <c r="AK179" s="215"/>
      <c r="AL179" s="215">
        <f t="shared" si="50"/>
        <v>800000</v>
      </c>
      <c r="AM179" s="215">
        <v>40000</v>
      </c>
      <c r="AN179" s="215">
        <v>112000</v>
      </c>
      <c r="AO179" s="215">
        <v>200000</v>
      </c>
      <c r="AP179" s="215">
        <v>304000</v>
      </c>
      <c r="AQ179" s="215">
        <v>144000</v>
      </c>
      <c r="AR179" s="215"/>
      <c r="AS179" s="215"/>
      <c r="AT179" s="215"/>
      <c r="AU179" s="215"/>
      <c r="AV179" s="215"/>
      <c r="AW179" s="215"/>
      <c r="AX179" s="215"/>
      <c r="AY179" s="1141">
        <f t="shared" si="51"/>
        <v>800000</v>
      </c>
      <c r="AZ179" s="1141">
        <f t="shared" si="52"/>
        <v>0</v>
      </c>
      <c r="BB179" s="1062"/>
      <c r="XFD179" s="211"/>
    </row>
    <row r="180" spans="1:16384" s="217" customFormat="1" ht="42">
      <c r="A180" s="211">
        <v>2</v>
      </c>
      <c r="B180" s="222">
        <v>25</v>
      </c>
      <c r="C180" s="528" t="s">
        <v>1123</v>
      </c>
      <c r="D180" s="213">
        <v>3.3</v>
      </c>
      <c r="E180" s="247">
        <v>9</v>
      </c>
      <c r="F180" s="247" t="s">
        <v>521</v>
      </c>
      <c r="G180" s="244" t="s">
        <v>497</v>
      </c>
      <c r="H180" s="214" t="s">
        <v>139</v>
      </c>
      <c r="I180" s="214" t="s">
        <v>498</v>
      </c>
      <c r="J180" s="1295" t="s">
        <v>454</v>
      </c>
      <c r="K180" s="1295">
        <v>19.3247</v>
      </c>
      <c r="L180" s="1394">
        <v>99.333100000000002</v>
      </c>
      <c r="M180" s="234">
        <v>980000</v>
      </c>
      <c r="N180" s="234">
        <v>980000</v>
      </c>
      <c r="O180" s="213"/>
      <c r="P180" s="213">
        <v>1</v>
      </c>
      <c r="Q180" s="213">
        <v>1</v>
      </c>
      <c r="R180" s="213">
        <v>1</v>
      </c>
      <c r="S180" s="213">
        <v>1</v>
      </c>
      <c r="T180" s="196">
        <v>1</v>
      </c>
      <c r="U180" s="233" t="s">
        <v>32</v>
      </c>
      <c r="V180" s="249">
        <v>300</v>
      </c>
      <c r="W180" s="257">
        <v>123</v>
      </c>
      <c r="X180" s="250"/>
      <c r="Y180" s="250">
        <v>20</v>
      </c>
      <c r="Z180" s="243">
        <v>20</v>
      </c>
      <c r="AA180" s="210"/>
      <c r="AB180" s="210"/>
      <c r="AC180" s="210">
        <v>2563</v>
      </c>
      <c r="AD180" s="210">
        <v>2563</v>
      </c>
      <c r="AE180" s="210" t="s">
        <v>187</v>
      </c>
      <c r="AF180" s="1248">
        <v>90</v>
      </c>
      <c r="AG180" s="1241" t="s">
        <v>159</v>
      </c>
      <c r="AH180" s="210"/>
      <c r="AI180" s="225">
        <v>202570001051</v>
      </c>
      <c r="AJ180" s="215">
        <f t="shared" si="53"/>
        <v>980000</v>
      </c>
      <c r="AK180" s="221" t="s">
        <v>32</v>
      </c>
      <c r="AL180" s="215">
        <f t="shared" si="50"/>
        <v>980000</v>
      </c>
      <c r="AM180" s="231"/>
      <c r="AN180" s="231">
        <v>327000</v>
      </c>
      <c r="AO180" s="231">
        <v>327000</v>
      </c>
      <c r="AP180" s="236">
        <v>326000</v>
      </c>
      <c r="AQ180" s="215"/>
      <c r="AR180" s="215"/>
      <c r="AS180" s="215"/>
      <c r="AT180" s="215"/>
      <c r="AU180" s="231"/>
      <c r="AV180" s="231"/>
      <c r="AW180" s="231"/>
      <c r="AX180" s="231"/>
      <c r="AY180" s="1141">
        <f t="shared" si="51"/>
        <v>980000</v>
      </c>
      <c r="AZ180" s="1141">
        <f t="shared" si="52"/>
        <v>0</v>
      </c>
      <c r="BB180" s="1062"/>
      <c r="XFD180" s="211"/>
    </row>
    <row r="181" spans="1:16384" s="217" customFormat="1" ht="42">
      <c r="A181" s="211">
        <v>2</v>
      </c>
      <c r="B181" s="222">
        <v>26</v>
      </c>
      <c r="C181" s="528" t="s">
        <v>1184</v>
      </c>
      <c r="D181" s="213">
        <v>3.3</v>
      </c>
      <c r="E181" s="247">
        <v>9</v>
      </c>
      <c r="F181" s="247" t="s">
        <v>517</v>
      </c>
      <c r="G181" s="244" t="s">
        <v>518</v>
      </c>
      <c r="H181" s="214" t="s">
        <v>139</v>
      </c>
      <c r="I181" s="214" t="s">
        <v>519</v>
      </c>
      <c r="J181" s="1295" t="s">
        <v>33</v>
      </c>
      <c r="K181" s="1295">
        <v>19.821999999999999</v>
      </c>
      <c r="L181" s="1394">
        <v>100.36320000000001</v>
      </c>
      <c r="M181" s="234">
        <v>700000</v>
      </c>
      <c r="N181" s="234">
        <v>700000</v>
      </c>
      <c r="O181" s="213"/>
      <c r="P181" s="213">
        <v>1</v>
      </c>
      <c r="Q181" s="213">
        <v>1</v>
      </c>
      <c r="R181" s="213">
        <v>1</v>
      </c>
      <c r="S181" s="213">
        <v>1</v>
      </c>
      <c r="T181" s="196">
        <v>1</v>
      </c>
      <c r="U181" s="233"/>
      <c r="V181" s="249">
        <v>1000</v>
      </c>
      <c r="W181" s="257"/>
      <c r="X181" s="250"/>
      <c r="Y181" s="250">
        <v>130</v>
      </c>
      <c r="Z181" s="243">
        <v>15</v>
      </c>
      <c r="AA181" s="210"/>
      <c r="AB181" s="210"/>
      <c r="AC181" s="210">
        <v>2563</v>
      </c>
      <c r="AD181" s="210">
        <v>2563</v>
      </c>
      <c r="AE181" s="210" t="s">
        <v>187</v>
      </c>
      <c r="AF181" s="1248">
        <v>90</v>
      </c>
      <c r="AG181" s="1241" t="s">
        <v>159</v>
      </c>
      <c r="AH181" s="210"/>
      <c r="AI181" s="225">
        <v>202570001052</v>
      </c>
      <c r="AJ181" s="215">
        <f t="shared" si="53"/>
        <v>700000</v>
      </c>
      <c r="AK181" s="239">
        <v>0</v>
      </c>
      <c r="AL181" s="215">
        <f t="shared" si="50"/>
        <v>700000</v>
      </c>
      <c r="AM181" s="239"/>
      <c r="AN181" s="241">
        <v>235000</v>
      </c>
      <c r="AO181" s="241">
        <v>235000</v>
      </c>
      <c r="AP181" s="241">
        <v>230000</v>
      </c>
      <c r="AQ181" s="215"/>
      <c r="AR181" s="215"/>
      <c r="AS181" s="215"/>
      <c r="AT181" s="239"/>
      <c r="AU181" s="239"/>
      <c r="AV181" s="239"/>
      <c r="AW181" s="239"/>
      <c r="AX181" s="239"/>
      <c r="AY181" s="1141">
        <f t="shared" si="51"/>
        <v>700000</v>
      </c>
      <c r="AZ181" s="1141">
        <f t="shared" si="52"/>
        <v>0</v>
      </c>
      <c r="BB181" s="1062"/>
      <c r="XFD181" s="211"/>
    </row>
    <row r="182" spans="1:16384" s="226" customFormat="1" ht="42">
      <c r="A182" s="211">
        <v>2</v>
      </c>
      <c r="B182" s="222">
        <v>27</v>
      </c>
      <c r="C182" s="528" t="s">
        <v>1131</v>
      </c>
      <c r="D182" s="213">
        <v>3.3</v>
      </c>
      <c r="E182" s="247">
        <v>9</v>
      </c>
      <c r="F182" s="247" t="s">
        <v>522</v>
      </c>
      <c r="G182" s="244" t="s">
        <v>523</v>
      </c>
      <c r="H182" s="214" t="s">
        <v>139</v>
      </c>
      <c r="I182" s="214" t="s">
        <v>503</v>
      </c>
      <c r="J182" s="1295" t="s">
        <v>33</v>
      </c>
      <c r="K182" s="1295">
        <v>19.729520000000001</v>
      </c>
      <c r="L182" s="1394">
        <v>100.08786000000001</v>
      </c>
      <c r="M182" s="234">
        <v>780000</v>
      </c>
      <c r="N182" s="234">
        <v>780000</v>
      </c>
      <c r="O182" s="213"/>
      <c r="P182" s="213">
        <v>1</v>
      </c>
      <c r="Q182" s="213">
        <v>1</v>
      </c>
      <c r="R182" s="213">
        <v>1</v>
      </c>
      <c r="S182" s="213">
        <v>1</v>
      </c>
      <c r="T182" s="196">
        <v>1</v>
      </c>
      <c r="U182" s="233"/>
      <c r="V182" s="249">
        <v>2500</v>
      </c>
      <c r="W182" s="257" t="s">
        <v>987</v>
      </c>
      <c r="X182" s="250">
        <v>7.1</v>
      </c>
      <c r="Y182" s="250">
        <v>340</v>
      </c>
      <c r="Z182" s="243">
        <v>10</v>
      </c>
      <c r="AA182" s="210" t="s">
        <v>32</v>
      </c>
      <c r="AB182" s="210" t="s">
        <v>32</v>
      </c>
      <c r="AC182" s="210">
        <v>2563</v>
      </c>
      <c r="AD182" s="210">
        <v>2563</v>
      </c>
      <c r="AE182" s="210" t="s">
        <v>187</v>
      </c>
      <c r="AF182" s="1248">
        <v>90</v>
      </c>
      <c r="AG182" s="1241" t="s">
        <v>159</v>
      </c>
      <c r="AH182" s="210"/>
      <c r="AI182" s="225">
        <v>202570001053</v>
      </c>
      <c r="AJ182" s="215">
        <f t="shared" si="53"/>
        <v>780000</v>
      </c>
      <c r="AK182" s="231"/>
      <c r="AL182" s="215">
        <f t="shared" si="50"/>
        <v>780000</v>
      </c>
      <c r="AM182" s="215">
        <v>260000</v>
      </c>
      <c r="AN182" s="215">
        <v>260000</v>
      </c>
      <c r="AO182" s="215">
        <v>260000</v>
      </c>
      <c r="AP182" s="242"/>
      <c r="AQ182" s="215"/>
      <c r="AR182" s="215"/>
      <c r="AS182" s="215"/>
      <c r="AT182" s="215"/>
      <c r="AU182" s="231"/>
      <c r="AV182" s="231"/>
      <c r="AW182" s="231"/>
      <c r="AX182" s="231"/>
      <c r="AY182" s="1141">
        <f t="shared" si="51"/>
        <v>780000</v>
      </c>
      <c r="AZ182" s="1141">
        <f t="shared" si="52"/>
        <v>0</v>
      </c>
      <c r="BA182" s="217"/>
      <c r="BB182" s="1062"/>
      <c r="BC182" s="217"/>
      <c r="BD182" s="217"/>
      <c r="BE182" s="217"/>
      <c r="BF182" s="217"/>
      <c r="BG182" s="217"/>
      <c r="BH182" s="217"/>
      <c r="BI182" s="217"/>
      <c r="BJ182" s="217"/>
      <c r="BK182" s="217"/>
      <c r="BL182" s="217"/>
      <c r="BM182" s="217"/>
      <c r="BN182" s="217"/>
      <c r="BO182" s="217"/>
      <c r="BP182" s="217"/>
      <c r="BQ182" s="217"/>
      <c r="BR182" s="217"/>
      <c r="BS182" s="217"/>
      <c r="BT182" s="217"/>
      <c r="BU182" s="217"/>
      <c r="BV182" s="217"/>
      <c r="BW182" s="217"/>
      <c r="BX182" s="217"/>
      <c r="BY182" s="217"/>
      <c r="BZ182" s="217"/>
      <c r="CA182" s="217"/>
      <c r="CB182" s="217"/>
      <c r="CC182" s="217"/>
      <c r="CD182" s="217"/>
      <c r="CE182" s="217"/>
      <c r="CF182" s="217"/>
      <c r="CG182" s="217"/>
      <c r="CH182" s="217"/>
      <c r="CI182" s="217"/>
      <c r="CJ182" s="217"/>
      <c r="CK182" s="217"/>
      <c r="CL182" s="217"/>
      <c r="CM182" s="217"/>
      <c r="CN182" s="217"/>
      <c r="CO182" s="217"/>
      <c r="CP182" s="217"/>
      <c r="CQ182" s="217"/>
      <c r="CR182" s="217"/>
      <c r="CS182" s="217"/>
      <c r="CT182" s="217"/>
      <c r="CU182" s="217"/>
      <c r="CV182" s="217"/>
      <c r="CW182" s="217"/>
      <c r="CX182" s="217"/>
      <c r="CY182" s="217"/>
      <c r="CZ182" s="217"/>
      <c r="DA182" s="217"/>
      <c r="DB182" s="217"/>
      <c r="DC182" s="217"/>
      <c r="DD182" s="217"/>
      <c r="DE182" s="217"/>
      <c r="DF182" s="217"/>
      <c r="DG182" s="217"/>
      <c r="DH182" s="217"/>
      <c r="DI182" s="217"/>
      <c r="DJ182" s="217"/>
      <c r="DK182" s="217"/>
      <c r="DL182" s="217"/>
      <c r="DM182" s="217"/>
      <c r="DN182" s="217"/>
      <c r="DO182" s="217"/>
      <c r="DP182" s="217"/>
      <c r="DQ182" s="217"/>
      <c r="DR182" s="217"/>
      <c r="DS182" s="217"/>
      <c r="DT182" s="217"/>
      <c r="DU182" s="217"/>
      <c r="DV182" s="217"/>
      <c r="DW182" s="217"/>
      <c r="DX182" s="217"/>
      <c r="DY182" s="217"/>
      <c r="DZ182" s="217"/>
      <c r="EA182" s="217"/>
      <c r="EB182" s="217"/>
      <c r="EC182" s="217"/>
      <c r="ED182" s="217"/>
      <c r="EE182" s="217"/>
      <c r="EF182" s="217"/>
      <c r="EG182" s="217"/>
      <c r="EH182" s="217"/>
      <c r="EI182" s="217"/>
      <c r="EJ182" s="217"/>
      <c r="EK182" s="217"/>
      <c r="EL182" s="217"/>
      <c r="EM182" s="217"/>
      <c r="EN182" s="217"/>
      <c r="EO182" s="217"/>
      <c r="EP182" s="217"/>
      <c r="EQ182" s="217"/>
      <c r="ER182" s="217"/>
      <c r="ES182" s="217"/>
      <c r="ET182" s="217"/>
      <c r="EU182" s="217"/>
      <c r="EV182" s="217"/>
      <c r="EW182" s="217"/>
      <c r="EX182" s="217"/>
      <c r="EY182" s="217"/>
      <c r="EZ182" s="217"/>
      <c r="FA182" s="217"/>
      <c r="FB182" s="217"/>
      <c r="FC182" s="217"/>
      <c r="FD182" s="217"/>
      <c r="FE182" s="217"/>
      <c r="FF182" s="217"/>
      <c r="FG182" s="217"/>
      <c r="FH182" s="217"/>
      <c r="FI182" s="217"/>
      <c r="FJ182" s="217"/>
      <c r="FK182" s="217"/>
      <c r="FL182" s="217"/>
      <c r="FM182" s="217"/>
      <c r="FN182" s="217"/>
      <c r="FO182" s="217"/>
      <c r="FP182" s="217"/>
      <c r="FQ182" s="217"/>
      <c r="FR182" s="217"/>
      <c r="FS182" s="217"/>
      <c r="FT182" s="217"/>
      <c r="FU182" s="217"/>
      <c r="FV182" s="217"/>
      <c r="FW182" s="217"/>
      <c r="FX182" s="217"/>
      <c r="FY182" s="217"/>
      <c r="FZ182" s="217"/>
      <c r="GA182" s="217"/>
      <c r="GB182" s="217"/>
      <c r="GC182" s="217"/>
      <c r="GD182" s="217"/>
      <c r="GE182" s="217"/>
      <c r="GF182" s="217"/>
      <c r="GG182" s="217"/>
      <c r="GH182" s="217"/>
      <c r="GI182" s="217"/>
      <c r="GJ182" s="217"/>
      <c r="GK182" s="217"/>
      <c r="GL182" s="217"/>
      <c r="GM182" s="217"/>
      <c r="GN182" s="217"/>
      <c r="GO182" s="217"/>
      <c r="GP182" s="217"/>
      <c r="GQ182" s="217"/>
      <c r="GR182" s="217"/>
      <c r="GS182" s="217"/>
      <c r="GT182" s="217"/>
      <c r="GU182" s="217"/>
      <c r="GV182" s="217"/>
      <c r="GW182" s="217"/>
      <c r="GX182" s="217"/>
      <c r="GY182" s="217"/>
      <c r="GZ182" s="217"/>
      <c r="HA182" s="217"/>
      <c r="HB182" s="217"/>
      <c r="HC182" s="217"/>
      <c r="HD182" s="217"/>
      <c r="HE182" s="217"/>
      <c r="HF182" s="217"/>
      <c r="HG182" s="217"/>
      <c r="HH182" s="217"/>
      <c r="HI182" s="217"/>
      <c r="HJ182" s="217"/>
      <c r="HK182" s="217"/>
      <c r="HL182" s="217"/>
      <c r="HM182" s="217"/>
      <c r="HN182" s="217"/>
      <c r="HO182" s="217"/>
      <c r="HP182" s="217"/>
      <c r="HQ182" s="217"/>
      <c r="HR182" s="217"/>
      <c r="HS182" s="217"/>
      <c r="HT182" s="217"/>
      <c r="HU182" s="217"/>
      <c r="HV182" s="217"/>
      <c r="HW182" s="217"/>
      <c r="HX182" s="217"/>
      <c r="HY182" s="217"/>
      <c r="HZ182" s="217"/>
      <c r="IA182" s="217"/>
      <c r="IB182" s="217"/>
      <c r="IC182" s="217"/>
      <c r="ID182" s="217"/>
      <c r="IE182" s="217"/>
      <c r="IF182" s="217"/>
      <c r="IG182" s="217"/>
      <c r="IH182" s="217"/>
      <c r="II182" s="217"/>
      <c r="IJ182" s="217"/>
      <c r="IK182" s="217"/>
      <c r="IL182" s="217"/>
      <c r="IM182" s="217"/>
      <c r="IN182" s="217"/>
      <c r="IO182" s="217"/>
      <c r="IP182" s="217"/>
      <c r="IQ182" s="217"/>
      <c r="IR182" s="217"/>
      <c r="IS182" s="217"/>
      <c r="IT182" s="217"/>
      <c r="IU182" s="217"/>
      <c r="IV182" s="217"/>
      <c r="IW182" s="217"/>
      <c r="IX182" s="217"/>
      <c r="IY182" s="217"/>
      <c r="IZ182" s="217"/>
      <c r="JA182" s="217"/>
      <c r="JB182" s="217"/>
      <c r="JC182" s="217"/>
      <c r="JD182" s="217"/>
      <c r="JE182" s="217"/>
      <c r="JF182" s="217"/>
      <c r="JG182" s="217"/>
      <c r="JH182" s="217"/>
      <c r="JI182" s="217"/>
      <c r="JJ182" s="217"/>
      <c r="JK182" s="217"/>
      <c r="JL182" s="217"/>
      <c r="JM182" s="217"/>
      <c r="JN182" s="217"/>
      <c r="JO182" s="217"/>
      <c r="JP182" s="217"/>
      <c r="JQ182" s="217"/>
      <c r="JR182" s="217"/>
      <c r="JS182" s="217"/>
      <c r="JT182" s="217"/>
      <c r="JU182" s="217"/>
      <c r="JV182" s="217"/>
      <c r="JW182" s="217"/>
      <c r="JX182" s="217"/>
      <c r="JY182" s="217"/>
      <c r="JZ182" s="217"/>
      <c r="KA182" s="217"/>
      <c r="KB182" s="217"/>
      <c r="KC182" s="217"/>
      <c r="KD182" s="217"/>
      <c r="KE182" s="217"/>
      <c r="KF182" s="217"/>
      <c r="KG182" s="217"/>
      <c r="KH182" s="217"/>
      <c r="KI182" s="217"/>
      <c r="KJ182" s="217"/>
      <c r="KK182" s="217"/>
      <c r="KL182" s="217"/>
      <c r="KM182" s="217"/>
      <c r="KN182" s="217"/>
      <c r="KO182" s="217"/>
      <c r="KP182" s="217"/>
      <c r="KQ182" s="217"/>
      <c r="KR182" s="217"/>
      <c r="KS182" s="217"/>
      <c r="KT182" s="217"/>
      <c r="KU182" s="217"/>
      <c r="KV182" s="217"/>
      <c r="KW182" s="217"/>
      <c r="KX182" s="217"/>
      <c r="KY182" s="217"/>
      <c r="KZ182" s="217"/>
      <c r="LA182" s="217"/>
      <c r="LB182" s="217"/>
      <c r="LC182" s="217"/>
      <c r="LD182" s="217"/>
      <c r="LE182" s="217"/>
      <c r="LF182" s="217"/>
      <c r="LG182" s="217"/>
      <c r="LH182" s="217"/>
      <c r="LI182" s="217"/>
      <c r="LJ182" s="217"/>
      <c r="LK182" s="217"/>
      <c r="LL182" s="217"/>
      <c r="LM182" s="217"/>
      <c r="LN182" s="217"/>
      <c r="LO182" s="217"/>
      <c r="LP182" s="217"/>
      <c r="LQ182" s="217"/>
      <c r="LR182" s="217"/>
      <c r="LS182" s="217"/>
      <c r="LT182" s="217"/>
      <c r="LU182" s="217"/>
      <c r="LV182" s="217"/>
      <c r="LW182" s="217"/>
      <c r="LX182" s="217"/>
      <c r="LY182" s="217"/>
      <c r="LZ182" s="217"/>
      <c r="MA182" s="217"/>
      <c r="MB182" s="217"/>
      <c r="MC182" s="217"/>
      <c r="MD182" s="217"/>
      <c r="ME182" s="217"/>
      <c r="MF182" s="217"/>
      <c r="MG182" s="217"/>
      <c r="MH182" s="217"/>
      <c r="MI182" s="217"/>
      <c r="MJ182" s="217"/>
      <c r="MK182" s="217"/>
      <c r="ML182" s="217"/>
      <c r="MM182" s="217"/>
      <c r="MN182" s="217"/>
      <c r="MO182" s="217"/>
      <c r="MP182" s="217"/>
      <c r="MQ182" s="217"/>
      <c r="MR182" s="217"/>
      <c r="MS182" s="217"/>
      <c r="MT182" s="217"/>
      <c r="MU182" s="217"/>
      <c r="MV182" s="217"/>
      <c r="MW182" s="217"/>
      <c r="MX182" s="217"/>
      <c r="MY182" s="217"/>
      <c r="MZ182" s="217"/>
      <c r="NA182" s="217"/>
      <c r="NB182" s="217"/>
      <c r="NC182" s="217"/>
      <c r="ND182" s="217"/>
      <c r="NE182" s="217"/>
      <c r="NF182" s="217"/>
      <c r="NG182" s="217"/>
      <c r="NH182" s="217"/>
      <c r="NI182" s="217"/>
      <c r="NJ182" s="217"/>
      <c r="NK182" s="217"/>
      <c r="NL182" s="217"/>
      <c r="NM182" s="217"/>
      <c r="NN182" s="217"/>
      <c r="NO182" s="217"/>
      <c r="NP182" s="217"/>
      <c r="NQ182" s="217"/>
      <c r="NR182" s="217"/>
      <c r="NS182" s="217"/>
      <c r="NT182" s="217"/>
      <c r="NU182" s="217"/>
      <c r="NV182" s="217"/>
      <c r="NW182" s="217"/>
      <c r="NX182" s="217"/>
      <c r="NY182" s="217"/>
      <c r="NZ182" s="217"/>
      <c r="OA182" s="217"/>
      <c r="OB182" s="217"/>
      <c r="OC182" s="217"/>
      <c r="OD182" s="217"/>
      <c r="OE182" s="217"/>
      <c r="OF182" s="217"/>
      <c r="OG182" s="217"/>
      <c r="OH182" s="217"/>
      <c r="OI182" s="217"/>
      <c r="OJ182" s="217"/>
      <c r="OK182" s="217"/>
      <c r="OL182" s="217"/>
      <c r="OM182" s="217"/>
      <c r="ON182" s="217"/>
      <c r="OO182" s="217"/>
      <c r="OP182" s="217"/>
      <c r="OQ182" s="217"/>
      <c r="OR182" s="217"/>
      <c r="OS182" s="217"/>
      <c r="OT182" s="217"/>
      <c r="OU182" s="217"/>
      <c r="OV182" s="217"/>
      <c r="OW182" s="217"/>
      <c r="OX182" s="217"/>
      <c r="OY182" s="217"/>
      <c r="OZ182" s="217"/>
      <c r="PA182" s="217"/>
      <c r="PB182" s="217"/>
      <c r="PC182" s="217"/>
      <c r="PD182" s="217"/>
      <c r="PE182" s="217"/>
      <c r="PF182" s="217"/>
      <c r="PG182" s="217"/>
      <c r="PH182" s="217"/>
      <c r="PI182" s="217"/>
      <c r="PJ182" s="217"/>
      <c r="PK182" s="217"/>
      <c r="PL182" s="217"/>
      <c r="PM182" s="217"/>
      <c r="PN182" s="217"/>
      <c r="PO182" s="217"/>
      <c r="PP182" s="217"/>
      <c r="PQ182" s="217"/>
      <c r="PR182" s="217"/>
      <c r="PS182" s="217"/>
      <c r="PT182" s="217"/>
      <c r="PU182" s="217"/>
      <c r="PV182" s="217"/>
      <c r="PW182" s="217"/>
      <c r="PX182" s="217"/>
      <c r="PY182" s="217"/>
      <c r="PZ182" s="217"/>
      <c r="QA182" s="217"/>
      <c r="QB182" s="217"/>
      <c r="QC182" s="217"/>
      <c r="QD182" s="217"/>
      <c r="QE182" s="217"/>
      <c r="QF182" s="217"/>
      <c r="QG182" s="217"/>
      <c r="QH182" s="217"/>
      <c r="QI182" s="217"/>
      <c r="QJ182" s="217"/>
      <c r="QK182" s="217"/>
      <c r="QL182" s="217"/>
      <c r="QM182" s="217"/>
      <c r="QN182" s="217"/>
      <c r="QO182" s="217"/>
      <c r="QP182" s="217"/>
      <c r="QQ182" s="217"/>
      <c r="QR182" s="217"/>
      <c r="QS182" s="217"/>
      <c r="QT182" s="217"/>
      <c r="QU182" s="217"/>
      <c r="QV182" s="217"/>
      <c r="QW182" s="217"/>
      <c r="QX182" s="217"/>
      <c r="QY182" s="217"/>
      <c r="QZ182" s="217"/>
      <c r="RA182" s="217"/>
      <c r="RB182" s="217"/>
      <c r="RC182" s="217"/>
      <c r="RD182" s="217"/>
      <c r="RE182" s="217"/>
      <c r="RF182" s="217"/>
      <c r="RG182" s="217"/>
      <c r="RH182" s="217"/>
      <c r="RI182" s="217"/>
      <c r="RJ182" s="217"/>
      <c r="RK182" s="217"/>
      <c r="RL182" s="217"/>
      <c r="RM182" s="217"/>
      <c r="RN182" s="217"/>
      <c r="RO182" s="217"/>
      <c r="RP182" s="217"/>
      <c r="RQ182" s="217"/>
      <c r="RR182" s="217"/>
      <c r="RS182" s="217"/>
      <c r="RT182" s="217"/>
      <c r="RU182" s="217"/>
      <c r="RV182" s="217"/>
      <c r="RW182" s="217"/>
      <c r="RX182" s="217"/>
      <c r="RY182" s="217"/>
      <c r="RZ182" s="217"/>
      <c r="SA182" s="217"/>
      <c r="SB182" s="217"/>
      <c r="SC182" s="217"/>
      <c r="SD182" s="217"/>
      <c r="SE182" s="217"/>
      <c r="SF182" s="217"/>
      <c r="SG182" s="217"/>
      <c r="SH182" s="217"/>
      <c r="SI182" s="217"/>
      <c r="SJ182" s="217"/>
      <c r="SK182" s="217"/>
      <c r="SL182" s="217"/>
      <c r="SM182" s="217"/>
      <c r="SN182" s="217"/>
      <c r="SO182" s="217"/>
      <c r="SP182" s="217"/>
      <c r="SQ182" s="217"/>
      <c r="SR182" s="217"/>
      <c r="SS182" s="217"/>
      <c r="ST182" s="217"/>
      <c r="SU182" s="217"/>
      <c r="SV182" s="217"/>
      <c r="SW182" s="217"/>
      <c r="SX182" s="217"/>
      <c r="SY182" s="217"/>
      <c r="SZ182" s="217"/>
      <c r="TA182" s="217"/>
      <c r="TB182" s="217"/>
      <c r="TC182" s="217"/>
      <c r="TD182" s="217"/>
      <c r="TE182" s="217"/>
      <c r="TF182" s="217"/>
      <c r="TG182" s="217"/>
      <c r="TH182" s="217"/>
      <c r="TI182" s="217"/>
      <c r="TJ182" s="217"/>
      <c r="TK182" s="217"/>
      <c r="TL182" s="217"/>
      <c r="TM182" s="217"/>
      <c r="TN182" s="217"/>
      <c r="TO182" s="217"/>
      <c r="TP182" s="217"/>
      <c r="TQ182" s="217"/>
      <c r="TR182" s="217"/>
      <c r="TS182" s="217"/>
      <c r="TT182" s="217"/>
      <c r="TU182" s="217"/>
      <c r="TV182" s="217"/>
      <c r="TW182" s="217"/>
      <c r="TX182" s="217"/>
      <c r="TY182" s="217"/>
      <c r="TZ182" s="217"/>
      <c r="UA182" s="217"/>
      <c r="UB182" s="217"/>
      <c r="UC182" s="217"/>
      <c r="UD182" s="217"/>
      <c r="UE182" s="217"/>
      <c r="UF182" s="217"/>
      <c r="UG182" s="217"/>
      <c r="UH182" s="217"/>
      <c r="UI182" s="217"/>
      <c r="UJ182" s="217"/>
      <c r="UK182" s="217"/>
      <c r="UL182" s="217"/>
      <c r="UM182" s="217"/>
      <c r="UN182" s="217"/>
      <c r="UO182" s="217"/>
      <c r="UP182" s="217"/>
      <c r="UQ182" s="217"/>
      <c r="UR182" s="217"/>
      <c r="US182" s="217"/>
      <c r="UT182" s="217"/>
      <c r="UU182" s="217"/>
      <c r="UV182" s="217"/>
      <c r="UW182" s="217"/>
      <c r="UX182" s="217"/>
      <c r="UY182" s="217"/>
      <c r="UZ182" s="217"/>
      <c r="VA182" s="217"/>
      <c r="VB182" s="217"/>
      <c r="VC182" s="217"/>
      <c r="VD182" s="217"/>
      <c r="VE182" s="217"/>
      <c r="VF182" s="217"/>
      <c r="VG182" s="217"/>
      <c r="VH182" s="217"/>
      <c r="VI182" s="217"/>
      <c r="VJ182" s="217"/>
      <c r="VK182" s="217"/>
      <c r="VL182" s="217"/>
      <c r="VM182" s="217"/>
      <c r="VN182" s="217"/>
      <c r="VO182" s="217"/>
      <c r="VP182" s="217"/>
      <c r="VQ182" s="217"/>
      <c r="VR182" s="217"/>
      <c r="VS182" s="217"/>
      <c r="VT182" s="217"/>
      <c r="VU182" s="217"/>
      <c r="VV182" s="217"/>
      <c r="VW182" s="217"/>
      <c r="VX182" s="217"/>
      <c r="VY182" s="217"/>
      <c r="VZ182" s="217"/>
      <c r="WA182" s="217"/>
      <c r="WB182" s="217"/>
      <c r="WC182" s="217"/>
      <c r="WD182" s="217"/>
      <c r="WE182" s="217"/>
      <c r="WF182" s="217"/>
      <c r="WG182" s="217"/>
      <c r="WH182" s="217"/>
      <c r="WI182" s="217"/>
      <c r="WJ182" s="217"/>
      <c r="WK182" s="217"/>
      <c r="WL182" s="217"/>
      <c r="WM182" s="217"/>
      <c r="WN182" s="217"/>
      <c r="WO182" s="217"/>
      <c r="WP182" s="217"/>
      <c r="WQ182" s="217"/>
      <c r="WR182" s="217"/>
      <c r="WS182" s="217"/>
      <c r="WT182" s="217"/>
      <c r="WU182" s="217"/>
      <c r="WV182" s="217"/>
      <c r="WW182" s="217"/>
      <c r="WX182" s="217"/>
      <c r="WY182" s="217"/>
      <c r="WZ182" s="217"/>
      <c r="XA182" s="217"/>
      <c r="XB182" s="217"/>
      <c r="XC182" s="217"/>
      <c r="XD182" s="217"/>
      <c r="XE182" s="217"/>
      <c r="XF182" s="217"/>
      <c r="XG182" s="217"/>
      <c r="XH182" s="217"/>
      <c r="XI182" s="217"/>
      <c r="XJ182" s="217"/>
      <c r="XK182" s="217"/>
      <c r="XL182" s="217"/>
      <c r="XM182" s="217"/>
      <c r="XN182" s="217"/>
      <c r="XO182" s="217"/>
      <c r="XP182" s="217"/>
      <c r="XQ182" s="217"/>
      <c r="XR182" s="217"/>
      <c r="XS182" s="217"/>
      <c r="XT182" s="217"/>
      <c r="XU182" s="217"/>
      <c r="XV182" s="217"/>
      <c r="XW182" s="217"/>
      <c r="XX182" s="217"/>
      <c r="XY182" s="217"/>
      <c r="XZ182" s="217"/>
      <c r="YA182" s="217"/>
      <c r="YB182" s="217"/>
      <c r="YC182" s="217"/>
      <c r="YD182" s="217"/>
      <c r="YE182" s="217"/>
      <c r="YF182" s="217"/>
      <c r="YG182" s="217"/>
      <c r="YH182" s="217"/>
      <c r="YI182" s="217"/>
      <c r="YJ182" s="217"/>
      <c r="YK182" s="217"/>
      <c r="YL182" s="217"/>
      <c r="YM182" s="217"/>
      <c r="YN182" s="217"/>
      <c r="YO182" s="217"/>
      <c r="YP182" s="217"/>
      <c r="YQ182" s="217"/>
      <c r="YR182" s="217"/>
      <c r="YS182" s="217"/>
      <c r="YT182" s="217"/>
      <c r="YU182" s="217"/>
      <c r="YV182" s="217"/>
      <c r="YW182" s="217"/>
      <c r="YX182" s="217"/>
      <c r="YY182" s="217"/>
      <c r="YZ182" s="217"/>
      <c r="ZA182" s="217"/>
      <c r="ZB182" s="217"/>
      <c r="ZC182" s="217"/>
      <c r="ZD182" s="217"/>
      <c r="ZE182" s="217"/>
      <c r="ZF182" s="217"/>
      <c r="ZG182" s="217"/>
      <c r="ZH182" s="217"/>
      <c r="ZI182" s="217"/>
      <c r="ZJ182" s="217"/>
      <c r="ZK182" s="217"/>
      <c r="ZL182" s="217"/>
      <c r="ZM182" s="217"/>
      <c r="ZN182" s="217"/>
      <c r="ZO182" s="217"/>
      <c r="ZP182" s="217"/>
      <c r="ZQ182" s="217"/>
      <c r="ZR182" s="217"/>
      <c r="ZS182" s="217"/>
      <c r="ZT182" s="217"/>
      <c r="ZU182" s="217"/>
      <c r="ZV182" s="217"/>
      <c r="ZW182" s="217"/>
      <c r="ZX182" s="217"/>
      <c r="ZY182" s="217"/>
      <c r="ZZ182" s="217"/>
      <c r="AAA182" s="217"/>
      <c r="AAB182" s="217"/>
      <c r="AAC182" s="217"/>
      <c r="AAD182" s="217"/>
      <c r="AAE182" s="217"/>
      <c r="AAF182" s="217"/>
      <c r="AAG182" s="217"/>
      <c r="AAH182" s="217"/>
      <c r="AAI182" s="217"/>
      <c r="AAJ182" s="217"/>
      <c r="AAK182" s="217"/>
      <c r="AAL182" s="217"/>
      <c r="AAM182" s="217"/>
      <c r="AAN182" s="217"/>
      <c r="AAO182" s="217"/>
      <c r="AAP182" s="217"/>
      <c r="AAQ182" s="217"/>
      <c r="AAR182" s="217"/>
      <c r="AAS182" s="217"/>
      <c r="AAT182" s="217"/>
      <c r="AAU182" s="217"/>
      <c r="AAV182" s="217"/>
      <c r="AAW182" s="217"/>
      <c r="AAX182" s="217"/>
      <c r="AAY182" s="217"/>
      <c r="AAZ182" s="217"/>
      <c r="ABA182" s="217"/>
      <c r="ABB182" s="217"/>
      <c r="ABC182" s="217"/>
      <c r="ABD182" s="217"/>
      <c r="ABE182" s="217"/>
      <c r="ABF182" s="217"/>
      <c r="ABG182" s="217"/>
      <c r="ABH182" s="217"/>
      <c r="ABI182" s="217"/>
      <c r="ABJ182" s="217"/>
      <c r="ABK182" s="217"/>
      <c r="ABL182" s="217"/>
      <c r="ABM182" s="217"/>
      <c r="ABN182" s="217"/>
      <c r="ABO182" s="217"/>
      <c r="ABP182" s="217"/>
      <c r="ABQ182" s="217"/>
      <c r="ABR182" s="217"/>
      <c r="ABS182" s="217"/>
      <c r="ABT182" s="217"/>
      <c r="ABU182" s="217"/>
      <c r="ABV182" s="217"/>
      <c r="ABW182" s="217"/>
      <c r="ABX182" s="217"/>
      <c r="ABY182" s="217"/>
      <c r="ABZ182" s="217"/>
      <c r="ACA182" s="217"/>
      <c r="ACB182" s="217"/>
      <c r="ACC182" s="217"/>
      <c r="ACD182" s="217"/>
      <c r="ACE182" s="217"/>
      <c r="ACF182" s="217"/>
      <c r="ACG182" s="217"/>
      <c r="ACH182" s="217"/>
      <c r="ACI182" s="217"/>
      <c r="ACJ182" s="217"/>
      <c r="ACK182" s="217"/>
      <c r="ACL182" s="217"/>
      <c r="ACM182" s="217"/>
      <c r="ACN182" s="217"/>
      <c r="ACO182" s="217"/>
      <c r="ACP182" s="217"/>
      <c r="ACQ182" s="217"/>
      <c r="ACR182" s="217"/>
      <c r="ACS182" s="217"/>
      <c r="ACT182" s="217"/>
      <c r="ACU182" s="217"/>
      <c r="ACV182" s="217"/>
      <c r="ACW182" s="217"/>
      <c r="ACX182" s="217"/>
      <c r="ACY182" s="217"/>
      <c r="ACZ182" s="217"/>
      <c r="ADA182" s="217"/>
      <c r="ADB182" s="217"/>
      <c r="ADC182" s="217"/>
      <c r="ADD182" s="217"/>
      <c r="ADE182" s="217"/>
      <c r="ADF182" s="217"/>
      <c r="ADG182" s="217"/>
      <c r="ADH182" s="217"/>
      <c r="ADI182" s="217"/>
      <c r="ADJ182" s="217"/>
      <c r="ADK182" s="217"/>
      <c r="ADL182" s="217"/>
      <c r="ADM182" s="217"/>
      <c r="ADN182" s="217"/>
      <c r="ADO182" s="217"/>
      <c r="ADP182" s="217"/>
      <c r="ADQ182" s="217"/>
      <c r="ADR182" s="217"/>
      <c r="ADS182" s="217"/>
      <c r="ADT182" s="217"/>
      <c r="ADU182" s="217"/>
      <c r="ADV182" s="217"/>
      <c r="ADW182" s="217"/>
      <c r="ADX182" s="217"/>
      <c r="ADY182" s="217"/>
      <c r="ADZ182" s="217"/>
      <c r="AEA182" s="217"/>
      <c r="AEB182" s="217"/>
      <c r="AEC182" s="217"/>
      <c r="AED182" s="217"/>
      <c r="AEE182" s="217"/>
      <c r="AEF182" s="217"/>
      <c r="AEG182" s="217"/>
      <c r="AEH182" s="217"/>
      <c r="AEI182" s="217"/>
      <c r="AEJ182" s="217"/>
      <c r="AEK182" s="217"/>
      <c r="AEL182" s="217"/>
      <c r="AEM182" s="217"/>
      <c r="AEN182" s="217"/>
      <c r="AEO182" s="217"/>
      <c r="AEP182" s="217"/>
      <c r="AEQ182" s="217"/>
      <c r="AER182" s="217"/>
      <c r="AES182" s="217"/>
      <c r="AET182" s="217"/>
      <c r="AEU182" s="217"/>
      <c r="AEV182" s="217"/>
      <c r="AEW182" s="217"/>
      <c r="AEX182" s="217"/>
      <c r="AEY182" s="217"/>
      <c r="AEZ182" s="217"/>
      <c r="AFA182" s="217"/>
      <c r="AFB182" s="217"/>
      <c r="AFC182" s="217"/>
      <c r="AFD182" s="217"/>
      <c r="AFE182" s="217"/>
      <c r="AFF182" s="217"/>
      <c r="AFG182" s="217"/>
      <c r="AFH182" s="217"/>
      <c r="AFI182" s="217"/>
      <c r="AFJ182" s="217"/>
      <c r="AFK182" s="217"/>
      <c r="AFL182" s="217"/>
      <c r="AFM182" s="217"/>
      <c r="AFN182" s="217"/>
      <c r="AFO182" s="217"/>
      <c r="AFP182" s="217"/>
      <c r="AFQ182" s="217"/>
      <c r="AFR182" s="217"/>
      <c r="AFS182" s="217"/>
      <c r="AFT182" s="217"/>
      <c r="AFU182" s="217"/>
      <c r="AFV182" s="217"/>
      <c r="AFW182" s="217"/>
      <c r="AFX182" s="217"/>
      <c r="AFY182" s="217"/>
      <c r="AFZ182" s="217"/>
      <c r="AGA182" s="217"/>
      <c r="AGB182" s="217"/>
      <c r="AGC182" s="217"/>
      <c r="AGD182" s="217"/>
      <c r="AGE182" s="217"/>
      <c r="AGF182" s="217"/>
      <c r="AGG182" s="217"/>
      <c r="AGH182" s="217"/>
      <c r="AGI182" s="217"/>
      <c r="AGJ182" s="217"/>
      <c r="AGK182" s="217"/>
      <c r="AGL182" s="217"/>
      <c r="AGM182" s="217"/>
      <c r="AGN182" s="217"/>
      <c r="AGO182" s="217"/>
      <c r="AGP182" s="217"/>
      <c r="AGQ182" s="217"/>
      <c r="AGR182" s="217"/>
      <c r="AGS182" s="217"/>
      <c r="AGT182" s="217"/>
      <c r="AGU182" s="217"/>
      <c r="AGV182" s="217"/>
      <c r="AGW182" s="217"/>
      <c r="AGX182" s="217"/>
      <c r="AGY182" s="217"/>
      <c r="AGZ182" s="217"/>
      <c r="AHA182" s="217"/>
      <c r="AHB182" s="217"/>
      <c r="AHC182" s="217"/>
      <c r="AHD182" s="217"/>
      <c r="AHE182" s="217"/>
      <c r="AHF182" s="217"/>
      <c r="AHG182" s="217"/>
      <c r="AHH182" s="217"/>
      <c r="AHI182" s="217"/>
      <c r="AHJ182" s="217"/>
      <c r="AHK182" s="217"/>
      <c r="AHL182" s="217"/>
      <c r="AHM182" s="217"/>
      <c r="AHN182" s="217"/>
      <c r="AHO182" s="217"/>
      <c r="AHP182" s="217"/>
      <c r="AHQ182" s="217"/>
      <c r="AHR182" s="217"/>
      <c r="AHS182" s="217"/>
      <c r="AHT182" s="217"/>
      <c r="AHU182" s="217"/>
      <c r="AHV182" s="217"/>
      <c r="AHW182" s="217"/>
      <c r="AHX182" s="217"/>
      <c r="AHY182" s="217"/>
      <c r="AHZ182" s="217"/>
      <c r="AIA182" s="217"/>
      <c r="AIB182" s="217"/>
      <c r="AIC182" s="217"/>
      <c r="AID182" s="217"/>
      <c r="AIE182" s="217"/>
      <c r="AIF182" s="217"/>
      <c r="AIG182" s="217"/>
      <c r="AIH182" s="217"/>
      <c r="AII182" s="217"/>
      <c r="AIJ182" s="217"/>
      <c r="AIK182" s="217"/>
      <c r="AIL182" s="217"/>
      <c r="AIM182" s="217"/>
      <c r="AIN182" s="217"/>
      <c r="AIO182" s="217"/>
      <c r="AIP182" s="217"/>
      <c r="AIQ182" s="217"/>
      <c r="AIR182" s="217"/>
      <c r="AIS182" s="217"/>
      <c r="AIT182" s="217"/>
      <c r="AIU182" s="217"/>
      <c r="AIV182" s="217"/>
      <c r="AIW182" s="217"/>
      <c r="AIX182" s="217"/>
      <c r="AIY182" s="217"/>
      <c r="AIZ182" s="217"/>
      <c r="AJA182" s="217"/>
      <c r="AJB182" s="217"/>
      <c r="AJC182" s="217"/>
      <c r="AJD182" s="217"/>
      <c r="AJE182" s="217"/>
      <c r="AJF182" s="217"/>
      <c r="AJG182" s="217"/>
      <c r="AJH182" s="217"/>
      <c r="AJI182" s="217"/>
      <c r="AJJ182" s="217"/>
      <c r="AJK182" s="217"/>
      <c r="AJL182" s="217"/>
      <c r="AJM182" s="217"/>
      <c r="AJN182" s="217"/>
      <c r="AJO182" s="217"/>
      <c r="AJP182" s="217"/>
      <c r="AJQ182" s="217"/>
      <c r="AJR182" s="217"/>
      <c r="AJS182" s="217"/>
      <c r="AJT182" s="217"/>
      <c r="AJU182" s="217"/>
      <c r="AJV182" s="217"/>
      <c r="AJW182" s="217"/>
      <c r="AJX182" s="217"/>
      <c r="AJY182" s="217"/>
      <c r="AJZ182" s="217"/>
      <c r="AKA182" s="217"/>
      <c r="AKB182" s="217"/>
      <c r="AKC182" s="217"/>
      <c r="AKD182" s="217"/>
      <c r="AKE182" s="217"/>
      <c r="AKF182" s="217"/>
      <c r="AKG182" s="217"/>
      <c r="AKH182" s="217"/>
      <c r="AKI182" s="217"/>
      <c r="AKJ182" s="217"/>
      <c r="AKK182" s="217"/>
      <c r="AKL182" s="217"/>
      <c r="AKM182" s="217"/>
      <c r="AKN182" s="217"/>
      <c r="AKO182" s="217"/>
      <c r="AKP182" s="217"/>
      <c r="AKQ182" s="217"/>
      <c r="AKR182" s="217"/>
      <c r="AKS182" s="217"/>
      <c r="AKT182" s="217"/>
      <c r="AKU182" s="217"/>
      <c r="AKV182" s="217"/>
      <c r="AKW182" s="217"/>
      <c r="AKX182" s="217"/>
      <c r="AKY182" s="217"/>
      <c r="AKZ182" s="217"/>
      <c r="ALA182" s="217"/>
      <c r="ALB182" s="217"/>
      <c r="ALC182" s="217"/>
      <c r="ALD182" s="217"/>
      <c r="ALE182" s="217"/>
      <c r="ALF182" s="217"/>
      <c r="ALG182" s="217"/>
      <c r="ALH182" s="217"/>
      <c r="ALI182" s="217"/>
      <c r="ALJ182" s="217"/>
      <c r="ALK182" s="217"/>
      <c r="ALL182" s="217"/>
      <c r="ALM182" s="217"/>
      <c r="ALN182" s="217"/>
      <c r="ALO182" s="217"/>
      <c r="ALP182" s="217"/>
      <c r="ALQ182" s="217"/>
      <c r="ALR182" s="217"/>
      <c r="ALS182" s="217"/>
      <c r="ALT182" s="217"/>
      <c r="ALU182" s="217"/>
      <c r="ALV182" s="217"/>
      <c r="ALW182" s="217"/>
      <c r="ALX182" s="217"/>
      <c r="ALY182" s="217"/>
      <c r="ALZ182" s="217"/>
      <c r="AMA182" s="217"/>
      <c r="AMB182" s="217"/>
      <c r="AMC182" s="217"/>
      <c r="AMD182" s="217"/>
      <c r="AME182" s="217"/>
      <c r="AMF182" s="217"/>
      <c r="AMG182" s="217"/>
      <c r="AMH182" s="217"/>
      <c r="AMI182" s="217"/>
      <c r="AMJ182" s="217"/>
      <c r="AMK182" s="217"/>
      <c r="AML182" s="217"/>
      <c r="AMM182" s="217"/>
      <c r="AMN182" s="217"/>
      <c r="AMO182" s="217"/>
      <c r="AMP182" s="217"/>
      <c r="AMQ182" s="217"/>
      <c r="AMR182" s="217"/>
      <c r="AMS182" s="217"/>
      <c r="AMT182" s="217"/>
      <c r="AMU182" s="217"/>
      <c r="AMV182" s="217"/>
      <c r="AMW182" s="217"/>
      <c r="AMX182" s="217"/>
      <c r="AMY182" s="217"/>
      <c r="AMZ182" s="217"/>
      <c r="ANA182" s="217"/>
      <c r="ANB182" s="217"/>
      <c r="ANC182" s="217"/>
      <c r="AND182" s="217"/>
      <c r="ANE182" s="217"/>
      <c r="ANF182" s="217"/>
      <c r="ANG182" s="217"/>
      <c r="ANH182" s="217"/>
      <c r="ANI182" s="217"/>
      <c r="ANJ182" s="217"/>
      <c r="ANK182" s="217"/>
      <c r="ANL182" s="217"/>
      <c r="ANM182" s="217"/>
      <c r="ANN182" s="217"/>
      <c r="ANO182" s="217"/>
      <c r="ANP182" s="217"/>
      <c r="ANQ182" s="217"/>
      <c r="ANR182" s="217"/>
      <c r="ANS182" s="217"/>
      <c r="ANT182" s="217"/>
      <c r="ANU182" s="217"/>
      <c r="ANV182" s="217"/>
      <c r="ANW182" s="217"/>
      <c r="ANX182" s="217"/>
      <c r="ANY182" s="217"/>
      <c r="ANZ182" s="217"/>
      <c r="AOA182" s="217"/>
      <c r="AOB182" s="217"/>
      <c r="AOC182" s="217"/>
      <c r="AOD182" s="217"/>
      <c r="AOE182" s="217"/>
      <c r="AOF182" s="217"/>
      <c r="AOG182" s="217"/>
      <c r="AOH182" s="217"/>
      <c r="AOI182" s="217"/>
      <c r="AOJ182" s="217"/>
      <c r="AOK182" s="217"/>
      <c r="AOL182" s="217"/>
      <c r="AOM182" s="217"/>
      <c r="AON182" s="217"/>
      <c r="AOO182" s="217"/>
      <c r="AOP182" s="217"/>
      <c r="AOQ182" s="217"/>
      <c r="AOR182" s="217"/>
      <c r="AOS182" s="217"/>
      <c r="AOT182" s="217"/>
      <c r="AOU182" s="217"/>
      <c r="AOV182" s="217"/>
      <c r="AOW182" s="217"/>
      <c r="AOX182" s="217"/>
      <c r="AOY182" s="217"/>
      <c r="AOZ182" s="217"/>
      <c r="APA182" s="217"/>
      <c r="APB182" s="217"/>
      <c r="APC182" s="217"/>
      <c r="APD182" s="217"/>
      <c r="APE182" s="217"/>
      <c r="APF182" s="217"/>
      <c r="APG182" s="217"/>
      <c r="APH182" s="217"/>
      <c r="API182" s="217"/>
      <c r="APJ182" s="217"/>
      <c r="APK182" s="217"/>
      <c r="APL182" s="217"/>
      <c r="APM182" s="217"/>
      <c r="APN182" s="217"/>
      <c r="APO182" s="217"/>
      <c r="APP182" s="217"/>
      <c r="APQ182" s="217"/>
      <c r="APR182" s="217"/>
      <c r="APS182" s="217"/>
      <c r="APT182" s="217"/>
      <c r="APU182" s="217"/>
      <c r="APV182" s="217"/>
      <c r="APW182" s="217"/>
      <c r="APX182" s="217"/>
      <c r="APY182" s="217"/>
      <c r="APZ182" s="217"/>
      <c r="AQA182" s="217"/>
      <c r="AQB182" s="217"/>
      <c r="AQC182" s="217"/>
      <c r="AQD182" s="217"/>
      <c r="AQE182" s="217"/>
      <c r="AQF182" s="217"/>
      <c r="AQG182" s="217"/>
      <c r="AQH182" s="217"/>
      <c r="AQI182" s="217"/>
      <c r="AQJ182" s="217"/>
      <c r="AQK182" s="217"/>
      <c r="AQL182" s="217"/>
      <c r="AQM182" s="217"/>
      <c r="AQN182" s="217"/>
      <c r="AQO182" s="217"/>
      <c r="AQP182" s="217"/>
      <c r="AQQ182" s="217"/>
      <c r="AQR182" s="217"/>
      <c r="AQS182" s="217"/>
      <c r="AQT182" s="217"/>
      <c r="AQU182" s="217"/>
      <c r="AQV182" s="217"/>
      <c r="AQW182" s="217"/>
      <c r="AQX182" s="217"/>
      <c r="AQY182" s="217"/>
      <c r="AQZ182" s="217"/>
      <c r="ARA182" s="217"/>
      <c r="ARB182" s="217"/>
      <c r="ARC182" s="217"/>
      <c r="ARD182" s="217"/>
      <c r="ARE182" s="217"/>
      <c r="ARF182" s="217"/>
      <c r="ARG182" s="217"/>
      <c r="ARH182" s="217"/>
      <c r="ARI182" s="217"/>
      <c r="ARJ182" s="217"/>
      <c r="ARK182" s="217"/>
      <c r="ARL182" s="217"/>
      <c r="ARM182" s="217"/>
      <c r="ARN182" s="217"/>
      <c r="ARO182" s="217"/>
      <c r="ARP182" s="217"/>
      <c r="ARQ182" s="217"/>
      <c r="ARR182" s="217"/>
      <c r="ARS182" s="217"/>
      <c r="ART182" s="217"/>
      <c r="ARU182" s="217"/>
      <c r="ARV182" s="217"/>
      <c r="ARW182" s="217"/>
      <c r="ARX182" s="217"/>
      <c r="ARY182" s="217"/>
      <c r="ARZ182" s="217"/>
      <c r="ASA182" s="217"/>
      <c r="ASB182" s="217"/>
      <c r="ASC182" s="217"/>
      <c r="ASD182" s="217"/>
      <c r="ASE182" s="217"/>
      <c r="ASF182" s="217"/>
      <c r="ASG182" s="217"/>
      <c r="ASH182" s="217"/>
      <c r="ASI182" s="217"/>
      <c r="ASJ182" s="217"/>
      <c r="ASK182" s="217"/>
      <c r="ASL182" s="217"/>
      <c r="ASM182" s="217"/>
      <c r="ASN182" s="217"/>
      <c r="ASO182" s="217"/>
      <c r="ASP182" s="217"/>
      <c r="ASQ182" s="217"/>
      <c r="ASR182" s="217"/>
      <c r="ASS182" s="217"/>
      <c r="AST182" s="217"/>
      <c r="ASU182" s="217"/>
      <c r="ASV182" s="217"/>
      <c r="ASW182" s="217"/>
      <c r="ASX182" s="217"/>
      <c r="ASY182" s="217"/>
      <c r="ASZ182" s="217"/>
      <c r="ATA182" s="217"/>
      <c r="ATB182" s="217"/>
      <c r="ATC182" s="217"/>
      <c r="ATD182" s="217"/>
      <c r="ATE182" s="217"/>
      <c r="ATF182" s="217"/>
      <c r="ATG182" s="217"/>
      <c r="ATH182" s="217"/>
      <c r="ATI182" s="217"/>
      <c r="ATJ182" s="217"/>
      <c r="ATK182" s="217"/>
      <c r="ATL182" s="217"/>
      <c r="ATM182" s="217"/>
      <c r="ATN182" s="217"/>
      <c r="ATO182" s="217"/>
      <c r="ATP182" s="217"/>
      <c r="ATQ182" s="217"/>
      <c r="ATR182" s="217"/>
      <c r="ATS182" s="217"/>
      <c r="ATT182" s="217"/>
      <c r="ATU182" s="217"/>
      <c r="ATV182" s="217"/>
      <c r="ATW182" s="217"/>
      <c r="ATX182" s="217"/>
      <c r="ATY182" s="217"/>
      <c r="ATZ182" s="217"/>
      <c r="AUA182" s="217"/>
      <c r="AUB182" s="217"/>
      <c r="AUC182" s="217"/>
      <c r="AUD182" s="217"/>
      <c r="AUE182" s="217"/>
      <c r="AUF182" s="217"/>
      <c r="AUG182" s="217"/>
      <c r="AUH182" s="217"/>
      <c r="AUI182" s="217"/>
      <c r="AUJ182" s="217"/>
      <c r="AUK182" s="217"/>
      <c r="AUL182" s="217"/>
      <c r="AUM182" s="217"/>
      <c r="AUN182" s="217"/>
      <c r="AUO182" s="217"/>
      <c r="AUP182" s="217"/>
      <c r="AUQ182" s="217"/>
      <c r="AUR182" s="217"/>
      <c r="AUS182" s="217"/>
      <c r="AUT182" s="217"/>
      <c r="AUU182" s="217"/>
      <c r="AUV182" s="217"/>
      <c r="AUW182" s="217"/>
      <c r="AUX182" s="217"/>
      <c r="AUY182" s="217"/>
      <c r="AUZ182" s="217"/>
      <c r="AVA182" s="217"/>
      <c r="AVB182" s="217"/>
      <c r="AVC182" s="217"/>
      <c r="AVD182" s="217"/>
      <c r="AVE182" s="217"/>
      <c r="AVF182" s="217"/>
      <c r="AVG182" s="217"/>
      <c r="AVH182" s="217"/>
      <c r="AVI182" s="217"/>
      <c r="AVJ182" s="217"/>
      <c r="AVK182" s="217"/>
      <c r="AVL182" s="217"/>
      <c r="AVM182" s="217"/>
      <c r="AVN182" s="217"/>
      <c r="AVO182" s="217"/>
      <c r="AVP182" s="217"/>
      <c r="AVQ182" s="217"/>
      <c r="AVR182" s="217"/>
      <c r="AVS182" s="217"/>
      <c r="AVT182" s="217"/>
      <c r="AVU182" s="217"/>
      <c r="AVV182" s="217"/>
      <c r="AVW182" s="217"/>
      <c r="AVX182" s="217"/>
      <c r="AVY182" s="217"/>
      <c r="AVZ182" s="217"/>
      <c r="AWA182" s="217"/>
      <c r="AWB182" s="217"/>
      <c r="AWC182" s="217"/>
      <c r="AWD182" s="217"/>
      <c r="AWE182" s="217"/>
      <c r="AWF182" s="217"/>
      <c r="AWG182" s="217"/>
      <c r="AWH182" s="217"/>
      <c r="AWI182" s="217"/>
      <c r="AWJ182" s="217"/>
      <c r="AWK182" s="217"/>
      <c r="AWL182" s="217"/>
      <c r="AWM182" s="217"/>
      <c r="AWN182" s="217"/>
      <c r="AWO182" s="217"/>
      <c r="AWP182" s="217"/>
      <c r="AWQ182" s="217"/>
      <c r="AWR182" s="217"/>
      <c r="AWS182" s="217"/>
      <c r="AWT182" s="217"/>
      <c r="AWU182" s="217"/>
      <c r="AWV182" s="217"/>
      <c r="AWW182" s="217"/>
      <c r="AWX182" s="217"/>
      <c r="AWY182" s="217"/>
      <c r="AWZ182" s="217"/>
      <c r="AXA182" s="217"/>
      <c r="AXB182" s="217"/>
      <c r="AXC182" s="217"/>
      <c r="AXD182" s="217"/>
      <c r="AXE182" s="217"/>
      <c r="AXF182" s="217"/>
      <c r="AXG182" s="217"/>
      <c r="AXH182" s="217"/>
      <c r="AXI182" s="217"/>
      <c r="AXJ182" s="217"/>
      <c r="AXK182" s="217"/>
      <c r="AXL182" s="217"/>
      <c r="AXM182" s="217"/>
      <c r="AXN182" s="217"/>
      <c r="AXO182" s="217"/>
      <c r="AXP182" s="217"/>
      <c r="AXQ182" s="217"/>
      <c r="AXR182" s="217"/>
      <c r="AXS182" s="217"/>
      <c r="AXT182" s="217"/>
      <c r="AXU182" s="217"/>
      <c r="AXV182" s="217"/>
      <c r="AXW182" s="217"/>
      <c r="AXX182" s="217"/>
      <c r="AXY182" s="217"/>
      <c r="AXZ182" s="217"/>
      <c r="AYA182" s="217"/>
      <c r="AYB182" s="217"/>
      <c r="AYC182" s="217"/>
      <c r="AYD182" s="217"/>
      <c r="AYE182" s="217"/>
      <c r="AYF182" s="217"/>
      <c r="AYG182" s="217"/>
      <c r="AYH182" s="217"/>
      <c r="AYI182" s="217"/>
      <c r="AYJ182" s="217"/>
      <c r="AYK182" s="217"/>
      <c r="AYL182" s="217"/>
      <c r="AYM182" s="217"/>
      <c r="AYN182" s="217"/>
      <c r="AYO182" s="217"/>
      <c r="AYP182" s="217"/>
      <c r="AYQ182" s="217"/>
      <c r="AYR182" s="217"/>
      <c r="AYS182" s="217"/>
      <c r="AYT182" s="217"/>
      <c r="AYU182" s="217"/>
      <c r="AYV182" s="217"/>
      <c r="AYW182" s="217"/>
      <c r="AYX182" s="217"/>
      <c r="AYY182" s="217"/>
      <c r="AYZ182" s="217"/>
      <c r="AZA182" s="217"/>
      <c r="AZB182" s="217"/>
      <c r="AZC182" s="217"/>
      <c r="AZD182" s="217"/>
      <c r="AZE182" s="217"/>
      <c r="AZF182" s="217"/>
      <c r="AZG182" s="217"/>
      <c r="AZH182" s="217"/>
      <c r="AZI182" s="217"/>
      <c r="AZJ182" s="217"/>
      <c r="AZK182" s="217"/>
      <c r="AZL182" s="217"/>
      <c r="AZM182" s="217"/>
      <c r="AZN182" s="217"/>
      <c r="AZO182" s="217"/>
      <c r="AZP182" s="217"/>
      <c r="AZQ182" s="217"/>
      <c r="AZR182" s="217"/>
      <c r="AZS182" s="217"/>
      <c r="AZT182" s="217"/>
      <c r="AZU182" s="217"/>
      <c r="AZV182" s="217"/>
      <c r="AZW182" s="217"/>
      <c r="AZX182" s="217"/>
      <c r="AZY182" s="217"/>
      <c r="AZZ182" s="217"/>
      <c r="BAA182" s="217"/>
      <c r="BAB182" s="217"/>
      <c r="BAC182" s="217"/>
      <c r="BAD182" s="217"/>
      <c r="BAE182" s="217"/>
      <c r="BAF182" s="217"/>
      <c r="BAG182" s="217"/>
      <c r="BAH182" s="217"/>
      <c r="BAI182" s="217"/>
      <c r="BAJ182" s="217"/>
      <c r="BAK182" s="217"/>
      <c r="BAL182" s="217"/>
      <c r="BAM182" s="217"/>
      <c r="BAN182" s="217"/>
      <c r="BAO182" s="217"/>
      <c r="BAP182" s="217"/>
      <c r="BAQ182" s="217"/>
      <c r="BAR182" s="217"/>
      <c r="BAS182" s="217"/>
      <c r="BAT182" s="217"/>
      <c r="BAU182" s="217"/>
      <c r="BAV182" s="217"/>
      <c r="BAW182" s="217"/>
      <c r="BAX182" s="217"/>
      <c r="BAY182" s="217"/>
      <c r="BAZ182" s="217"/>
      <c r="BBA182" s="217"/>
      <c r="BBB182" s="217"/>
      <c r="BBC182" s="217"/>
      <c r="BBD182" s="217"/>
      <c r="BBE182" s="217"/>
      <c r="BBF182" s="217"/>
      <c r="BBG182" s="217"/>
      <c r="BBH182" s="217"/>
      <c r="BBI182" s="217"/>
      <c r="BBJ182" s="217"/>
      <c r="BBK182" s="217"/>
      <c r="BBL182" s="217"/>
      <c r="BBM182" s="217"/>
      <c r="BBN182" s="217"/>
      <c r="BBO182" s="217"/>
      <c r="BBP182" s="217"/>
      <c r="BBQ182" s="217"/>
      <c r="BBR182" s="217"/>
      <c r="BBS182" s="217"/>
      <c r="BBT182" s="217"/>
      <c r="BBU182" s="217"/>
      <c r="BBV182" s="217"/>
      <c r="BBW182" s="217"/>
      <c r="BBX182" s="217"/>
      <c r="BBY182" s="217"/>
      <c r="BBZ182" s="217"/>
      <c r="BCA182" s="217"/>
      <c r="BCB182" s="217"/>
      <c r="BCC182" s="217"/>
      <c r="BCD182" s="217"/>
      <c r="BCE182" s="217"/>
      <c r="BCF182" s="217"/>
      <c r="BCG182" s="217"/>
      <c r="BCH182" s="217"/>
      <c r="BCI182" s="217"/>
      <c r="BCJ182" s="217"/>
      <c r="BCK182" s="217"/>
      <c r="BCL182" s="217"/>
      <c r="BCM182" s="217"/>
      <c r="BCN182" s="217"/>
      <c r="BCO182" s="217"/>
      <c r="BCP182" s="217"/>
      <c r="BCQ182" s="217"/>
      <c r="BCR182" s="217"/>
      <c r="BCS182" s="217"/>
      <c r="BCT182" s="217"/>
      <c r="BCU182" s="217"/>
      <c r="BCV182" s="217"/>
      <c r="BCW182" s="217"/>
      <c r="BCX182" s="217"/>
      <c r="BCY182" s="217"/>
      <c r="BCZ182" s="217"/>
      <c r="BDA182" s="217"/>
      <c r="BDB182" s="217"/>
      <c r="BDC182" s="217"/>
      <c r="BDD182" s="217"/>
      <c r="BDE182" s="217"/>
      <c r="BDF182" s="217"/>
      <c r="BDG182" s="217"/>
      <c r="BDH182" s="217"/>
      <c r="BDI182" s="217"/>
      <c r="BDJ182" s="217"/>
      <c r="BDK182" s="217"/>
      <c r="BDL182" s="217"/>
      <c r="BDM182" s="217"/>
      <c r="BDN182" s="217"/>
      <c r="BDO182" s="217"/>
      <c r="BDP182" s="217"/>
      <c r="BDQ182" s="217"/>
      <c r="BDR182" s="217"/>
      <c r="BDS182" s="217"/>
      <c r="BDT182" s="217"/>
      <c r="BDU182" s="217"/>
      <c r="BDV182" s="217"/>
      <c r="BDW182" s="217"/>
      <c r="BDX182" s="217"/>
      <c r="BDY182" s="217"/>
      <c r="BDZ182" s="217"/>
      <c r="BEA182" s="217"/>
      <c r="BEB182" s="217"/>
      <c r="BEC182" s="217"/>
      <c r="BED182" s="217"/>
      <c r="BEE182" s="217"/>
      <c r="BEF182" s="217"/>
      <c r="BEG182" s="217"/>
      <c r="BEH182" s="217"/>
      <c r="BEI182" s="217"/>
      <c r="BEJ182" s="217"/>
      <c r="BEK182" s="217"/>
      <c r="BEL182" s="217"/>
      <c r="BEM182" s="217"/>
      <c r="BEN182" s="217"/>
      <c r="BEO182" s="217"/>
      <c r="BEP182" s="217"/>
      <c r="BEQ182" s="217"/>
      <c r="BER182" s="217"/>
      <c r="BES182" s="217"/>
      <c r="BET182" s="217"/>
      <c r="BEU182" s="217"/>
      <c r="BEV182" s="217"/>
      <c r="BEW182" s="217"/>
      <c r="BEX182" s="217"/>
      <c r="BEY182" s="217"/>
      <c r="BEZ182" s="217"/>
      <c r="BFA182" s="217"/>
      <c r="BFB182" s="217"/>
      <c r="BFC182" s="217"/>
      <c r="BFD182" s="217"/>
      <c r="BFE182" s="217"/>
      <c r="BFF182" s="217"/>
      <c r="BFG182" s="217"/>
      <c r="BFH182" s="217"/>
      <c r="BFI182" s="217"/>
      <c r="BFJ182" s="217"/>
      <c r="BFK182" s="217"/>
      <c r="BFL182" s="217"/>
      <c r="BFM182" s="217"/>
      <c r="BFN182" s="217"/>
      <c r="BFO182" s="217"/>
      <c r="BFP182" s="217"/>
      <c r="BFQ182" s="217"/>
      <c r="BFR182" s="217"/>
      <c r="BFS182" s="217"/>
      <c r="BFT182" s="217"/>
      <c r="BFU182" s="217"/>
      <c r="BFV182" s="217"/>
      <c r="BFW182" s="217"/>
      <c r="BFX182" s="217"/>
      <c r="BFY182" s="217"/>
      <c r="BFZ182" s="217"/>
      <c r="BGA182" s="217"/>
      <c r="BGB182" s="217"/>
      <c r="BGC182" s="217"/>
      <c r="BGD182" s="217"/>
      <c r="BGE182" s="217"/>
      <c r="BGF182" s="217"/>
      <c r="BGG182" s="217"/>
      <c r="BGH182" s="217"/>
      <c r="BGI182" s="217"/>
      <c r="BGJ182" s="217"/>
      <c r="BGK182" s="217"/>
      <c r="BGL182" s="217"/>
      <c r="BGM182" s="217"/>
      <c r="BGN182" s="217"/>
      <c r="BGO182" s="217"/>
      <c r="BGP182" s="217"/>
      <c r="BGQ182" s="217"/>
      <c r="BGR182" s="217"/>
      <c r="BGS182" s="217"/>
      <c r="BGT182" s="217"/>
      <c r="BGU182" s="217"/>
      <c r="BGV182" s="217"/>
      <c r="BGW182" s="217"/>
      <c r="BGX182" s="217"/>
      <c r="BGY182" s="217"/>
      <c r="BGZ182" s="217"/>
      <c r="BHA182" s="217"/>
      <c r="BHB182" s="217"/>
      <c r="BHC182" s="217"/>
      <c r="BHD182" s="217"/>
      <c r="BHE182" s="217"/>
      <c r="BHF182" s="217"/>
      <c r="BHG182" s="217"/>
      <c r="BHH182" s="217"/>
      <c r="BHI182" s="217"/>
      <c r="BHJ182" s="217"/>
      <c r="BHK182" s="217"/>
      <c r="BHL182" s="217"/>
      <c r="BHM182" s="217"/>
      <c r="BHN182" s="217"/>
      <c r="BHO182" s="217"/>
      <c r="BHP182" s="217"/>
      <c r="BHQ182" s="217"/>
      <c r="BHR182" s="217"/>
      <c r="BHS182" s="217"/>
      <c r="BHT182" s="217"/>
      <c r="BHU182" s="217"/>
      <c r="BHV182" s="217"/>
      <c r="BHW182" s="217"/>
      <c r="BHX182" s="217"/>
      <c r="BHY182" s="217"/>
      <c r="BHZ182" s="217"/>
      <c r="BIA182" s="217"/>
      <c r="BIB182" s="217"/>
      <c r="BIC182" s="217"/>
      <c r="BID182" s="217"/>
      <c r="BIE182" s="217"/>
      <c r="BIF182" s="217"/>
      <c r="BIG182" s="217"/>
      <c r="BIH182" s="217"/>
      <c r="BII182" s="217"/>
      <c r="BIJ182" s="217"/>
      <c r="BIK182" s="217"/>
      <c r="BIL182" s="217"/>
      <c r="BIM182" s="217"/>
      <c r="BIN182" s="217"/>
      <c r="BIO182" s="217"/>
      <c r="BIP182" s="217"/>
      <c r="BIQ182" s="217"/>
      <c r="BIR182" s="217"/>
      <c r="BIS182" s="217"/>
      <c r="BIT182" s="217"/>
      <c r="BIU182" s="217"/>
      <c r="BIV182" s="217"/>
      <c r="BIW182" s="217"/>
      <c r="BIX182" s="217"/>
      <c r="BIY182" s="217"/>
      <c r="BIZ182" s="217"/>
      <c r="BJA182" s="217"/>
      <c r="BJB182" s="217"/>
      <c r="BJC182" s="217"/>
      <c r="BJD182" s="217"/>
      <c r="BJE182" s="217"/>
      <c r="BJF182" s="217"/>
      <c r="BJG182" s="217"/>
      <c r="BJH182" s="217"/>
      <c r="BJI182" s="217"/>
      <c r="BJJ182" s="217"/>
      <c r="BJK182" s="217"/>
      <c r="BJL182" s="217"/>
      <c r="BJM182" s="217"/>
      <c r="BJN182" s="217"/>
      <c r="BJO182" s="217"/>
      <c r="BJP182" s="217"/>
      <c r="BJQ182" s="217"/>
      <c r="BJR182" s="217"/>
      <c r="BJS182" s="217"/>
      <c r="BJT182" s="217"/>
      <c r="BJU182" s="217"/>
      <c r="BJV182" s="217"/>
      <c r="BJW182" s="217"/>
      <c r="BJX182" s="217"/>
      <c r="BJY182" s="217"/>
      <c r="BJZ182" s="217"/>
      <c r="BKA182" s="217"/>
      <c r="BKB182" s="217"/>
      <c r="BKC182" s="217"/>
      <c r="BKD182" s="217"/>
      <c r="BKE182" s="217"/>
      <c r="BKF182" s="217"/>
      <c r="BKG182" s="217"/>
      <c r="BKH182" s="217"/>
      <c r="BKI182" s="217"/>
      <c r="BKJ182" s="217"/>
      <c r="BKK182" s="217"/>
      <c r="BKL182" s="217"/>
      <c r="BKM182" s="217"/>
      <c r="BKN182" s="217"/>
      <c r="BKO182" s="217"/>
      <c r="BKP182" s="217"/>
      <c r="BKQ182" s="217"/>
      <c r="BKR182" s="217"/>
      <c r="BKS182" s="217"/>
      <c r="BKT182" s="217"/>
      <c r="BKU182" s="217"/>
      <c r="BKV182" s="217"/>
      <c r="BKW182" s="217"/>
      <c r="BKX182" s="217"/>
      <c r="BKY182" s="217"/>
      <c r="BKZ182" s="217"/>
      <c r="BLA182" s="217"/>
      <c r="BLB182" s="217"/>
      <c r="BLC182" s="217"/>
      <c r="BLD182" s="217"/>
      <c r="BLE182" s="217"/>
      <c r="BLF182" s="217"/>
      <c r="BLG182" s="217"/>
      <c r="BLH182" s="217"/>
      <c r="BLI182" s="217"/>
      <c r="BLJ182" s="217"/>
      <c r="BLK182" s="217"/>
      <c r="BLL182" s="217"/>
      <c r="BLM182" s="217"/>
      <c r="BLN182" s="217"/>
      <c r="BLO182" s="217"/>
      <c r="BLP182" s="217"/>
      <c r="BLQ182" s="217"/>
      <c r="BLR182" s="217"/>
      <c r="BLS182" s="217"/>
      <c r="BLT182" s="217"/>
      <c r="BLU182" s="217"/>
      <c r="BLV182" s="217"/>
      <c r="BLW182" s="217"/>
      <c r="BLX182" s="217"/>
      <c r="BLY182" s="217"/>
      <c r="BLZ182" s="217"/>
      <c r="BMA182" s="217"/>
      <c r="BMB182" s="217"/>
      <c r="BMC182" s="217"/>
      <c r="BMD182" s="217"/>
      <c r="BME182" s="217"/>
      <c r="BMF182" s="217"/>
      <c r="BMG182" s="217"/>
      <c r="BMH182" s="217"/>
      <c r="BMI182" s="217"/>
      <c r="BMJ182" s="217"/>
      <c r="BMK182" s="217"/>
      <c r="BML182" s="217"/>
      <c r="BMM182" s="217"/>
      <c r="BMN182" s="217"/>
      <c r="BMO182" s="217"/>
      <c r="BMP182" s="217"/>
      <c r="BMQ182" s="217"/>
      <c r="BMR182" s="217"/>
      <c r="BMS182" s="217"/>
      <c r="BMT182" s="217"/>
      <c r="BMU182" s="217"/>
      <c r="BMV182" s="217"/>
      <c r="BMW182" s="217"/>
      <c r="BMX182" s="217"/>
      <c r="BMY182" s="217"/>
      <c r="BMZ182" s="217"/>
      <c r="BNA182" s="217"/>
      <c r="BNB182" s="217"/>
      <c r="BNC182" s="217"/>
      <c r="BND182" s="217"/>
      <c r="BNE182" s="217"/>
      <c r="BNF182" s="217"/>
      <c r="BNG182" s="217"/>
      <c r="BNH182" s="217"/>
      <c r="BNI182" s="217"/>
      <c r="BNJ182" s="217"/>
      <c r="BNK182" s="217"/>
      <c r="BNL182" s="217"/>
      <c r="BNM182" s="217"/>
      <c r="BNN182" s="217"/>
      <c r="BNO182" s="217"/>
      <c r="BNP182" s="217"/>
      <c r="BNQ182" s="217"/>
      <c r="BNR182" s="217"/>
      <c r="BNS182" s="217"/>
      <c r="BNT182" s="217"/>
      <c r="BNU182" s="217"/>
      <c r="BNV182" s="217"/>
      <c r="BNW182" s="217"/>
      <c r="BNX182" s="217"/>
      <c r="BNY182" s="217"/>
      <c r="BNZ182" s="217"/>
      <c r="BOA182" s="217"/>
      <c r="BOB182" s="217"/>
      <c r="BOC182" s="217"/>
      <c r="BOD182" s="217"/>
      <c r="BOE182" s="217"/>
      <c r="BOF182" s="217"/>
      <c r="BOG182" s="217"/>
      <c r="BOH182" s="217"/>
      <c r="BOI182" s="217"/>
      <c r="BOJ182" s="217"/>
      <c r="BOK182" s="217"/>
      <c r="BOL182" s="217"/>
      <c r="BOM182" s="217"/>
      <c r="BON182" s="217"/>
      <c r="BOO182" s="217"/>
      <c r="BOP182" s="217"/>
      <c r="BOQ182" s="217"/>
      <c r="BOR182" s="217"/>
      <c r="BOS182" s="217"/>
      <c r="BOT182" s="217"/>
      <c r="BOU182" s="217"/>
      <c r="BOV182" s="217"/>
      <c r="BOW182" s="217"/>
      <c r="BOX182" s="217"/>
      <c r="BOY182" s="217"/>
      <c r="BOZ182" s="217"/>
      <c r="BPA182" s="217"/>
      <c r="BPB182" s="217"/>
      <c r="BPC182" s="217"/>
      <c r="BPD182" s="217"/>
      <c r="BPE182" s="217"/>
      <c r="BPF182" s="217"/>
      <c r="BPG182" s="217"/>
      <c r="BPH182" s="217"/>
      <c r="BPI182" s="217"/>
      <c r="BPJ182" s="217"/>
      <c r="BPK182" s="217"/>
      <c r="BPL182" s="217"/>
      <c r="BPM182" s="217"/>
      <c r="BPN182" s="217"/>
      <c r="BPO182" s="217"/>
      <c r="BPP182" s="217"/>
      <c r="BPQ182" s="217"/>
      <c r="BPR182" s="217"/>
      <c r="BPS182" s="217"/>
      <c r="BPT182" s="217"/>
      <c r="BPU182" s="217"/>
      <c r="BPV182" s="217"/>
      <c r="BPW182" s="217"/>
      <c r="BPX182" s="217"/>
      <c r="BPY182" s="217"/>
      <c r="BPZ182" s="217"/>
      <c r="BQA182" s="217"/>
      <c r="BQB182" s="217"/>
      <c r="BQC182" s="217"/>
      <c r="BQD182" s="217"/>
      <c r="BQE182" s="217"/>
      <c r="BQF182" s="217"/>
      <c r="BQG182" s="217"/>
      <c r="BQH182" s="217"/>
      <c r="BQI182" s="217"/>
      <c r="BQJ182" s="217"/>
      <c r="BQK182" s="217"/>
      <c r="BQL182" s="217"/>
      <c r="BQM182" s="217"/>
      <c r="BQN182" s="217"/>
      <c r="BQO182" s="217"/>
      <c r="BQP182" s="217"/>
      <c r="BQQ182" s="217"/>
      <c r="BQR182" s="217"/>
      <c r="BQS182" s="217"/>
      <c r="BQT182" s="217"/>
      <c r="BQU182" s="217"/>
      <c r="BQV182" s="217"/>
      <c r="BQW182" s="217"/>
      <c r="BQX182" s="217"/>
      <c r="BQY182" s="217"/>
      <c r="BQZ182" s="217"/>
      <c r="BRA182" s="217"/>
      <c r="BRB182" s="217"/>
      <c r="BRC182" s="217"/>
      <c r="BRD182" s="217"/>
      <c r="BRE182" s="217"/>
      <c r="BRF182" s="217"/>
      <c r="BRG182" s="217"/>
      <c r="BRH182" s="217"/>
      <c r="BRI182" s="217"/>
      <c r="BRJ182" s="217"/>
      <c r="BRK182" s="217"/>
      <c r="BRL182" s="217"/>
      <c r="BRM182" s="217"/>
      <c r="BRN182" s="217"/>
      <c r="BRO182" s="217"/>
      <c r="BRP182" s="217"/>
      <c r="BRQ182" s="217"/>
      <c r="BRR182" s="217"/>
      <c r="BRS182" s="217"/>
      <c r="BRT182" s="217"/>
      <c r="BRU182" s="217"/>
      <c r="BRV182" s="217"/>
      <c r="BRW182" s="217"/>
      <c r="BRX182" s="217"/>
      <c r="BRY182" s="217"/>
      <c r="BRZ182" s="217"/>
      <c r="BSA182" s="217"/>
      <c r="BSB182" s="217"/>
      <c r="BSC182" s="217"/>
      <c r="BSD182" s="217"/>
      <c r="BSE182" s="217"/>
      <c r="BSF182" s="217"/>
      <c r="BSG182" s="217"/>
      <c r="BSH182" s="217"/>
      <c r="BSI182" s="217"/>
      <c r="BSJ182" s="217"/>
      <c r="BSK182" s="217"/>
      <c r="BSL182" s="217"/>
      <c r="BSM182" s="217"/>
      <c r="BSN182" s="217"/>
      <c r="BSO182" s="217"/>
      <c r="BSP182" s="217"/>
      <c r="BSQ182" s="217"/>
      <c r="BSR182" s="217"/>
      <c r="BSS182" s="217"/>
      <c r="BST182" s="217"/>
      <c r="BSU182" s="217"/>
      <c r="BSV182" s="217"/>
      <c r="BSW182" s="217"/>
      <c r="BSX182" s="217"/>
      <c r="BSY182" s="217"/>
      <c r="BSZ182" s="217"/>
      <c r="BTA182" s="217"/>
      <c r="BTB182" s="217"/>
      <c r="BTC182" s="217"/>
      <c r="BTD182" s="217"/>
      <c r="BTE182" s="217"/>
      <c r="BTF182" s="217"/>
      <c r="BTG182" s="217"/>
      <c r="BTH182" s="217"/>
      <c r="BTI182" s="217"/>
      <c r="BTJ182" s="217"/>
      <c r="BTK182" s="217"/>
      <c r="BTL182" s="217"/>
      <c r="BTM182" s="217"/>
      <c r="BTN182" s="217"/>
      <c r="BTO182" s="217"/>
      <c r="BTP182" s="217"/>
      <c r="BTQ182" s="217"/>
      <c r="BTR182" s="217"/>
      <c r="BTS182" s="217"/>
      <c r="BTT182" s="217"/>
      <c r="BTU182" s="217"/>
      <c r="BTV182" s="217"/>
      <c r="BTW182" s="217"/>
      <c r="BTX182" s="217"/>
      <c r="BTY182" s="217"/>
      <c r="BTZ182" s="217"/>
      <c r="BUA182" s="217"/>
      <c r="BUB182" s="217"/>
      <c r="BUC182" s="217"/>
      <c r="BUD182" s="217"/>
      <c r="BUE182" s="217"/>
      <c r="BUF182" s="217"/>
      <c r="BUG182" s="217"/>
      <c r="BUH182" s="217"/>
      <c r="BUI182" s="217"/>
      <c r="BUJ182" s="217"/>
      <c r="BUK182" s="217"/>
      <c r="BUL182" s="217"/>
      <c r="BUM182" s="217"/>
      <c r="BUN182" s="217"/>
      <c r="BUO182" s="217"/>
      <c r="BUP182" s="217"/>
      <c r="BUQ182" s="217"/>
      <c r="BUR182" s="217"/>
      <c r="BUS182" s="217"/>
      <c r="BUT182" s="217"/>
      <c r="BUU182" s="217"/>
      <c r="BUV182" s="217"/>
      <c r="BUW182" s="217"/>
      <c r="BUX182" s="217"/>
      <c r="BUY182" s="217"/>
      <c r="BUZ182" s="217"/>
      <c r="BVA182" s="217"/>
      <c r="BVB182" s="217"/>
      <c r="BVC182" s="217"/>
      <c r="BVD182" s="217"/>
      <c r="BVE182" s="217"/>
      <c r="BVF182" s="217"/>
      <c r="BVG182" s="217"/>
      <c r="BVH182" s="217"/>
      <c r="BVI182" s="217"/>
      <c r="BVJ182" s="217"/>
      <c r="BVK182" s="217"/>
      <c r="BVL182" s="217"/>
      <c r="BVM182" s="217"/>
      <c r="BVN182" s="217"/>
      <c r="BVO182" s="217"/>
      <c r="BVP182" s="217"/>
      <c r="BVQ182" s="217"/>
      <c r="BVR182" s="217"/>
      <c r="BVS182" s="217"/>
      <c r="BVT182" s="217"/>
      <c r="BVU182" s="217"/>
      <c r="BVV182" s="217"/>
      <c r="BVW182" s="217"/>
      <c r="BVX182" s="217"/>
      <c r="BVY182" s="217"/>
      <c r="BVZ182" s="217"/>
      <c r="BWA182" s="217"/>
      <c r="BWB182" s="217"/>
      <c r="BWC182" s="217"/>
      <c r="BWD182" s="217"/>
      <c r="BWE182" s="217"/>
      <c r="BWF182" s="217"/>
      <c r="BWG182" s="217"/>
      <c r="BWH182" s="217"/>
      <c r="BWI182" s="217"/>
      <c r="BWJ182" s="217"/>
      <c r="BWK182" s="217"/>
      <c r="BWL182" s="217"/>
      <c r="BWM182" s="217"/>
      <c r="BWN182" s="217"/>
      <c r="BWO182" s="217"/>
      <c r="BWP182" s="217"/>
      <c r="BWQ182" s="217"/>
      <c r="BWR182" s="217"/>
      <c r="BWS182" s="217"/>
      <c r="BWT182" s="217"/>
      <c r="BWU182" s="217"/>
      <c r="BWV182" s="217"/>
      <c r="BWW182" s="217"/>
      <c r="BWX182" s="217"/>
      <c r="BWY182" s="217"/>
      <c r="BWZ182" s="217"/>
      <c r="BXA182" s="217"/>
      <c r="BXB182" s="217"/>
      <c r="BXC182" s="217"/>
      <c r="BXD182" s="217"/>
      <c r="BXE182" s="217"/>
      <c r="BXF182" s="217"/>
      <c r="BXG182" s="217"/>
      <c r="BXH182" s="217"/>
      <c r="BXI182" s="217"/>
      <c r="BXJ182" s="217"/>
      <c r="BXK182" s="217"/>
      <c r="BXL182" s="217"/>
      <c r="BXM182" s="217"/>
      <c r="BXN182" s="217"/>
      <c r="BXO182" s="217"/>
      <c r="BXP182" s="217"/>
      <c r="BXQ182" s="217"/>
      <c r="BXR182" s="217"/>
      <c r="BXS182" s="217"/>
      <c r="BXT182" s="217"/>
      <c r="BXU182" s="217"/>
      <c r="BXV182" s="217"/>
      <c r="BXW182" s="217"/>
      <c r="BXX182" s="217"/>
      <c r="BXY182" s="217"/>
      <c r="BXZ182" s="217"/>
      <c r="BYA182" s="217"/>
      <c r="BYB182" s="217"/>
      <c r="BYC182" s="217"/>
      <c r="BYD182" s="217"/>
      <c r="BYE182" s="217"/>
      <c r="BYF182" s="217"/>
      <c r="BYG182" s="217"/>
      <c r="BYH182" s="217"/>
      <c r="BYI182" s="217"/>
      <c r="BYJ182" s="217"/>
      <c r="BYK182" s="217"/>
      <c r="BYL182" s="217"/>
      <c r="BYM182" s="217"/>
      <c r="BYN182" s="217"/>
      <c r="BYO182" s="217"/>
      <c r="BYP182" s="217"/>
      <c r="BYQ182" s="217"/>
      <c r="BYR182" s="217"/>
      <c r="BYS182" s="217"/>
      <c r="BYT182" s="217"/>
      <c r="BYU182" s="217"/>
      <c r="BYV182" s="217"/>
      <c r="BYW182" s="217"/>
      <c r="BYX182" s="217"/>
      <c r="BYY182" s="217"/>
      <c r="BYZ182" s="217"/>
      <c r="BZA182" s="217"/>
      <c r="BZB182" s="217"/>
      <c r="BZC182" s="217"/>
      <c r="BZD182" s="217"/>
      <c r="BZE182" s="217"/>
      <c r="BZF182" s="217"/>
      <c r="BZG182" s="217"/>
      <c r="BZH182" s="217"/>
      <c r="BZI182" s="217"/>
      <c r="BZJ182" s="217"/>
      <c r="BZK182" s="217"/>
      <c r="BZL182" s="217"/>
      <c r="BZM182" s="217"/>
      <c r="BZN182" s="217"/>
      <c r="BZO182" s="217"/>
      <c r="BZP182" s="217"/>
      <c r="BZQ182" s="217"/>
      <c r="BZR182" s="217"/>
      <c r="BZS182" s="217"/>
      <c r="BZT182" s="217"/>
      <c r="BZU182" s="217"/>
      <c r="BZV182" s="217"/>
      <c r="BZW182" s="217"/>
      <c r="BZX182" s="217"/>
      <c r="BZY182" s="217"/>
      <c r="BZZ182" s="217"/>
      <c r="CAA182" s="217"/>
      <c r="CAB182" s="217"/>
      <c r="CAC182" s="217"/>
      <c r="CAD182" s="217"/>
      <c r="CAE182" s="217"/>
      <c r="CAF182" s="217"/>
      <c r="CAG182" s="217"/>
      <c r="CAH182" s="217"/>
      <c r="CAI182" s="217"/>
      <c r="CAJ182" s="217"/>
      <c r="CAK182" s="217"/>
      <c r="CAL182" s="217"/>
      <c r="CAM182" s="217"/>
      <c r="CAN182" s="217"/>
      <c r="CAO182" s="217"/>
      <c r="CAP182" s="217"/>
      <c r="CAQ182" s="217"/>
      <c r="CAR182" s="217"/>
      <c r="CAS182" s="217"/>
      <c r="CAT182" s="217"/>
      <c r="CAU182" s="217"/>
      <c r="CAV182" s="217"/>
      <c r="CAW182" s="217"/>
      <c r="CAX182" s="217"/>
      <c r="CAY182" s="217"/>
      <c r="CAZ182" s="217"/>
      <c r="CBA182" s="217"/>
      <c r="CBB182" s="217"/>
      <c r="CBC182" s="217"/>
      <c r="CBD182" s="217"/>
      <c r="CBE182" s="217"/>
      <c r="CBF182" s="217"/>
      <c r="CBG182" s="217"/>
      <c r="CBH182" s="217"/>
      <c r="CBI182" s="217"/>
      <c r="CBJ182" s="217"/>
      <c r="CBK182" s="217"/>
      <c r="CBL182" s="217"/>
      <c r="CBM182" s="217"/>
      <c r="CBN182" s="217"/>
      <c r="CBO182" s="217"/>
      <c r="CBP182" s="217"/>
      <c r="CBQ182" s="217"/>
      <c r="CBR182" s="217"/>
      <c r="CBS182" s="217"/>
      <c r="CBT182" s="217"/>
      <c r="CBU182" s="217"/>
      <c r="CBV182" s="217"/>
      <c r="CBW182" s="217"/>
      <c r="CBX182" s="217"/>
      <c r="CBY182" s="217"/>
      <c r="CBZ182" s="217"/>
      <c r="CCA182" s="217"/>
      <c r="CCB182" s="217"/>
      <c r="CCC182" s="217"/>
      <c r="CCD182" s="217"/>
      <c r="CCE182" s="217"/>
      <c r="CCF182" s="217"/>
      <c r="CCG182" s="217"/>
      <c r="CCH182" s="217"/>
      <c r="CCI182" s="217"/>
      <c r="CCJ182" s="217"/>
      <c r="CCK182" s="217"/>
      <c r="CCL182" s="217"/>
      <c r="CCM182" s="217"/>
      <c r="CCN182" s="217"/>
      <c r="CCO182" s="217"/>
      <c r="CCP182" s="217"/>
      <c r="CCQ182" s="217"/>
      <c r="CCR182" s="217"/>
      <c r="CCS182" s="217"/>
      <c r="CCT182" s="217"/>
      <c r="CCU182" s="217"/>
      <c r="CCV182" s="217"/>
      <c r="CCW182" s="217"/>
      <c r="CCX182" s="217"/>
      <c r="CCY182" s="217"/>
      <c r="CCZ182" s="217"/>
      <c r="CDA182" s="217"/>
      <c r="CDB182" s="217"/>
      <c r="CDC182" s="217"/>
      <c r="CDD182" s="217"/>
      <c r="CDE182" s="217"/>
      <c r="CDF182" s="217"/>
      <c r="CDG182" s="217"/>
      <c r="CDH182" s="217"/>
      <c r="CDI182" s="217"/>
      <c r="CDJ182" s="217"/>
      <c r="CDK182" s="217"/>
      <c r="CDL182" s="217"/>
      <c r="CDM182" s="217"/>
      <c r="CDN182" s="217"/>
      <c r="CDO182" s="217"/>
      <c r="CDP182" s="217"/>
      <c r="CDQ182" s="217"/>
      <c r="CDR182" s="217"/>
      <c r="CDS182" s="217"/>
      <c r="CDT182" s="217"/>
      <c r="CDU182" s="217"/>
      <c r="CDV182" s="217"/>
      <c r="CDW182" s="217"/>
      <c r="CDX182" s="217"/>
      <c r="CDY182" s="217"/>
      <c r="CDZ182" s="217"/>
      <c r="CEA182" s="217"/>
      <c r="CEB182" s="217"/>
      <c r="CEC182" s="217"/>
      <c r="CED182" s="217"/>
      <c r="CEE182" s="217"/>
      <c r="CEF182" s="217"/>
      <c r="CEG182" s="217"/>
      <c r="CEH182" s="217"/>
      <c r="CEI182" s="217"/>
      <c r="CEJ182" s="217"/>
      <c r="CEK182" s="217"/>
      <c r="CEL182" s="217"/>
      <c r="CEM182" s="217"/>
      <c r="CEN182" s="217"/>
      <c r="CEO182" s="217"/>
      <c r="CEP182" s="217"/>
      <c r="CEQ182" s="217"/>
      <c r="CER182" s="217"/>
      <c r="CES182" s="217"/>
      <c r="CET182" s="217"/>
      <c r="CEU182" s="217"/>
      <c r="CEV182" s="217"/>
      <c r="CEW182" s="217"/>
      <c r="CEX182" s="217"/>
      <c r="CEY182" s="217"/>
      <c r="CEZ182" s="217"/>
      <c r="CFA182" s="217"/>
      <c r="CFB182" s="217"/>
      <c r="CFC182" s="217"/>
      <c r="CFD182" s="217"/>
      <c r="CFE182" s="217"/>
      <c r="CFF182" s="217"/>
      <c r="CFG182" s="217"/>
      <c r="CFH182" s="217"/>
      <c r="CFI182" s="217"/>
      <c r="CFJ182" s="217"/>
      <c r="CFK182" s="217"/>
      <c r="CFL182" s="217"/>
      <c r="CFM182" s="217"/>
      <c r="CFN182" s="217"/>
      <c r="CFO182" s="217"/>
      <c r="CFP182" s="217"/>
      <c r="CFQ182" s="217"/>
      <c r="CFR182" s="217"/>
      <c r="CFS182" s="217"/>
      <c r="CFT182" s="217"/>
      <c r="CFU182" s="217"/>
      <c r="CFV182" s="217"/>
      <c r="CFW182" s="217"/>
      <c r="CFX182" s="217"/>
      <c r="CFY182" s="217"/>
      <c r="CFZ182" s="217"/>
      <c r="CGA182" s="217"/>
      <c r="CGB182" s="217"/>
      <c r="CGC182" s="217"/>
      <c r="CGD182" s="217"/>
      <c r="CGE182" s="217"/>
      <c r="CGF182" s="217"/>
      <c r="CGG182" s="217"/>
      <c r="CGH182" s="217"/>
      <c r="CGI182" s="217"/>
      <c r="CGJ182" s="217"/>
      <c r="CGK182" s="217"/>
      <c r="CGL182" s="217"/>
      <c r="CGM182" s="217"/>
      <c r="CGN182" s="217"/>
      <c r="CGO182" s="217"/>
      <c r="CGP182" s="217"/>
      <c r="CGQ182" s="217"/>
      <c r="CGR182" s="217"/>
      <c r="CGS182" s="217"/>
      <c r="CGT182" s="217"/>
      <c r="CGU182" s="217"/>
      <c r="CGV182" s="217"/>
      <c r="CGW182" s="217"/>
      <c r="CGX182" s="217"/>
      <c r="CGY182" s="217"/>
      <c r="CGZ182" s="217"/>
      <c r="CHA182" s="217"/>
      <c r="CHB182" s="217"/>
      <c r="CHC182" s="217"/>
      <c r="CHD182" s="217"/>
      <c r="CHE182" s="217"/>
      <c r="CHF182" s="217"/>
      <c r="CHG182" s="217"/>
      <c r="CHH182" s="217"/>
      <c r="CHI182" s="217"/>
      <c r="CHJ182" s="217"/>
      <c r="CHK182" s="217"/>
      <c r="CHL182" s="217"/>
      <c r="CHM182" s="217"/>
      <c r="CHN182" s="217"/>
      <c r="CHO182" s="217"/>
      <c r="CHP182" s="217"/>
      <c r="CHQ182" s="217"/>
      <c r="CHR182" s="217"/>
      <c r="CHS182" s="217"/>
      <c r="CHT182" s="217"/>
      <c r="CHU182" s="217"/>
      <c r="CHV182" s="217"/>
      <c r="CHW182" s="217"/>
      <c r="CHX182" s="217"/>
      <c r="CHY182" s="217"/>
      <c r="CHZ182" s="217"/>
      <c r="CIA182" s="217"/>
      <c r="CIB182" s="217"/>
      <c r="CIC182" s="217"/>
      <c r="CID182" s="217"/>
      <c r="CIE182" s="217"/>
      <c r="CIF182" s="217"/>
      <c r="CIG182" s="217"/>
      <c r="CIH182" s="217"/>
      <c r="CII182" s="217"/>
      <c r="CIJ182" s="217"/>
      <c r="CIK182" s="217"/>
      <c r="CIL182" s="217"/>
      <c r="CIM182" s="217"/>
      <c r="CIN182" s="217"/>
      <c r="CIO182" s="217"/>
      <c r="CIP182" s="217"/>
      <c r="CIQ182" s="217"/>
      <c r="CIR182" s="217"/>
      <c r="CIS182" s="217"/>
      <c r="CIT182" s="217"/>
      <c r="CIU182" s="217"/>
      <c r="CIV182" s="217"/>
      <c r="CIW182" s="217"/>
      <c r="CIX182" s="217"/>
      <c r="CIY182" s="217"/>
      <c r="CIZ182" s="217"/>
      <c r="CJA182" s="217"/>
      <c r="CJB182" s="217"/>
      <c r="CJC182" s="217"/>
      <c r="CJD182" s="217"/>
      <c r="CJE182" s="217"/>
      <c r="CJF182" s="217"/>
      <c r="CJG182" s="217"/>
      <c r="CJH182" s="217"/>
      <c r="CJI182" s="217"/>
      <c r="CJJ182" s="217"/>
      <c r="CJK182" s="217"/>
      <c r="CJL182" s="217"/>
      <c r="CJM182" s="217"/>
      <c r="CJN182" s="217"/>
      <c r="CJO182" s="217"/>
      <c r="CJP182" s="217"/>
      <c r="CJQ182" s="217"/>
      <c r="CJR182" s="217"/>
      <c r="CJS182" s="217"/>
      <c r="CJT182" s="217"/>
      <c r="CJU182" s="217"/>
      <c r="CJV182" s="217"/>
      <c r="CJW182" s="217"/>
      <c r="CJX182" s="217"/>
      <c r="CJY182" s="217"/>
      <c r="CJZ182" s="217"/>
      <c r="CKA182" s="217"/>
      <c r="CKB182" s="217"/>
      <c r="CKC182" s="217"/>
      <c r="CKD182" s="217"/>
      <c r="CKE182" s="217"/>
      <c r="CKF182" s="217"/>
      <c r="CKG182" s="217"/>
      <c r="CKH182" s="217"/>
      <c r="CKI182" s="217"/>
      <c r="CKJ182" s="217"/>
      <c r="CKK182" s="217"/>
      <c r="CKL182" s="217"/>
      <c r="CKM182" s="217"/>
      <c r="CKN182" s="217"/>
      <c r="CKO182" s="217"/>
      <c r="CKP182" s="217"/>
      <c r="CKQ182" s="217"/>
      <c r="CKR182" s="217"/>
      <c r="CKS182" s="217"/>
      <c r="CKT182" s="217"/>
      <c r="CKU182" s="217"/>
      <c r="CKV182" s="217"/>
      <c r="CKW182" s="217"/>
      <c r="CKX182" s="217"/>
      <c r="CKY182" s="217"/>
      <c r="CKZ182" s="217"/>
      <c r="CLA182" s="217"/>
      <c r="CLB182" s="217"/>
      <c r="CLC182" s="217"/>
      <c r="CLD182" s="217"/>
      <c r="CLE182" s="217"/>
      <c r="CLF182" s="217"/>
      <c r="CLG182" s="217"/>
      <c r="CLH182" s="217"/>
      <c r="CLI182" s="217"/>
      <c r="CLJ182" s="217"/>
      <c r="CLK182" s="217"/>
      <c r="CLL182" s="217"/>
      <c r="CLM182" s="217"/>
      <c r="CLN182" s="217"/>
      <c r="CLO182" s="217"/>
      <c r="CLP182" s="217"/>
      <c r="CLQ182" s="217"/>
      <c r="CLR182" s="217"/>
      <c r="CLS182" s="217"/>
      <c r="CLT182" s="217"/>
      <c r="CLU182" s="217"/>
      <c r="CLV182" s="217"/>
      <c r="CLW182" s="217"/>
      <c r="CLX182" s="217"/>
      <c r="CLY182" s="217"/>
      <c r="CLZ182" s="217"/>
      <c r="CMA182" s="217"/>
      <c r="CMB182" s="217"/>
      <c r="CMC182" s="217"/>
      <c r="CMD182" s="217"/>
      <c r="CME182" s="217"/>
      <c r="CMF182" s="217"/>
      <c r="CMG182" s="217"/>
      <c r="CMH182" s="217"/>
      <c r="CMI182" s="217"/>
      <c r="CMJ182" s="217"/>
      <c r="CMK182" s="217"/>
      <c r="CML182" s="217"/>
      <c r="CMM182" s="217"/>
      <c r="CMN182" s="217"/>
      <c r="CMO182" s="217"/>
      <c r="CMP182" s="217"/>
      <c r="CMQ182" s="217"/>
      <c r="CMR182" s="217"/>
      <c r="CMS182" s="217"/>
      <c r="CMT182" s="217"/>
      <c r="CMU182" s="217"/>
      <c r="CMV182" s="217"/>
      <c r="CMW182" s="217"/>
      <c r="CMX182" s="217"/>
      <c r="CMY182" s="217"/>
      <c r="CMZ182" s="217"/>
      <c r="CNA182" s="217"/>
      <c r="CNB182" s="217"/>
      <c r="CNC182" s="217"/>
      <c r="CND182" s="217"/>
      <c r="CNE182" s="217"/>
      <c r="CNF182" s="217"/>
      <c r="CNG182" s="217"/>
      <c r="CNH182" s="217"/>
      <c r="CNI182" s="217"/>
      <c r="CNJ182" s="217"/>
      <c r="CNK182" s="217"/>
      <c r="CNL182" s="217"/>
      <c r="CNM182" s="217"/>
      <c r="CNN182" s="217"/>
      <c r="CNO182" s="217"/>
      <c r="CNP182" s="217"/>
      <c r="CNQ182" s="217"/>
      <c r="CNR182" s="217"/>
      <c r="CNS182" s="217"/>
      <c r="CNT182" s="217"/>
      <c r="CNU182" s="217"/>
      <c r="CNV182" s="217"/>
      <c r="CNW182" s="217"/>
      <c r="CNX182" s="217"/>
      <c r="CNY182" s="217"/>
      <c r="CNZ182" s="217"/>
      <c r="COA182" s="217"/>
      <c r="COB182" s="217"/>
      <c r="COC182" s="217"/>
      <c r="COD182" s="217"/>
      <c r="COE182" s="217"/>
      <c r="COF182" s="217"/>
      <c r="COG182" s="217"/>
      <c r="COH182" s="217"/>
      <c r="COI182" s="217"/>
      <c r="COJ182" s="217"/>
      <c r="COK182" s="217"/>
      <c r="COL182" s="217"/>
      <c r="COM182" s="217"/>
      <c r="CON182" s="217"/>
      <c r="COO182" s="217"/>
      <c r="COP182" s="217"/>
      <c r="COQ182" s="217"/>
      <c r="COR182" s="217"/>
      <c r="COS182" s="217"/>
      <c r="COT182" s="217"/>
      <c r="COU182" s="217"/>
      <c r="COV182" s="217"/>
      <c r="COW182" s="217"/>
      <c r="COX182" s="217"/>
      <c r="COY182" s="217"/>
      <c r="COZ182" s="217"/>
      <c r="CPA182" s="217"/>
      <c r="CPB182" s="217"/>
      <c r="CPC182" s="217"/>
      <c r="CPD182" s="217"/>
      <c r="CPE182" s="217"/>
      <c r="CPF182" s="217"/>
      <c r="CPG182" s="217"/>
      <c r="CPH182" s="217"/>
      <c r="CPI182" s="217"/>
      <c r="CPJ182" s="217"/>
      <c r="CPK182" s="217"/>
      <c r="CPL182" s="217"/>
      <c r="CPM182" s="217"/>
      <c r="CPN182" s="217"/>
      <c r="CPO182" s="217"/>
      <c r="CPP182" s="217"/>
      <c r="CPQ182" s="217"/>
      <c r="CPR182" s="217"/>
      <c r="CPS182" s="217"/>
      <c r="CPT182" s="217"/>
      <c r="CPU182" s="217"/>
      <c r="CPV182" s="217"/>
      <c r="CPW182" s="217"/>
      <c r="CPX182" s="217"/>
      <c r="CPY182" s="217"/>
      <c r="CPZ182" s="217"/>
      <c r="CQA182" s="217"/>
      <c r="CQB182" s="217"/>
      <c r="CQC182" s="217"/>
      <c r="CQD182" s="217"/>
      <c r="CQE182" s="217"/>
      <c r="CQF182" s="217"/>
      <c r="CQG182" s="217"/>
      <c r="CQH182" s="217"/>
      <c r="CQI182" s="217"/>
      <c r="CQJ182" s="217"/>
      <c r="CQK182" s="217"/>
      <c r="CQL182" s="217"/>
      <c r="CQM182" s="217"/>
      <c r="CQN182" s="217"/>
      <c r="CQO182" s="217"/>
      <c r="CQP182" s="217"/>
      <c r="CQQ182" s="217"/>
      <c r="CQR182" s="217"/>
      <c r="CQS182" s="217"/>
      <c r="CQT182" s="217"/>
      <c r="CQU182" s="217"/>
      <c r="CQV182" s="217"/>
      <c r="CQW182" s="217"/>
      <c r="CQX182" s="217"/>
      <c r="CQY182" s="217"/>
      <c r="CQZ182" s="217"/>
      <c r="CRA182" s="217"/>
      <c r="CRB182" s="217"/>
      <c r="CRC182" s="217"/>
      <c r="CRD182" s="217"/>
      <c r="CRE182" s="217"/>
      <c r="CRF182" s="217"/>
      <c r="CRG182" s="217"/>
      <c r="CRH182" s="217"/>
      <c r="CRI182" s="217"/>
      <c r="CRJ182" s="217"/>
      <c r="CRK182" s="217"/>
      <c r="CRL182" s="217"/>
      <c r="CRM182" s="217"/>
      <c r="CRN182" s="217"/>
      <c r="CRO182" s="217"/>
      <c r="CRP182" s="217"/>
      <c r="CRQ182" s="217"/>
      <c r="CRR182" s="217"/>
      <c r="CRS182" s="217"/>
      <c r="CRT182" s="217"/>
      <c r="CRU182" s="217"/>
      <c r="CRV182" s="217"/>
      <c r="CRW182" s="217"/>
      <c r="CRX182" s="217"/>
      <c r="CRY182" s="217"/>
      <c r="CRZ182" s="217"/>
      <c r="CSA182" s="217"/>
      <c r="CSB182" s="217"/>
      <c r="CSC182" s="217"/>
      <c r="CSD182" s="217"/>
      <c r="CSE182" s="217"/>
      <c r="CSF182" s="217"/>
      <c r="CSG182" s="217"/>
      <c r="CSH182" s="217"/>
      <c r="CSI182" s="217"/>
      <c r="CSJ182" s="217"/>
      <c r="CSK182" s="217"/>
      <c r="CSL182" s="217"/>
      <c r="CSM182" s="217"/>
      <c r="CSN182" s="217"/>
      <c r="CSO182" s="217"/>
      <c r="CSP182" s="217"/>
      <c r="CSQ182" s="217"/>
      <c r="CSR182" s="217"/>
      <c r="CSS182" s="217"/>
      <c r="CST182" s="217"/>
      <c r="CSU182" s="217"/>
      <c r="CSV182" s="217"/>
      <c r="CSW182" s="217"/>
      <c r="CSX182" s="217"/>
      <c r="CSY182" s="217"/>
      <c r="CSZ182" s="217"/>
      <c r="CTA182" s="217"/>
      <c r="CTB182" s="217"/>
      <c r="CTC182" s="217"/>
      <c r="CTD182" s="217"/>
      <c r="CTE182" s="217"/>
      <c r="CTF182" s="217"/>
      <c r="CTG182" s="217"/>
      <c r="CTH182" s="217"/>
      <c r="CTI182" s="217"/>
      <c r="CTJ182" s="217"/>
      <c r="CTK182" s="217"/>
      <c r="CTL182" s="217"/>
      <c r="CTM182" s="217"/>
      <c r="CTN182" s="217"/>
      <c r="CTO182" s="217"/>
      <c r="CTP182" s="217"/>
      <c r="CTQ182" s="217"/>
      <c r="CTR182" s="217"/>
      <c r="CTS182" s="217"/>
      <c r="CTT182" s="217"/>
      <c r="CTU182" s="217"/>
      <c r="CTV182" s="217"/>
      <c r="CTW182" s="217"/>
      <c r="CTX182" s="217"/>
      <c r="CTY182" s="217"/>
      <c r="CTZ182" s="217"/>
      <c r="CUA182" s="217"/>
      <c r="CUB182" s="217"/>
      <c r="CUC182" s="217"/>
      <c r="CUD182" s="217"/>
      <c r="CUE182" s="217"/>
      <c r="CUF182" s="217"/>
      <c r="CUG182" s="217"/>
      <c r="CUH182" s="217"/>
      <c r="CUI182" s="217"/>
      <c r="CUJ182" s="217"/>
      <c r="CUK182" s="217"/>
      <c r="CUL182" s="217"/>
      <c r="CUM182" s="217"/>
      <c r="CUN182" s="217"/>
      <c r="CUO182" s="217"/>
      <c r="CUP182" s="217"/>
      <c r="CUQ182" s="217"/>
      <c r="CUR182" s="217"/>
      <c r="CUS182" s="217"/>
      <c r="CUT182" s="217"/>
      <c r="CUU182" s="217"/>
      <c r="CUV182" s="217"/>
      <c r="CUW182" s="217"/>
      <c r="CUX182" s="217"/>
      <c r="CUY182" s="217"/>
      <c r="CUZ182" s="217"/>
      <c r="CVA182" s="217"/>
      <c r="CVB182" s="217"/>
      <c r="CVC182" s="217"/>
      <c r="CVD182" s="217"/>
      <c r="CVE182" s="217"/>
      <c r="CVF182" s="217"/>
      <c r="CVG182" s="217"/>
      <c r="CVH182" s="217"/>
      <c r="CVI182" s="217"/>
      <c r="CVJ182" s="217"/>
      <c r="CVK182" s="217"/>
      <c r="CVL182" s="217"/>
      <c r="CVM182" s="217"/>
      <c r="CVN182" s="217"/>
      <c r="CVO182" s="217"/>
      <c r="CVP182" s="217"/>
      <c r="CVQ182" s="217"/>
      <c r="CVR182" s="217"/>
      <c r="CVS182" s="217"/>
      <c r="CVT182" s="217"/>
      <c r="CVU182" s="217"/>
      <c r="CVV182" s="217"/>
      <c r="CVW182" s="217"/>
      <c r="CVX182" s="217"/>
      <c r="CVY182" s="217"/>
      <c r="CVZ182" s="217"/>
      <c r="CWA182" s="217"/>
      <c r="CWB182" s="217"/>
      <c r="CWC182" s="217"/>
      <c r="CWD182" s="217"/>
      <c r="CWE182" s="217"/>
      <c r="CWF182" s="217"/>
      <c r="CWG182" s="217"/>
      <c r="CWH182" s="217"/>
      <c r="CWI182" s="217"/>
      <c r="CWJ182" s="217"/>
      <c r="CWK182" s="217"/>
      <c r="CWL182" s="217"/>
      <c r="CWM182" s="217"/>
      <c r="CWN182" s="217"/>
      <c r="CWO182" s="217"/>
      <c r="CWP182" s="217"/>
      <c r="CWQ182" s="217"/>
      <c r="CWR182" s="217"/>
      <c r="CWS182" s="217"/>
      <c r="CWT182" s="217"/>
      <c r="CWU182" s="217"/>
      <c r="CWV182" s="217"/>
      <c r="CWW182" s="217"/>
      <c r="CWX182" s="217"/>
      <c r="CWY182" s="217"/>
      <c r="CWZ182" s="217"/>
      <c r="CXA182" s="217"/>
      <c r="CXB182" s="217"/>
      <c r="CXC182" s="217"/>
      <c r="CXD182" s="217"/>
      <c r="CXE182" s="217"/>
      <c r="CXF182" s="217"/>
      <c r="CXG182" s="217"/>
      <c r="CXH182" s="217"/>
      <c r="CXI182" s="217"/>
      <c r="CXJ182" s="217"/>
      <c r="CXK182" s="217"/>
      <c r="CXL182" s="217"/>
      <c r="CXM182" s="217"/>
      <c r="CXN182" s="217"/>
      <c r="CXO182" s="217"/>
      <c r="CXP182" s="217"/>
      <c r="CXQ182" s="217"/>
      <c r="CXR182" s="217"/>
      <c r="CXS182" s="217"/>
      <c r="CXT182" s="217"/>
      <c r="CXU182" s="217"/>
      <c r="CXV182" s="217"/>
      <c r="CXW182" s="217"/>
      <c r="CXX182" s="217"/>
      <c r="CXY182" s="217"/>
      <c r="CXZ182" s="217"/>
      <c r="CYA182" s="217"/>
      <c r="CYB182" s="217"/>
      <c r="CYC182" s="217"/>
      <c r="CYD182" s="217"/>
      <c r="CYE182" s="217"/>
      <c r="CYF182" s="217"/>
      <c r="CYG182" s="217"/>
      <c r="CYH182" s="217"/>
      <c r="CYI182" s="217"/>
      <c r="CYJ182" s="217"/>
      <c r="CYK182" s="217"/>
      <c r="CYL182" s="217"/>
      <c r="CYM182" s="217"/>
      <c r="CYN182" s="217"/>
      <c r="CYO182" s="217"/>
      <c r="CYP182" s="217"/>
      <c r="CYQ182" s="217"/>
      <c r="CYR182" s="217"/>
      <c r="CYS182" s="217"/>
      <c r="CYT182" s="217"/>
      <c r="CYU182" s="217"/>
      <c r="CYV182" s="217"/>
      <c r="CYW182" s="217"/>
      <c r="CYX182" s="217"/>
      <c r="CYY182" s="217"/>
      <c r="CYZ182" s="217"/>
      <c r="CZA182" s="217"/>
      <c r="CZB182" s="217"/>
      <c r="CZC182" s="217"/>
      <c r="CZD182" s="217"/>
      <c r="CZE182" s="217"/>
      <c r="CZF182" s="217"/>
      <c r="CZG182" s="217"/>
      <c r="CZH182" s="217"/>
      <c r="CZI182" s="217"/>
      <c r="CZJ182" s="217"/>
      <c r="CZK182" s="217"/>
      <c r="CZL182" s="217"/>
      <c r="CZM182" s="217"/>
      <c r="CZN182" s="217"/>
      <c r="CZO182" s="217"/>
      <c r="CZP182" s="217"/>
      <c r="CZQ182" s="217"/>
      <c r="CZR182" s="217"/>
      <c r="CZS182" s="217"/>
      <c r="CZT182" s="217"/>
      <c r="CZU182" s="217"/>
      <c r="CZV182" s="217"/>
      <c r="CZW182" s="217"/>
      <c r="CZX182" s="217"/>
      <c r="CZY182" s="217"/>
      <c r="CZZ182" s="217"/>
      <c r="DAA182" s="217"/>
      <c r="DAB182" s="217"/>
      <c r="DAC182" s="217"/>
      <c r="DAD182" s="217"/>
      <c r="DAE182" s="217"/>
      <c r="DAF182" s="217"/>
      <c r="DAG182" s="217"/>
      <c r="DAH182" s="217"/>
      <c r="DAI182" s="217"/>
      <c r="DAJ182" s="217"/>
      <c r="DAK182" s="217"/>
      <c r="DAL182" s="217"/>
      <c r="DAM182" s="217"/>
      <c r="DAN182" s="217"/>
      <c r="DAO182" s="217"/>
      <c r="DAP182" s="217"/>
      <c r="DAQ182" s="217"/>
      <c r="DAR182" s="217"/>
      <c r="DAS182" s="217"/>
      <c r="DAT182" s="217"/>
      <c r="DAU182" s="217"/>
      <c r="DAV182" s="217"/>
      <c r="DAW182" s="217"/>
      <c r="DAX182" s="217"/>
      <c r="DAY182" s="217"/>
      <c r="DAZ182" s="217"/>
      <c r="DBA182" s="217"/>
      <c r="DBB182" s="217"/>
      <c r="DBC182" s="217"/>
      <c r="DBD182" s="217"/>
      <c r="DBE182" s="217"/>
      <c r="DBF182" s="217"/>
      <c r="DBG182" s="217"/>
      <c r="DBH182" s="217"/>
      <c r="DBI182" s="217"/>
      <c r="DBJ182" s="217"/>
      <c r="DBK182" s="217"/>
      <c r="DBL182" s="217"/>
      <c r="DBM182" s="217"/>
      <c r="DBN182" s="217"/>
      <c r="DBO182" s="217"/>
      <c r="DBP182" s="217"/>
      <c r="DBQ182" s="217"/>
      <c r="DBR182" s="217"/>
      <c r="DBS182" s="217"/>
      <c r="DBT182" s="217"/>
      <c r="DBU182" s="217"/>
      <c r="DBV182" s="217"/>
      <c r="DBW182" s="217"/>
      <c r="DBX182" s="217"/>
      <c r="DBY182" s="217"/>
      <c r="DBZ182" s="217"/>
      <c r="DCA182" s="217"/>
      <c r="DCB182" s="217"/>
      <c r="DCC182" s="217"/>
      <c r="DCD182" s="217"/>
      <c r="DCE182" s="217"/>
      <c r="DCF182" s="217"/>
      <c r="DCG182" s="217"/>
      <c r="DCH182" s="217"/>
      <c r="DCI182" s="217"/>
      <c r="DCJ182" s="217"/>
      <c r="DCK182" s="217"/>
      <c r="DCL182" s="217"/>
      <c r="DCM182" s="217"/>
      <c r="DCN182" s="217"/>
      <c r="DCO182" s="217"/>
      <c r="DCP182" s="217"/>
      <c r="DCQ182" s="217"/>
      <c r="DCR182" s="217"/>
      <c r="DCS182" s="217"/>
      <c r="DCT182" s="217"/>
      <c r="DCU182" s="217"/>
      <c r="DCV182" s="217"/>
      <c r="DCW182" s="217"/>
      <c r="DCX182" s="217"/>
      <c r="DCY182" s="217"/>
      <c r="DCZ182" s="217"/>
      <c r="DDA182" s="217"/>
      <c r="DDB182" s="217"/>
      <c r="DDC182" s="217"/>
      <c r="DDD182" s="217"/>
      <c r="DDE182" s="217"/>
      <c r="DDF182" s="217"/>
      <c r="DDG182" s="217"/>
      <c r="DDH182" s="217"/>
      <c r="DDI182" s="217"/>
      <c r="DDJ182" s="217"/>
      <c r="DDK182" s="217"/>
      <c r="DDL182" s="217"/>
      <c r="DDM182" s="217"/>
      <c r="DDN182" s="217"/>
      <c r="DDO182" s="217"/>
      <c r="DDP182" s="217"/>
      <c r="DDQ182" s="217"/>
      <c r="DDR182" s="217"/>
      <c r="DDS182" s="217"/>
      <c r="DDT182" s="217"/>
      <c r="DDU182" s="217"/>
      <c r="DDV182" s="217"/>
      <c r="DDW182" s="217"/>
      <c r="DDX182" s="217"/>
      <c r="DDY182" s="217"/>
      <c r="DDZ182" s="217"/>
      <c r="DEA182" s="217"/>
      <c r="DEB182" s="217"/>
      <c r="DEC182" s="217"/>
      <c r="DED182" s="217"/>
      <c r="DEE182" s="217"/>
      <c r="DEF182" s="217"/>
      <c r="DEG182" s="217"/>
      <c r="DEH182" s="217"/>
      <c r="DEI182" s="217"/>
      <c r="DEJ182" s="217"/>
      <c r="DEK182" s="217"/>
      <c r="DEL182" s="217"/>
      <c r="DEM182" s="217"/>
      <c r="DEN182" s="217"/>
      <c r="DEO182" s="217"/>
      <c r="DEP182" s="217"/>
      <c r="DEQ182" s="217"/>
      <c r="DER182" s="217"/>
      <c r="DES182" s="217"/>
      <c r="DET182" s="217"/>
      <c r="DEU182" s="217"/>
      <c r="DEV182" s="217"/>
      <c r="DEW182" s="217"/>
      <c r="DEX182" s="217"/>
      <c r="DEY182" s="217"/>
      <c r="DEZ182" s="217"/>
      <c r="DFA182" s="217"/>
      <c r="DFB182" s="217"/>
      <c r="DFC182" s="217"/>
      <c r="DFD182" s="217"/>
      <c r="DFE182" s="217"/>
      <c r="DFF182" s="217"/>
      <c r="DFG182" s="217"/>
      <c r="DFH182" s="217"/>
      <c r="DFI182" s="217"/>
      <c r="DFJ182" s="217"/>
      <c r="DFK182" s="217"/>
      <c r="DFL182" s="217"/>
      <c r="DFM182" s="217"/>
      <c r="DFN182" s="217"/>
      <c r="DFO182" s="217"/>
      <c r="DFP182" s="217"/>
      <c r="DFQ182" s="217"/>
      <c r="DFR182" s="217"/>
      <c r="DFS182" s="217"/>
      <c r="DFT182" s="217"/>
      <c r="DFU182" s="217"/>
      <c r="DFV182" s="217"/>
      <c r="DFW182" s="217"/>
      <c r="DFX182" s="217"/>
      <c r="DFY182" s="217"/>
      <c r="DFZ182" s="217"/>
      <c r="DGA182" s="217"/>
      <c r="DGB182" s="217"/>
      <c r="DGC182" s="217"/>
      <c r="DGD182" s="217"/>
      <c r="DGE182" s="217"/>
      <c r="DGF182" s="217"/>
      <c r="DGG182" s="217"/>
      <c r="DGH182" s="217"/>
      <c r="DGI182" s="217"/>
      <c r="DGJ182" s="217"/>
      <c r="DGK182" s="217"/>
      <c r="DGL182" s="217"/>
      <c r="DGM182" s="217"/>
      <c r="DGN182" s="217"/>
      <c r="DGO182" s="217"/>
      <c r="DGP182" s="217"/>
      <c r="DGQ182" s="217"/>
      <c r="DGR182" s="217"/>
      <c r="DGS182" s="217"/>
      <c r="DGT182" s="217"/>
      <c r="DGU182" s="217"/>
      <c r="DGV182" s="217"/>
      <c r="DGW182" s="217"/>
      <c r="DGX182" s="217"/>
      <c r="DGY182" s="217"/>
      <c r="DGZ182" s="217"/>
      <c r="DHA182" s="217"/>
      <c r="DHB182" s="217"/>
      <c r="DHC182" s="217"/>
      <c r="DHD182" s="217"/>
      <c r="DHE182" s="217"/>
      <c r="DHF182" s="217"/>
      <c r="DHG182" s="217"/>
      <c r="DHH182" s="217"/>
      <c r="DHI182" s="217"/>
      <c r="DHJ182" s="217"/>
      <c r="DHK182" s="217"/>
      <c r="DHL182" s="217"/>
      <c r="DHM182" s="217"/>
      <c r="DHN182" s="217"/>
      <c r="DHO182" s="217"/>
      <c r="DHP182" s="217"/>
      <c r="DHQ182" s="217"/>
      <c r="DHR182" s="217"/>
      <c r="DHS182" s="217"/>
      <c r="DHT182" s="217"/>
      <c r="DHU182" s="217"/>
      <c r="DHV182" s="217"/>
      <c r="DHW182" s="217"/>
      <c r="DHX182" s="217"/>
      <c r="DHY182" s="217"/>
      <c r="DHZ182" s="217"/>
      <c r="DIA182" s="217"/>
      <c r="DIB182" s="217"/>
      <c r="DIC182" s="217"/>
      <c r="DID182" s="217"/>
      <c r="DIE182" s="217"/>
      <c r="DIF182" s="217"/>
      <c r="DIG182" s="217"/>
      <c r="DIH182" s="217"/>
      <c r="DII182" s="217"/>
      <c r="DIJ182" s="217"/>
      <c r="DIK182" s="217"/>
      <c r="DIL182" s="217"/>
      <c r="DIM182" s="217"/>
      <c r="DIN182" s="217"/>
      <c r="DIO182" s="217"/>
      <c r="DIP182" s="217"/>
      <c r="DIQ182" s="217"/>
      <c r="DIR182" s="217"/>
      <c r="DIS182" s="217"/>
      <c r="DIT182" s="217"/>
      <c r="DIU182" s="217"/>
      <c r="DIV182" s="217"/>
      <c r="DIW182" s="217"/>
      <c r="DIX182" s="217"/>
      <c r="DIY182" s="217"/>
      <c r="DIZ182" s="217"/>
      <c r="DJA182" s="217"/>
      <c r="DJB182" s="217"/>
      <c r="DJC182" s="217"/>
      <c r="DJD182" s="217"/>
      <c r="DJE182" s="217"/>
      <c r="DJF182" s="217"/>
      <c r="DJG182" s="217"/>
      <c r="DJH182" s="217"/>
      <c r="DJI182" s="217"/>
      <c r="DJJ182" s="217"/>
      <c r="DJK182" s="217"/>
      <c r="DJL182" s="217"/>
      <c r="DJM182" s="217"/>
      <c r="DJN182" s="217"/>
      <c r="DJO182" s="217"/>
      <c r="DJP182" s="217"/>
      <c r="DJQ182" s="217"/>
      <c r="DJR182" s="217"/>
      <c r="DJS182" s="217"/>
      <c r="DJT182" s="217"/>
      <c r="DJU182" s="217"/>
      <c r="DJV182" s="217"/>
      <c r="DJW182" s="217"/>
      <c r="DJX182" s="217"/>
      <c r="DJY182" s="217"/>
      <c r="DJZ182" s="217"/>
      <c r="DKA182" s="217"/>
      <c r="DKB182" s="217"/>
      <c r="DKC182" s="217"/>
      <c r="DKD182" s="217"/>
      <c r="DKE182" s="217"/>
      <c r="DKF182" s="217"/>
      <c r="DKG182" s="217"/>
      <c r="DKH182" s="217"/>
      <c r="DKI182" s="217"/>
      <c r="DKJ182" s="217"/>
      <c r="DKK182" s="217"/>
      <c r="DKL182" s="217"/>
      <c r="DKM182" s="217"/>
      <c r="DKN182" s="217"/>
      <c r="DKO182" s="217"/>
      <c r="DKP182" s="217"/>
      <c r="DKQ182" s="217"/>
      <c r="DKR182" s="217"/>
      <c r="DKS182" s="217"/>
      <c r="DKT182" s="217"/>
      <c r="DKU182" s="217"/>
      <c r="DKV182" s="217"/>
      <c r="DKW182" s="217"/>
      <c r="DKX182" s="217"/>
      <c r="DKY182" s="217"/>
      <c r="DKZ182" s="217"/>
      <c r="DLA182" s="217"/>
      <c r="DLB182" s="217"/>
      <c r="DLC182" s="217"/>
      <c r="DLD182" s="217"/>
      <c r="DLE182" s="217"/>
      <c r="DLF182" s="217"/>
      <c r="DLG182" s="217"/>
      <c r="DLH182" s="217"/>
      <c r="DLI182" s="217"/>
      <c r="DLJ182" s="217"/>
      <c r="DLK182" s="217"/>
      <c r="DLL182" s="217"/>
      <c r="DLM182" s="217"/>
      <c r="DLN182" s="217"/>
      <c r="DLO182" s="217"/>
      <c r="DLP182" s="217"/>
      <c r="DLQ182" s="217"/>
      <c r="DLR182" s="217"/>
      <c r="DLS182" s="217"/>
      <c r="DLT182" s="217"/>
      <c r="DLU182" s="217"/>
      <c r="DLV182" s="217"/>
      <c r="DLW182" s="217"/>
      <c r="DLX182" s="217"/>
      <c r="DLY182" s="217"/>
      <c r="DLZ182" s="217"/>
      <c r="DMA182" s="217"/>
      <c r="DMB182" s="217"/>
      <c r="DMC182" s="217"/>
      <c r="DMD182" s="217"/>
      <c r="DME182" s="217"/>
      <c r="DMF182" s="217"/>
      <c r="DMG182" s="217"/>
      <c r="DMH182" s="217"/>
      <c r="DMI182" s="217"/>
      <c r="DMJ182" s="217"/>
      <c r="DMK182" s="217"/>
      <c r="DML182" s="217"/>
      <c r="DMM182" s="217"/>
      <c r="DMN182" s="217"/>
      <c r="DMO182" s="217"/>
      <c r="DMP182" s="217"/>
      <c r="DMQ182" s="217"/>
      <c r="DMR182" s="217"/>
      <c r="DMS182" s="217"/>
      <c r="DMT182" s="217"/>
      <c r="DMU182" s="217"/>
      <c r="DMV182" s="217"/>
      <c r="DMW182" s="217"/>
      <c r="DMX182" s="217"/>
      <c r="DMY182" s="217"/>
      <c r="DMZ182" s="217"/>
      <c r="DNA182" s="217"/>
      <c r="DNB182" s="217"/>
      <c r="DNC182" s="217"/>
      <c r="DND182" s="217"/>
      <c r="DNE182" s="217"/>
      <c r="DNF182" s="217"/>
      <c r="DNG182" s="217"/>
      <c r="DNH182" s="217"/>
      <c r="DNI182" s="217"/>
      <c r="DNJ182" s="217"/>
      <c r="DNK182" s="217"/>
      <c r="DNL182" s="217"/>
      <c r="DNM182" s="217"/>
      <c r="DNN182" s="217"/>
      <c r="DNO182" s="217"/>
      <c r="DNP182" s="217"/>
      <c r="DNQ182" s="217"/>
      <c r="DNR182" s="217"/>
      <c r="DNS182" s="217"/>
      <c r="DNT182" s="217"/>
      <c r="DNU182" s="217"/>
      <c r="DNV182" s="217"/>
      <c r="DNW182" s="217"/>
      <c r="DNX182" s="217"/>
      <c r="DNY182" s="217"/>
      <c r="DNZ182" s="217"/>
      <c r="DOA182" s="217"/>
      <c r="DOB182" s="217"/>
      <c r="DOC182" s="217"/>
      <c r="DOD182" s="217"/>
      <c r="DOE182" s="217"/>
      <c r="DOF182" s="217"/>
      <c r="DOG182" s="217"/>
      <c r="DOH182" s="217"/>
      <c r="DOI182" s="217"/>
      <c r="DOJ182" s="217"/>
      <c r="DOK182" s="217"/>
      <c r="DOL182" s="217"/>
      <c r="DOM182" s="217"/>
      <c r="DON182" s="217"/>
      <c r="DOO182" s="217"/>
      <c r="DOP182" s="217"/>
      <c r="DOQ182" s="217"/>
      <c r="DOR182" s="217"/>
      <c r="DOS182" s="217"/>
      <c r="DOT182" s="217"/>
      <c r="DOU182" s="217"/>
      <c r="DOV182" s="217"/>
      <c r="DOW182" s="217"/>
      <c r="DOX182" s="217"/>
      <c r="DOY182" s="217"/>
      <c r="DOZ182" s="217"/>
      <c r="DPA182" s="217"/>
      <c r="DPB182" s="217"/>
      <c r="DPC182" s="217"/>
      <c r="DPD182" s="217"/>
      <c r="DPE182" s="217"/>
      <c r="DPF182" s="217"/>
      <c r="DPG182" s="217"/>
      <c r="DPH182" s="217"/>
      <c r="DPI182" s="217"/>
      <c r="DPJ182" s="217"/>
      <c r="DPK182" s="217"/>
      <c r="DPL182" s="217"/>
      <c r="DPM182" s="217"/>
      <c r="DPN182" s="217"/>
      <c r="DPO182" s="217"/>
      <c r="DPP182" s="217"/>
      <c r="DPQ182" s="217"/>
      <c r="DPR182" s="217"/>
      <c r="DPS182" s="217"/>
      <c r="DPT182" s="217"/>
      <c r="DPU182" s="217"/>
      <c r="DPV182" s="217"/>
      <c r="DPW182" s="217"/>
      <c r="DPX182" s="217"/>
      <c r="DPY182" s="217"/>
      <c r="DPZ182" s="217"/>
      <c r="DQA182" s="217"/>
      <c r="DQB182" s="217"/>
      <c r="DQC182" s="217"/>
      <c r="DQD182" s="217"/>
      <c r="DQE182" s="217"/>
      <c r="DQF182" s="217"/>
      <c r="DQG182" s="217"/>
      <c r="DQH182" s="217"/>
      <c r="DQI182" s="217"/>
      <c r="DQJ182" s="217"/>
      <c r="DQK182" s="217"/>
      <c r="DQL182" s="217"/>
      <c r="DQM182" s="217"/>
      <c r="DQN182" s="217"/>
      <c r="DQO182" s="217"/>
      <c r="DQP182" s="217"/>
      <c r="DQQ182" s="217"/>
      <c r="DQR182" s="217"/>
      <c r="DQS182" s="217"/>
      <c r="DQT182" s="217"/>
      <c r="DQU182" s="217"/>
      <c r="DQV182" s="217"/>
      <c r="DQW182" s="217"/>
      <c r="DQX182" s="217"/>
      <c r="DQY182" s="217"/>
      <c r="DQZ182" s="217"/>
      <c r="DRA182" s="217"/>
      <c r="DRB182" s="217"/>
      <c r="DRC182" s="217"/>
      <c r="DRD182" s="217"/>
      <c r="DRE182" s="217"/>
      <c r="DRF182" s="217"/>
      <c r="DRG182" s="217"/>
      <c r="DRH182" s="217"/>
      <c r="DRI182" s="217"/>
      <c r="DRJ182" s="217"/>
      <c r="DRK182" s="217"/>
      <c r="DRL182" s="217"/>
      <c r="DRM182" s="217"/>
      <c r="DRN182" s="217"/>
      <c r="DRO182" s="217"/>
      <c r="DRP182" s="217"/>
      <c r="DRQ182" s="217"/>
      <c r="DRR182" s="217"/>
      <c r="DRS182" s="217"/>
      <c r="DRT182" s="217"/>
      <c r="DRU182" s="217"/>
      <c r="DRV182" s="217"/>
      <c r="DRW182" s="217"/>
      <c r="DRX182" s="217"/>
      <c r="DRY182" s="217"/>
      <c r="DRZ182" s="217"/>
      <c r="DSA182" s="217"/>
      <c r="DSB182" s="217"/>
      <c r="DSC182" s="217"/>
      <c r="DSD182" s="217"/>
      <c r="DSE182" s="217"/>
      <c r="DSF182" s="217"/>
      <c r="DSG182" s="217"/>
      <c r="DSH182" s="217"/>
      <c r="DSI182" s="217"/>
      <c r="DSJ182" s="217"/>
      <c r="DSK182" s="217"/>
      <c r="DSL182" s="217"/>
      <c r="DSM182" s="217"/>
      <c r="DSN182" s="217"/>
      <c r="DSO182" s="217"/>
      <c r="DSP182" s="217"/>
      <c r="DSQ182" s="217"/>
      <c r="DSR182" s="217"/>
      <c r="DSS182" s="217"/>
      <c r="DST182" s="217"/>
      <c r="DSU182" s="217"/>
      <c r="DSV182" s="217"/>
      <c r="DSW182" s="217"/>
      <c r="DSX182" s="217"/>
      <c r="DSY182" s="217"/>
      <c r="DSZ182" s="217"/>
      <c r="DTA182" s="217"/>
      <c r="DTB182" s="217"/>
      <c r="DTC182" s="217"/>
      <c r="DTD182" s="217"/>
      <c r="DTE182" s="217"/>
      <c r="DTF182" s="217"/>
      <c r="DTG182" s="217"/>
      <c r="DTH182" s="217"/>
      <c r="DTI182" s="217"/>
      <c r="DTJ182" s="217"/>
      <c r="DTK182" s="217"/>
      <c r="DTL182" s="217"/>
      <c r="DTM182" s="217"/>
      <c r="DTN182" s="217"/>
      <c r="DTO182" s="217"/>
      <c r="DTP182" s="217"/>
      <c r="DTQ182" s="217"/>
      <c r="DTR182" s="217"/>
      <c r="DTS182" s="217"/>
      <c r="DTT182" s="217"/>
      <c r="DTU182" s="217"/>
      <c r="DTV182" s="217"/>
      <c r="DTW182" s="217"/>
      <c r="DTX182" s="217"/>
      <c r="DTY182" s="217"/>
      <c r="DTZ182" s="217"/>
      <c r="DUA182" s="217"/>
      <c r="DUB182" s="217"/>
      <c r="DUC182" s="217"/>
      <c r="DUD182" s="217"/>
      <c r="DUE182" s="217"/>
      <c r="DUF182" s="217"/>
      <c r="DUG182" s="217"/>
      <c r="DUH182" s="217"/>
      <c r="DUI182" s="217"/>
      <c r="DUJ182" s="217"/>
      <c r="DUK182" s="217"/>
      <c r="DUL182" s="217"/>
      <c r="DUM182" s="217"/>
      <c r="DUN182" s="217"/>
      <c r="DUO182" s="217"/>
      <c r="DUP182" s="217"/>
      <c r="DUQ182" s="217"/>
      <c r="DUR182" s="217"/>
      <c r="DUS182" s="217"/>
      <c r="DUT182" s="217"/>
      <c r="DUU182" s="217"/>
      <c r="DUV182" s="217"/>
      <c r="DUW182" s="217"/>
      <c r="DUX182" s="217"/>
      <c r="DUY182" s="217"/>
      <c r="DUZ182" s="217"/>
      <c r="DVA182" s="217"/>
      <c r="DVB182" s="217"/>
      <c r="DVC182" s="217"/>
      <c r="DVD182" s="217"/>
      <c r="DVE182" s="217"/>
      <c r="DVF182" s="217"/>
      <c r="DVG182" s="217"/>
      <c r="DVH182" s="217"/>
      <c r="DVI182" s="217"/>
      <c r="DVJ182" s="217"/>
      <c r="DVK182" s="217"/>
      <c r="DVL182" s="217"/>
      <c r="DVM182" s="217"/>
      <c r="DVN182" s="217"/>
      <c r="DVO182" s="217"/>
      <c r="DVP182" s="217"/>
      <c r="DVQ182" s="217"/>
      <c r="DVR182" s="217"/>
      <c r="DVS182" s="217"/>
      <c r="DVT182" s="217"/>
      <c r="DVU182" s="217"/>
      <c r="DVV182" s="217"/>
      <c r="DVW182" s="217"/>
      <c r="DVX182" s="217"/>
      <c r="DVY182" s="217"/>
      <c r="DVZ182" s="217"/>
      <c r="DWA182" s="217"/>
      <c r="DWB182" s="217"/>
      <c r="DWC182" s="217"/>
      <c r="DWD182" s="217"/>
      <c r="DWE182" s="217"/>
      <c r="DWF182" s="217"/>
      <c r="DWG182" s="217"/>
      <c r="DWH182" s="217"/>
      <c r="DWI182" s="217"/>
      <c r="DWJ182" s="217"/>
      <c r="DWK182" s="217"/>
      <c r="DWL182" s="217"/>
      <c r="DWM182" s="217"/>
      <c r="DWN182" s="217"/>
      <c r="DWO182" s="217"/>
      <c r="DWP182" s="217"/>
      <c r="DWQ182" s="217"/>
      <c r="DWR182" s="217"/>
      <c r="DWS182" s="217"/>
      <c r="DWT182" s="217"/>
      <c r="DWU182" s="217"/>
      <c r="DWV182" s="217"/>
      <c r="DWW182" s="217"/>
      <c r="DWX182" s="217"/>
      <c r="DWY182" s="217"/>
      <c r="DWZ182" s="217"/>
      <c r="DXA182" s="217"/>
      <c r="DXB182" s="217"/>
      <c r="DXC182" s="217"/>
      <c r="DXD182" s="217"/>
      <c r="DXE182" s="217"/>
      <c r="DXF182" s="217"/>
      <c r="DXG182" s="217"/>
      <c r="DXH182" s="217"/>
      <c r="DXI182" s="217"/>
      <c r="DXJ182" s="217"/>
      <c r="DXK182" s="217"/>
      <c r="DXL182" s="217"/>
      <c r="DXM182" s="217"/>
      <c r="DXN182" s="217"/>
      <c r="DXO182" s="217"/>
      <c r="DXP182" s="217"/>
      <c r="DXQ182" s="217"/>
      <c r="DXR182" s="217"/>
      <c r="DXS182" s="217"/>
      <c r="DXT182" s="217"/>
      <c r="DXU182" s="217"/>
      <c r="DXV182" s="217"/>
      <c r="DXW182" s="217"/>
      <c r="DXX182" s="217"/>
      <c r="DXY182" s="217"/>
      <c r="DXZ182" s="217"/>
      <c r="DYA182" s="217"/>
      <c r="DYB182" s="217"/>
      <c r="DYC182" s="217"/>
      <c r="DYD182" s="217"/>
      <c r="DYE182" s="217"/>
      <c r="DYF182" s="217"/>
      <c r="DYG182" s="217"/>
      <c r="DYH182" s="217"/>
      <c r="DYI182" s="217"/>
      <c r="DYJ182" s="217"/>
      <c r="DYK182" s="217"/>
      <c r="DYL182" s="217"/>
      <c r="DYM182" s="217"/>
      <c r="DYN182" s="217"/>
      <c r="DYO182" s="217"/>
      <c r="DYP182" s="217"/>
      <c r="DYQ182" s="217"/>
      <c r="DYR182" s="217"/>
      <c r="DYS182" s="217"/>
      <c r="DYT182" s="217"/>
      <c r="DYU182" s="217"/>
      <c r="DYV182" s="217"/>
      <c r="DYW182" s="217"/>
      <c r="DYX182" s="217"/>
      <c r="DYY182" s="217"/>
      <c r="DYZ182" s="217"/>
      <c r="DZA182" s="217"/>
      <c r="DZB182" s="217"/>
      <c r="DZC182" s="217"/>
      <c r="DZD182" s="217"/>
      <c r="DZE182" s="217"/>
      <c r="DZF182" s="217"/>
      <c r="DZG182" s="217"/>
      <c r="DZH182" s="217"/>
      <c r="DZI182" s="217"/>
      <c r="DZJ182" s="217"/>
      <c r="DZK182" s="217"/>
      <c r="DZL182" s="217"/>
      <c r="DZM182" s="217"/>
      <c r="DZN182" s="217"/>
      <c r="DZO182" s="217"/>
      <c r="DZP182" s="217"/>
      <c r="DZQ182" s="217"/>
      <c r="DZR182" s="217"/>
      <c r="DZS182" s="217"/>
      <c r="DZT182" s="217"/>
      <c r="DZU182" s="217"/>
      <c r="DZV182" s="217"/>
      <c r="DZW182" s="217"/>
      <c r="DZX182" s="217"/>
      <c r="DZY182" s="217"/>
      <c r="DZZ182" s="217"/>
      <c r="EAA182" s="217"/>
      <c r="EAB182" s="217"/>
      <c r="EAC182" s="217"/>
      <c r="EAD182" s="217"/>
      <c r="EAE182" s="217"/>
      <c r="EAF182" s="217"/>
      <c r="EAG182" s="217"/>
      <c r="EAH182" s="217"/>
      <c r="EAI182" s="217"/>
      <c r="EAJ182" s="217"/>
      <c r="EAK182" s="217"/>
      <c r="EAL182" s="217"/>
      <c r="EAM182" s="217"/>
      <c r="EAN182" s="217"/>
      <c r="EAO182" s="217"/>
      <c r="EAP182" s="217"/>
      <c r="EAQ182" s="217"/>
      <c r="EAR182" s="217"/>
      <c r="EAS182" s="217"/>
      <c r="EAT182" s="217"/>
      <c r="EAU182" s="217"/>
      <c r="EAV182" s="217"/>
      <c r="EAW182" s="217"/>
      <c r="EAX182" s="217"/>
      <c r="EAY182" s="217"/>
      <c r="EAZ182" s="217"/>
      <c r="EBA182" s="217"/>
      <c r="EBB182" s="217"/>
      <c r="EBC182" s="217"/>
      <c r="EBD182" s="217"/>
      <c r="EBE182" s="217"/>
      <c r="EBF182" s="217"/>
      <c r="EBG182" s="217"/>
      <c r="EBH182" s="217"/>
      <c r="EBI182" s="217"/>
      <c r="EBJ182" s="217"/>
      <c r="EBK182" s="217"/>
      <c r="EBL182" s="217"/>
      <c r="EBM182" s="217"/>
      <c r="EBN182" s="217"/>
      <c r="EBO182" s="217"/>
      <c r="EBP182" s="217"/>
      <c r="EBQ182" s="217"/>
      <c r="EBR182" s="217"/>
      <c r="EBS182" s="217"/>
      <c r="EBT182" s="217"/>
      <c r="EBU182" s="217"/>
      <c r="EBV182" s="217"/>
      <c r="EBW182" s="217"/>
      <c r="EBX182" s="217"/>
      <c r="EBY182" s="217"/>
      <c r="EBZ182" s="217"/>
      <c r="ECA182" s="217"/>
      <c r="ECB182" s="217"/>
      <c r="ECC182" s="217"/>
      <c r="ECD182" s="217"/>
      <c r="ECE182" s="217"/>
      <c r="ECF182" s="217"/>
      <c r="ECG182" s="217"/>
      <c r="ECH182" s="217"/>
      <c r="ECI182" s="217"/>
      <c r="ECJ182" s="217"/>
      <c r="ECK182" s="217"/>
      <c r="ECL182" s="217"/>
      <c r="ECM182" s="217"/>
      <c r="ECN182" s="217"/>
      <c r="ECO182" s="217"/>
      <c r="ECP182" s="217"/>
      <c r="ECQ182" s="217"/>
      <c r="ECR182" s="217"/>
      <c r="ECS182" s="217"/>
      <c r="ECT182" s="217"/>
      <c r="ECU182" s="217"/>
      <c r="ECV182" s="217"/>
      <c r="ECW182" s="217"/>
      <c r="ECX182" s="217"/>
      <c r="ECY182" s="217"/>
      <c r="ECZ182" s="217"/>
      <c r="EDA182" s="217"/>
      <c r="EDB182" s="217"/>
      <c r="EDC182" s="217"/>
      <c r="EDD182" s="217"/>
      <c r="EDE182" s="217"/>
      <c r="EDF182" s="217"/>
      <c r="EDG182" s="217"/>
      <c r="EDH182" s="217"/>
      <c r="EDI182" s="217"/>
      <c r="EDJ182" s="217"/>
      <c r="EDK182" s="217"/>
      <c r="EDL182" s="217"/>
      <c r="EDM182" s="217"/>
      <c r="EDN182" s="217"/>
      <c r="EDO182" s="217"/>
      <c r="EDP182" s="217"/>
      <c r="EDQ182" s="217"/>
      <c r="EDR182" s="217"/>
      <c r="EDS182" s="217"/>
      <c r="EDT182" s="217"/>
      <c r="EDU182" s="217"/>
      <c r="EDV182" s="217"/>
      <c r="EDW182" s="217"/>
      <c r="EDX182" s="217"/>
      <c r="EDY182" s="217"/>
      <c r="EDZ182" s="217"/>
      <c r="EEA182" s="217"/>
      <c r="EEB182" s="217"/>
      <c r="EEC182" s="217"/>
      <c r="EED182" s="217"/>
      <c r="EEE182" s="217"/>
      <c r="EEF182" s="217"/>
      <c r="EEG182" s="217"/>
      <c r="EEH182" s="217"/>
      <c r="EEI182" s="217"/>
      <c r="EEJ182" s="217"/>
      <c r="EEK182" s="217"/>
      <c r="EEL182" s="217"/>
      <c r="EEM182" s="217"/>
      <c r="EEN182" s="217"/>
      <c r="EEO182" s="217"/>
      <c r="EEP182" s="217"/>
      <c r="EEQ182" s="217"/>
      <c r="EER182" s="217"/>
      <c r="EES182" s="217"/>
      <c r="EET182" s="217"/>
      <c r="EEU182" s="217"/>
      <c r="EEV182" s="217"/>
      <c r="EEW182" s="217"/>
      <c r="EEX182" s="217"/>
      <c r="EEY182" s="217"/>
      <c r="EEZ182" s="217"/>
      <c r="EFA182" s="217"/>
      <c r="EFB182" s="217"/>
      <c r="EFC182" s="217"/>
      <c r="EFD182" s="217"/>
      <c r="EFE182" s="217"/>
      <c r="EFF182" s="217"/>
      <c r="EFG182" s="217"/>
      <c r="EFH182" s="217"/>
      <c r="EFI182" s="217"/>
      <c r="EFJ182" s="217"/>
      <c r="EFK182" s="217"/>
      <c r="EFL182" s="217"/>
      <c r="EFM182" s="217"/>
      <c r="EFN182" s="217"/>
      <c r="EFO182" s="217"/>
      <c r="EFP182" s="217"/>
      <c r="EFQ182" s="217"/>
      <c r="EFR182" s="217"/>
      <c r="EFS182" s="217"/>
      <c r="EFT182" s="217"/>
      <c r="EFU182" s="217"/>
      <c r="EFV182" s="217"/>
      <c r="EFW182" s="217"/>
      <c r="EFX182" s="217"/>
      <c r="EFY182" s="217"/>
      <c r="EFZ182" s="217"/>
      <c r="EGA182" s="217"/>
      <c r="EGB182" s="217"/>
      <c r="EGC182" s="217"/>
      <c r="EGD182" s="217"/>
      <c r="EGE182" s="217"/>
      <c r="EGF182" s="217"/>
      <c r="EGG182" s="217"/>
      <c r="EGH182" s="217"/>
      <c r="EGI182" s="217"/>
      <c r="EGJ182" s="217"/>
      <c r="EGK182" s="217"/>
      <c r="EGL182" s="217"/>
      <c r="EGM182" s="217"/>
      <c r="EGN182" s="217"/>
      <c r="EGO182" s="217"/>
      <c r="EGP182" s="217"/>
      <c r="EGQ182" s="217"/>
      <c r="EGR182" s="217"/>
      <c r="EGS182" s="217"/>
      <c r="EGT182" s="217"/>
      <c r="EGU182" s="217"/>
      <c r="EGV182" s="217"/>
      <c r="EGW182" s="217"/>
      <c r="EGX182" s="217"/>
      <c r="EGY182" s="217"/>
      <c r="EGZ182" s="217"/>
      <c r="EHA182" s="217"/>
      <c r="EHB182" s="217"/>
      <c r="EHC182" s="217"/>
      <c r="EHD182" s="217"/>
      <c r="EHE182" s="217"/>
      <c r="EHF182" s="217"/>
      <c r="EHG182" s="217"/>
      <c r="EHH182" s="217"/>
      <c r="EHI182" s="217"/>
      <c r="EHJ182" s="217"/>
      <c r="EHK182" s="217"/>
      <c r="EHL182" s="217"/>
      <c r="EHM182" s="217"/>
      <c r="EHN182" s="217"/>
      <c r="EHO182" s="217"/>
      <c r="EHP182" s="217"/>
      <c r="EHQ182" s="217"/>
      <c r="EHR182" s="217"/>
      <c r="EHS182" s="217"/>
      <c r="EHT182" s="217"/>
      <c r="EHU182" s="217"/>
      <c r="EHV182" s="217"/>
      <c r="EHW182" s="217"/>
      <c r="EHX182" s="217"/>
      <c r="EHY182" s="217"/>
      <c r="EHZ182" s="217"/>
      <c r="EIA182" s="217"/>
      <c r="EIB182" s="217"/>
      <c r="EIC182" s="217"/>
      <c r="EID182" s="217"/>
      <c r="EIE182" s="217"/>
      <c r="EIF182" s="217"/>
      <c r="EIG182" s="217"/>
      <c r="EIH182" s="217"/>
      <c r="EII182" s="217"/>
      <c r="EIJ182" s="217"/>
      <c r="EIK182" s="217"/>
      <c r="EIL182" s="217"/>
      <c r="EIM182" s="217"/>
      <c r="EIN182" s="217"/>
      <c r="EIO182" s="217"/>
      <c r="EIP182" s="217"/>
      <c r="EIQ182" s="217"/>
      <c r="EIR182" s="217"/>
      <c r="EIS182" s="217"/>
      <c r="EIT182" s="217"/>
      <c r="EIU182" s="217"/>
      <c r="EIV182" s="217"/>
      <c r="EIW182" s="217"/>
      <c r="EIX182" s="217"/>
      <c r="EIY182" s="217"/>
      <c r="EIZ182" s="217"/>
      <c r="EJA182" s="217"/>
      <c r="EJB182" s="217"/>
      <c r="EJC182" s="217"/>
      <c r="EJD182" s="217"/>
      <c r="EJE182" s="217"/>
      <c r="EJF182" s="217"/>
      <c r="EJG182" s="217"/>
      <c r="EJH182" s="217"/>
      <c r="EJI182" s="217"/>
      <c r="EJJ182" s="217"/>
      <c r="EJK182" s="217"/>
      <c r="EJL182" s="217"/>
      <c r="EJM182" s="217"/>
      <c r="EJN182" s="217"/>
      <c r="EJO182" s="217"/>
      <c r="EJP182" s="217"/>
      <c r="EJQ182" s="217"/>
      <c r="EJR182" s="217"/>
      <c r="EJS182" s="217"/>
      <c r="EJT182" s="217"/>
      <c r="EJU182" s="217"/>
      <c r="EJV182" s="217"/>
      <c r="EJW182" s="217"/>
      <c r="EJX182" s="217"/>
      <c r="EJY182" s="217"/>
      <c r="EJZ182" s="217"/>
      <c r="EKA182" s="217"/>
      <c r="EKB182" s="217"/>
      <c r="EKC182" s="217"/>
      <c r="EKD182" s="217"/>
      <c r="EKE182" s="217"/>
      <c r="EKF182" s="217"/>
      <c r="EKG182" s="217"/>
      <c r="EKH182" s="217"/>
      <c r="EKI182" s="217"/>
      <c r="EKJ182" s="217"/>
      <c r="EKK182" s="217"/>
      <c r="EKL182" s="217"/>
      <c r="EKM182" s="217"/>
      <c r="EKN182" s="217"/>
      <c r="EKO182" s="217"/>
      <c r="EKP182" s="217"/>
      <c r="EKQ182" s="217"/>
      <c r="EKR182" s="217"/>
      <c r="EKS182" s="217"/>
      <c r="EKT182" s="217"/>
      <c r="EKU182" s="217"/>
      <c r="EKV182" s="217"/>
      <c r="EKW182" s="217"/>
      <c r="EKX182" s="217"/>
      <c r="EKY182" s="217"/>
      <c r="EKZ182" s="217"/>
      <c r="ELA182" s="217"/>
      <c r="ELB182" s="217"/>
      <c r="ELC182" s="217"/>
      <c r="ELD182" s="217"/>
      <c r="ELE182" s="217"/>
      <c r="ELF182" s="217"/>
      <c r="ELG182" s="217"/>
      <c r="ELH182" s="217"/>
      <c r="ELI182" s="217"/>
      <c r="ELJ182" s="217"/>
      <c r="ELK182" s="217"/>
      <c r="ELL182" s="217"/>
      <c r="ELM182" s="217"/>
      <c r="ELN182" s="217"/>
      <c r="ELO182" s="217"/>
      <c r="ELP182" s="217"/>
      <c r="ELQ182" s="217"/>
      <c r="ELR182" s="217"/>
      <c r="ELS182" s="217"/>
      <c r="ELT182" s="217"/>
      <c r="ELU182" s="217"/>
      <c r="ELV182" s="217"/>
      <c r="ELW182" s="217"/>
      <c r="ELX182" s="217"/>
      <c r="ELY182" s="217"/>
      <c r="ELZ182" s="217"/>
      <c r="EMA182" s="217"/>
      <c r="EMB182" s="217"/>
      <c r="EMC182" s="217"/>
      <c r="EMD182" s="217"/>
      <c r="EME182" s="217"/>
      <c r="EMF182" s="217"/>
      <c r="EMG182" s="217"/>
      <c r="EMH182" s="217"/>
      <c r="EMI182" s="217"/>
      <c r="EMJ182" s="217"/>
      <c r="EMK182" s="217"/>
      <c r="EML182" s="217"/>
      <c r="EMM182" s="217"/>
      <c r="EMN182" s="217"/>
      <c r="EMO182" s="217"/>
      <c r="EMP182" s="217"/>
      <c r="EMQ182" s="217"/>
      <c r="EMR182" s="217"/>
      <c r="EMS182" s="217"/>
      <c r="EMT182" s="217"/>
      <c r="EMU182" s="217"/>
      <c r="EMV182" s="217"/>
      <c r="EMW182" s="217"/>
      <c r="EMX182" s="217"/>
      <c r="EMY182" s="217"/>
      <c r="EMZ182" s="217"/>
      <c r="ENA182" s="217"/>
      <c r="ENB182" s="217"/>
      <c r="ENC182" s="217"/>
      <c r="END182" s="217"/>
      <c r="ENE182" s="217"/>
      <c r="ENF182" s="217"/>
      <c r="ENG182" s="217"/>
      <c r="ENH182" s="217"/>
      <c r="ENI182" s="217"/>
      <c r="ENJ182" s="217"/>
      <c r="ENK182" s="217"/>
      <c r="ENL182" s="217"/>
      <c r="ENM182" s="217"/>
      <c r="ENN182" s="217"/>
      <c r="ENO182" s="217"/>
      <c r="ENP182" s="217"/>
      <c r="ENQ182" s="217"/>
      <c r="ENR182" s="217"/>
      <c r="ENS182" s="217"/>
      <c r="ENT182" s="217"/>
      <c r="ENU182" s="217"/>
      <c r="ENV182" s="217"/>
      <c r="ENW182" s="217"/>
      <c r="ENX182" s="217"/>
      <c r="ENY182" s="217"/>
      <c r="ENZ182" s="217"/>
      <c r="EOA182" s="217"/>
      <c r="EOB182" s="217"/>
      <c r="EOC182" s="217"/>
      <c r="EOD182" s="217"/>
      <c r="EOE182" s="217"/>
      <c r="EOF182" s="217"/>
      <c r="EOG182" s="217"/>
      <c r="EOH182" s="217"/>
      <c r="EOI182" s="217"/>
      <c r="EOJ182" s="217"/>
      <c r="EOK182" s="217"/>
      <c r="EOL182" s="217"/>
      <c r="EOM182" s="217"/>
      <c r="EON182" s="217"/>
      <c r="EOO182" s="217"/>
      <c r="EOP182" s="217"/>
      <c r="EOQ182" s="217"/>
      <c r="EOR182" s="217"/>
      <c r="EOS182" s="217"/>
      <c r="EOT182" s="217"/>
      <c r="EOU182" s="217"/>
      <c r="EOV182" s="217"/>
      <c r="EOW182" s="217"/>
      <c r="EOX182" s="217"/>
      <c r="EOY182" s="217"/>
      <c r="EOZ182" s="217"/>
      <c r="EPA182" s="217"/>
      <c r="EPB182" s="217"/>
      <c r="EPC182" s="217"/>
      <c r="EPD182" s="217"/>
      <c r="EPE182" s="217"/>
      <c r="EPF182" s="217"/>
      <c r="EPG182" s="217"/>
      <c r="EPH182" s="217"/>
      <c r="EPI182" s="217"/>
      <c r="EPJ182" s="217"/>
      <c r="EPK182" s="217"/>
      <c r="EPL182" s="217"/>
      <c r="EPM182" s="217"/>
      <c r="EPN182" s="217"/>
      <c r="EPO182" s="217"/>
      <c r="EPP182" s="217"/>
      <c r="EPQ182" s="217"/>
      <c r="EPR182" s="217"/>
      <c r="EPS182" s="217"/>
      <c r="EPT182" s="217"/>
      <c r="EPU182" s="217"/>
      <c r="EPV182" s="217"/>
      <c r="EPW182" s="217"/>
      <c r="EPX182" s="217"/>
      <c r="EPY182" s="217"/>
      <c r="EPZ182" s="217"/>
      <c r="EQA182" s="217"/>
      <c r="EQB182" s="217"/>
      <c r="EQC182" s="217"/>
      <c r="EQD182" s="217"/>
      <c r="EQE182" s="217"/>
      <c r="EQF182" s="217"/>
      <c r="EQG182" s="217"/>
      <c r="EQH182" s="217"/>
      <c r="EQI182" s="217"/>
      <c r="EQJ182" s="217"/>
      <c r="EQK182" s="217"/>
      <c r="EQL182" s="217"/>
      <c r="EQM182" s="217"/>
      <c r="EQN182" s="217"/>
      <c r="EQO182" s="217"/>
      <c r="EQP182" s="217"/>
      <c r="EQQ182" s="217"/>
      <c r="EQR182" s="217"/>
      <c r="EQS182" s="217"/>
      <c r="EQT182" s="217"/>
      <c r="EQU182" s="217"/>
      <c r="EQV182" s="217"/>
      <c r="EQW182" s="217"/>
      <c r="EQX182" s="217"/>
      <c r="EQY182" s="217"/>
      <c r="EQZ182" s="217"/>
      <c r="ERA182" s="217"/>
      <c r="ERB182" s="217"/>
      <c r="ERC182" s="217"/>
      <c r="ERD182" s="217"/>
      <c r="ERE182" s="217"/>
      <c r="ERF182" s="217"/>
      <c r="ERG182" s="217"/>
      <c r="ERH182" s="217"/>
      <c r="ERI182" s="217"/>
      <c r="ERJ182" s="217"/>
      <c r="ERK182" s="217"/>
      <c r="ERL182" s="217"/>
      <c r="ERM182" s="217"/>
      <c r="ERN182" s="217"/>
      <c r="ERO182" s="217"/>
      <c r="ERP182" s="217"/>
      <c r="ERQ182" s="217"/>
      <c r="ERR182" s="217"/>
      <c r="ERS182" s="217"/>
      <c r="ERT182" s="217"/>
      <c r="ERU182" s="217"/>
      <c r="ERV182" s="217"/>
      <c r="ERW182" s="217"/>
      <c r="ERX182" s="217"/>
      <c r="ERY182" s="217"/>
      <c r="ERZ182" s="217"/>
      <c r="ESA182" s="217"/>
      <c r="ESB182" s="217"/>
      <c r="ESC182" s="217"/>
      <c r="ESD182" s="217"/>
      <c r="ESE182" s="217"/>
      <c r="ESF182" s="217"/>
      <c r="ESG182" s="217"/>
      <c r="ESH182" s="217"/>
      <c r="ESI182" s="217"/>
      <c r="ESJ182" s="217"/>
      <c r="ESK182" s="217"/>
      <c r="ESL182" s="217"/>
      <c r="ESM182" s="217"/>
      <c r="ESN182" s="217"/>
      <c r="ESO182" s="217"/>
      <c r="ESP182" s="217"/>
      <c r="ESQ182" s="217"/>
      <c r="ESR182" s="217"/>
      <c r="ESS182" s="217"/>
      <c r="EST182" s="217"/>
      <c r="ESU182" s="217"/>
      <c r="ESV182" s="217"/>
      <c r="ESW182" s="217"/>
      <c r="ESX182" s="217"/>
      <c r="ESY182" s="217"/>
      <c r="ESZ182" s="217"/>
      <c r="ETA182" s="217"/>
      <c r="ETB182" s="217"/>
      <c r="ETC182" s="217"/>
      <c r="ETD182" s="217"/>
      <c r="ETE182" s="217"/>
      <c r="ETF182" s="217"/>
      <c r="ETG182" s="217"/>
      <c r="ETH182" s="217"/>
      <c r="ETI182" s="217"/>
      <c r="ETJ182" s="217"/>
      <c r="ETK182" s="217"/>
      <c r="ETL182" s="217"/>
      <c r="ETM182" s="217"/>
      <c r="ETN182" s="217"/>
      <c r="ETO182" s="217"/>
      <c r="ETP182" s="217"/>
      <c r="ETQ182" s="217"/>
      <c r="ETR182" s="217"/>
      <c r="ETS182" s="217"/>
      <c r="ETT182" s="217"/>
      <c r="ETU182" s="217"/>
      <c r="ETV182" s="217"/>
      <c r="ETW182" s="217"/>
      <c r="ETX182" s="217"/>
      <c r="ETY182" s="217"/>
      <c r="ETZ182" s="217"/>
      <c r="EUA182" s="217"/>
      <c r="EUB182" s="217"/>
      <c r="EUC182" s="217"/>
      <c r="EUD182" s="217"/>
      <c r="EUE182" s="217"/>
      <c r="EUF182" s="217"/>
      <c r="EUG182" s="217"/>
      <c r="EUH182" s="217"/>
      <c r="EUI182" s="217"/>
      <c r="EUJ182" s="217"/>
      <c r="EUK182" s="217"/>
      <c r="EUL182" s="217"/>
      <c r="EUM182" s="217"/>
      <c r="EUN182" s="217"/>
      <c r="EUO182" s="217"/>
      <c r="EUP182" s="217"/>
      <c r="EUQ182" s="217"/>
      <c r="EUR182" s="217"/>
      <c r="EUS182" s="217"/>
      <c r="EUT182" s="217"/>
      <c r="EUU182" s="217"/>
      <c r="EUV182" s="217"/>
      <c r="EUW182" s="217"/>
      <c r="EUX182" s="217"/>
      <c r="EUY182" s="217"/>
      <c r="EUZ182" s="217"/>
      <c r="EVA182" s="217"/>
      <c r="EVB182" s="217"/>
      <c r="EVC182" s="217"/>
      <c r="EVD182" s="217"/>
      <c r="EVE182" s="217"/>
      <c r="EVF182" s="217"/>
      <c r="EVG182" s="217"/>
      <c r="EVH182" s="217"/>
      <c r="EVI182" s="217"/>
      <c r="EVJ182" s="217"/>
      <c r="EVK182" s="217"/>
      <c r="EVL182" s="217"/>
      <c r="EVM182" s="217"/>
      <c r="EVN182" s="217"/>
      <c r="EVO182" s="217"/>
      <c r="EVP182" s="217"/>
      <c r="EVQ182" s="217"/>
      <c r="EVR182" s="217"/>
      <c r="EVS182" s="217"/>
      <c r="EVT182" s="217"/>
      <c r="EVU182" s="217"/>
      <c r="EVV182" s="217"/>
      <c r="EVW182" s="217"/>
      <c r="EVX182" s="217"/>
      <c r="EVY182" s="217"/>
      <c r="EVZ182" s="217"/>
      <c r="EWA182" s="217"/>
      <c r="EWB182" s="217"/>
      <c r="EWC182" s="217"/>
      <c r="EWD182" s="217"/>
      <c r="EWE182" s="217"/>
      <c r="EWF182" s="217"/>
      <c r="EWG182" s="217"/>
      <c r="EWH182" s="217"/>
      <c r="EWI182" s="217"/>
      <c r="EWJ182" s="217"/>
      <c r="EWK182" s="217"/>
      <c r="EWL182" s="217"/>
      <c r="EWM182" s="217"/>
      <c r="EWN182" s="217"/>
      <c r="EWO182" s="217"/>
      <c r="EWP182" s="217"/>
      <c r="EWQ182" s="217"/>
      <c r="EWR182" s="217"/>
      <c r="EWS182" s="217"/>
      <c r="EWT182" s="217"/>
      <c r="EWU182" s="217"/>
      <c r="EWV182" s="217"/>
      <c r="EWW182" s="217"/>
      <c r="EWX182" s="217"/>
      <c r="EWY182" s="217"/>
      <c r="EWZ182" s="217"/>
      <c r="EXA182" s="217"/>
      <c r="EXB182" s="217"/>
      <c r="EXC182" s="217"/>
      <c r="EXD182" s="217"/>
      <c r="EXE182" s="217"/>
      <c r="EXF182" s="217"/>
      <c r="EXG182" s="217"/>
      <c r="EXH182" s="217"/>
      <c r="EXI182" s="217"/>
      <c r="EXJ182" s="217"/>
      <c r="EXK182" s="217"/>
      <c r="EXL182" s="217"/>
      <c r="EXM182" s="217"/>
      <c r="EXN182" s="217"/>
      <c r="EXO182" s="217"/>
      <c r="EXP182" s="217"/>
      <c r="EXQ182" s="217"/>
      <c r="EXR182" s="217"/>
      <c r="EXS182" s="217"/>
      <c r="EXT182" s="217"/>
      <c r="EXU182" s="217"/>
      <c r="EXV182" s="217"/>
      <c r="EXW182" s="217"/>
      <c r="EXX182" s="217"/>
      <c r="EXY182" s="217"/>
      <c r="EXZ182" s="217"/>
      <c r="EYA182" s="217"/>
      <c r="EYB182" s="217"/>
      <c r="EYC182" s="217"/>
      <c r="EYD182" s="217"/>
      <c r="EYE182" s="217"/>
      <c r="EYF182" s="217"/>
      <c r="EYG182" s="217"/>
      <c r="EYH182" s="217"/>
      <c r="EYI182" s="217"/>
      <c r="EYJ182" s="217"/>
      <c r="EYK182" s="217"/>
      <c r="EYL182" s="217"/>
      <c r="EYM182" s="217"/>
      <c r="EYN182" s="217"/>
      <c r="EYO182" s="217"/>
      <c r="EYP182" s="217"/>
      <c r="EYQ182" s="217"/>
      <c r="EYR182" s="217"/>
      <c r="EYS182" s="217"/>
      <c r="EYT182" s="217"/>
      <c r="EYU182" s="217"/>
      <c r="EYV182" s="217"/>
      <c r="EYW182" s="217"/>
      <c r="EYX182" s="217"/>
      <c r="EYY182" s="217"/>
      <c r="EYZ182" s="217"/>
      <c r="EZA182" s="217"/>
      <c r="EZB182" s="217"/>
      <c r="EZC182" s="217"/>
      <c r="EZD182" s="217"/>
      <c r="EZE182" s="217"/>
      <c r="EZF182" s="217"/>
      <c r="EZG182" s="217"/>
      <c r="EZH182" s="217"/>
      <c r="EZI182" s="217"/>
      <c r="EZJ182" s="217"/>
      <c r="EZK182" s="217"/>
      <c r="EZL182" s="217"/>
      <c r="EZM182" s="217"/>
      <c r="EZN182" s="217"/>
      <c r="EZO182" s="217"/>
      <c r="EZP182" s="217"/>
      <c r="EZQ182" s="217"/>
      <c r="EZR182" s="217"/>
      <c r="EZS182" s="217"/>
      <c r="EZT182" s="217"/>
      <c r="EZU182" s="217"/>
      <c r="EZV182" s="217"/>
      <c r="EZW182" s="217"/>
      <c r="EZX182" s="217"/>
      <c r="EZY182" s="217"/>
      <c r="EZZ182" s="217"/>
      <c r="FAA182" s="217"/>
      <c r="FAB182" s="217"/>
      <c r="FAC182" s="217"/>
      <c r="FAD182" s="217"/>
      <c r="FAE182" s="217"/>
      <c r="FAF182" s="217"/>
      <c r="FAG182" s="217"/>
      <c r="FAH182" s="217"/>
      <c r="FAI182" s="217"/>
      <c r="FAJ182" s="217"/>
      <c r="FAK182" s="217"/>
      <c r="FAL182" s="217"/>
      <c r="FAM182" s="217"/>
      <c r="FAN182" s="217"/>
      <c r="FAO182" s="217"/>
      <c r="FAP182" s="217"/>
      <c r="FAQ182" s="217"/>
      <c r="FAR182" s="217"/>
      <c r="FAS182" s="217"/>
      <c r="FAT182" s="217"/>
      <c r="FAU182" s="217"/>
      <c r="FAV182" s="217"/>
      <c r="FAW182" s="217"/>
      <c r="FAX182" s="217"/>
      <c r="FAY182" s="217"/>
      <c r="FAZ182" s="217"/>
      <c r="FBA182" s="217"/>
      <c r="FBB182" s="217"/>
      <c r="FBC182" s="217"/>
      <c r="FBD182" s="217"/>
      <c r="FBE182" s="217"/>
      <c r="FBF182" s="217"/>
      <c r="FBG182" s="217"/>
      <c r="FBH182" s="217"/>
      <c r="FBI182" s="217"/>
      <c r="FBJ182" s="217"/>
      <c r="FBK182" s="217"/>
      <c r="FBL182" s="217"/>
      <c r="FBM182" s="217"/>
      <c r="FBN182" s="217"/>
      <c r="FBO182" s="217"/>
      <c r="FBP182" s="217"/>
      <c r="FBQ182" s="217"/>
      <c r="FBR182" s="217"/>
      <c r="FBS182" s="217"/>
      <c r="FBT182" s="217"/>
      <c r="FBU182" s="217"/>
      <c r="FBV182" s="217"/>
      <c r="FBW182" s="217"/>
      <c r="FBX182" s="217"/>
      <c r="FBY182" s="217"/>
      <c r="FBZ182" s="217"/>
      <c r="FCA182" s="217"/>
      <c r="FCB182" s="217"/>
      <c r="FCC182" s="217"/>
      <c r="FCD182" s="217"/>
      <c r="FCE182" s="217"/>
      <c r="FCF182" s="217"/>
      <c r="FCG182" s="217"/>
      <c r="FCH182" s="217"/>
      <c r="FCI182" s="217"/>
      <c r="FCJ182" s="217"/>
      <c r="FCK182" s="217"/>
      <c r="FCL182" s="217"/>
      <c r="FCM182" s="217"/>
      <c r="FCN182" s="217"/>
      <c r="FCO182" s="217"/>
      <c r="FCP182" s="217"/>
      <c r="FCQ182" s="217"/>
      <c r="FCR182" s="217"/>
      <c r="FCS182" s="217"/>
      <c r="FCT182" s="217"/>
      <c r="FCU182" s="217"/>
      <c r="FCV182" s="217"/>
      <c r="FCW182" s="217"/>
      <c r="FCX182" s="217"/>
      <c r="FCY182" s="217"/>
      <c r="FCZ182" s="217"/>
      <c r="FDA182" s="217"/>
      <c r="FDB182" s="217"/>
      <c r="FDC182" s="217"/>
      <c r="FDD182" s="217"/>
      <c r="FDE182" s="217"/>
      <c r="FDF182" s="217"/>
      <c r="FDG182" s="217"/>
      <c r="FDH182" s="217"/>
      <c r="FDI182" s="217"/>
      <c r="FDJ182" s="217"/>
      <c r="FDK182" s="217"/>
      <c r="FDL182" s="217"/>
      <c r="FDM182" s="217"/>
      <c r="FDN182" s="217"/>
      <c r="FDO182" s="217"/>
      <c r="FDP182" s="217"/>
      <c r="FDQ182" s="217"/>
      <c r="FDR182" s="217"/>
      <c r="FDS182" s="217"/>
      <c r="FDT182" s="217"/>
      <c r="FDU182" s="217"/>
      <c r="FDV182" s="217"/>
      <c r="FDW182" s="217"/>
      <c r="FDX182" s="217"/>
      <c r="FDY182" s="217"/>
      <c r="FDZ182" s="217"/>
      <c r="FEA182" s="217"/>
      <c r="FEB182" s="217"/>
      <c r="FEC182" s="217"/>
      <c r="FED182" s="217"/>
      <c r="FEE182" s="217"/>
      <c r="FEF182" s="217"/>
      <c r="FEG182" s="217"/>
      <c r="FEH182" s="217"/>
      <c r="FEI182" s="217"/>
      <c r="FEJ182" s="217"/>
      <c r="FEK182" s="217"/>
      <c r="FEL182" s="217"/>
      <c r="FEM182" s="217"/>
      <c r="FEN182" s="217"/>
      <c r="FEO182" s="217"/>
      <c r="FEP182" s="217"/>
      <c r="FEQ182" s="217"/>
      <c r="FER182" s="217"/>
      <c r="FES182" s="217"/>
      <c r="FET182" s="217"/>
      <c r="FEU182" s="217"/>
      <c r="FEV182" s="217"/>
      <c r="FEW182" s="217"/>
      <c r="FEX182" s="217"/>
      <c r="FEY182" s="217"/>
      <c r="FEZ182" s="217"/>
      <c r="FFA182" s="217"/>
      <c r="FFB182" s="217"/>
      <c r="FFC182" s="217"/>
      <c r="FFD182" s="217"/>
      <c r="FFE182" s="217"/>
      <c r="FFF182" s="217"/>
      <c r="FFG182" s="217"/>
      <c r="FFH182" s="217"/>
      <c r="FFI182" s="217"/>
      <c r="FFJ182" s="217"/>
      <c r="FFK182" s="217"/>
      <c r="FFL182" s="217"/>
      <c r="FFM182" s="217"/>
      <c r="FFN182" s="217"/>
      <c r="FFO182" s="217"/>
      <c r="FFP182" s="217"/>
      <c r="FFQ182" s="217"/>
      <c r="FFR182" s="217"/>
      <c r="FFS182" s="217"/>
      <c r="FFT182" s="217"/>
      <c r="FFU182" s="217"/>
      <c r="FFV182" s="217"/>
      <c r="FFW182" s="217"/>
      <c r="FFX182" s="217"/>
      <c r="FFY182" s="217"/>
      <c r="FFZ182" s="217"/>
      <c r="FGA182" s="217"/>
      <c r="FGB182" s="217"/>
      <c r="FGC182" s="217"/>
      <c r="FGD182" s="217"/>
      <c r="FGE182" s="217"/>
      <c r="FGF182" s="217"/>
      <c r="FGG182" s="217"/>
      <c r="FGH182" s="217"/>
      <c r="FGI182" s="217"/>
      <c r="FGJ182" s="217"/>
      <c r="FGK182" s="217"/>
      <c r="FGL182" s="217"/>
      <c r="FGM182" s="217"/>
      <c r="FGN182" s="217"/>
      <c r="FGO182" s="217"/>
      <c r="FGP182" s="217"/>
      <c r="FGQ182" s="217"/>
      <c r="FGR182" s="217"/>
      <c r="FGS182" s="217"/>
      <c r="FGT182" s="217"/>
      <c r="FGU182" s="217"/>
      <c r="FGV182" s="217"/>
      <c r="FGW182" s="217"/>
      <c r="FGX182" s="217"/>
      <c r="FGY182" s="217"/>
      <c r="FGZ182" s="217"/>
      <c r="FHA182" s="217"/>
      <c r="FHB182" s="217"/>
      <c r="FHC182" s="217"/>
      <c r="FHD182" s="217"/>
      <c r="FHE182" s="217"/>
      <c r="FHF182" s="217"/>
      <c r="FHG182" s="217"/>
      <c r="FHH182" s="217"/>
      <c r="FHI182" s="217"/>
      <c r="FHJ182" s="217"/>
      <c r="FHK182" s="217"/>
      <c r="FHL182" s="217"/>
      <c r="FHM182" s="217"/>
      <c r="FHN182" s="217"/>
      <c r="FHO182" s="217"/>
      <c r="FHP182" s="217"/>
      <c r="FHQ182" s="217"/>
      <c r="FHR182" s="217"/>
      <c r="FHS182" s="217"/>
      <c r="FHT182" s="217"/>
      <c r="FHU182" s="217"/>
      <c r="FHV182" s="217"/>
      <c r="FHW182" s="217"/>
      <c r="FHX182" s="217"/>
      <c r="FHY182" s="217"/>
      <c r="FHZ182" s="217"/>
      <c r="FIA182" s="217"/>
      <c r="FIB182" s="217"/>
      <c r="FIC182" s="217"/>
      <c r="FID182" s="217"/>
      <c r="FIE182" s="217"/>
      <c r="FIF182" s="217"/>
      <c r="FIG182" s="217"/>
      <c r="FIH182" s="217"/>
      <c r="FII182" s="217"/>
      <c r="FIJ182" s="217"/>
      <c r="FIK182" s="217"/>
      <c r="FIL182" s="217"/>
      <c r="FIM182" s="217"/>
      <c r="FIN182" s="217"/>
      <c r="FIO182" s="217"/>
      <c r="FIP182" s="217"/>
      <c r="FIQ182" s="217"/>
      <c r="FIR182" s="217"/>
      <c r="FIS182" s="217"/>
      <c r="FIT182" s="217"/>
      <c r="FIU182" s="217"/>
      <c r="FIV182" s="217"/>
      <c r="FIW182" s="217"/>
      <c r="FIX182" s="217"/>
      <c r="FIY182" s="217"/>
      <c r="FIZ182" s="217"/>
      <c r="FJA182" s="217"/>
      <c r="FJB182" s="217"/>
      <c r="FJC182" s="217"/>
      <c r="FJD182" s="217"/>
      <c r="FJE182" s="217"/>
      <c r="FJF182" s="217"/>
      <c r="FJG182" s="217"/>
      <c r="FJH182" s="217"/>
      <c r="FJI182" s="217"/>
      <c r="FJJ182" s="217"/>
      <c r="FJK182" s="217"/>
      <c r="FJL182" s="217"/>
      <c r="FJM182" s="217"/>
      <c r="FJN182" s="217"/>
      <c r="FJO182" s="217"/>
      <c r="FJP182" s="217"/>
      <c r="FJQ182" s="217"/>
      <c r="FJR182" s="217"/>
      <c r="FJS182" s="217"/>
      <c r="FJT182" s="217"/>
      <c r="FJU182" s="217"/>
      <c r="FJV182" s="217"/>
      <c r="FJW182" s="217"/>
      <c r="FJX182" s="217"/>
      <c r="FJY182" s="217"/>
      <c r="FJZ182" s="217"/>
      <c r="FKA182" s="217"/>
      <c r="FKB182" s="217"/>
      <c r="FKC182" s="217"/>
      <c r="FKD182" s="217"/>
      <c r="FKE182" s="217"/>
      <c r="FKF182" s="217"/>
      <c r="FKG182" s="217"/>
      <c r="FKH182" s="217"/>
      <c r="FKI182" s="217"/>
      <c r="FKJ182" s="217"/>
      <c r="FKK182" s="217"/>
      <c r="FKL182" s="217"/>
      <c r="FKM182" s="217"/>
      <c r="FKN182" s="217"/>
      <c r="FKO182" s="217"/>
      <c r="FKP182" s="217"/>
      <c r="FKQ182" s="217"/>
      <c r="FKR182" s="217"/>
      <c r="FKS182" s="217"/>
      <c r="FKT182" s="217"/>
      <c r="FKU182" s="217"/>
      <c r="FKV182" s="217"/>
      <c r="FKW182" s="217"/>
      <c r="FKX182" s="217"/>
      <c r="FKY182" s="217"/>
      <c r="FKZ182" s="217"/>
      <c r="FLA182" s="217"/>
      <c r="FLB182" s="217"/>
      <c r="FLC182" s="217"/>
      <c r="FLD182" s="217"/>
      <c r="FLE182" s="217"/>
      <c r="FLF182" s="217"/>
      <c r="FLG182" s="217"/>
      <c r="FLH182" s="217"/>
      <c r="FLI182" s="217"/>
      <c r="FLJ182" s="217"/>
      <c r="FLK182" s="217"/>
      <c r="FLL182" s="217"/>
      <c r="FLM182" s="217"/>
      <c r="FLN182" s="217"/>
      <c r="FLO182" s="217"/>
      <c r="FLP182" s="217"/>
      <c r="FLQ182" s="217"/>
      <c r="FLR182" s="217"/>
      <c r="FLS182" s="217"/>
      <c r="FLT182" s="217"/>
      <c r="FLU182" s="217"/>
      <c r="FLV182" s="217"/>
      <c r="FLW182" s="217"/>
      <c r="FLX182" s="217"/>
      <c r="FLY182" s="217"/>
      <c r="FLZ182" s="217"/>
      <c r="FMA182" s="217"/>
      <c r="FMB182" s="217"/>
      <c r="FMC182" s="217"/>
      <c r="FMD182" s="217"/>
      <c r="FME182" s="217"/>
      <c r="FMF182" s="217"/>
      <c r="FMG182" s="217"/>
      <c r="FMH182" s="217"/>
      <c r="FMI182" s="217"/>
      <c r="FMJ182" s="217"/>
      <c r="FMK182" s="217"/>
      <c r="FML182" s="217"/>
      <c r="FMM182" s="217"/>
      <c r="FMN182" s="217"/>
      <c r="FMO182" s="217"/>
      <c r="FMP182" s="217"/>
      <c r="FMQ182" s="217"/>
      <c r="FMR182" s="217"/>
      <c r="FMS182" s="217"/>
      <c r="FMT182" s="217"/>
      <c r="FMU182" s="217"/>
      <c r="FMV182" s="217"/>
      <c r="FMW182" s="217"/>
      <c r="FMX182" s="217"/>
      <c r="FMY182" s="217"/>
      <c r="FMZ182" s="217"/>
      <c r="FNA182" s="217"/>
      <c r="FNB182" s="217"/>
      <c r="FNC182" s="217"/>
      <c r="FND182" s="217"/>
      <c r="FNE182" s="217"/>
      <c r="FNF182" s="217"/>
      <c r="FNG182" s="217"/>
      <c r="FNH182" s="217"/>
      <c r="FNI182" s="217"/>
      <c r="FNJ182" s="217"/>
      <c r="FNK182" s="217"/>
      <c r="FNL182" s="217"/>
      <c r="FNM182" s="217"/>
      <c r="FNN182" s="217"/>
      <c r="FNO182" s="217"/>
      <c r="FNP182" s="217"/>
      <c r="FNQ182" s="217"/>
      <c r="FNR182" s="217"/>
      <c r="FNS182" s="217"/>
      <c r="FNT182" s="217"/>
      <c r="FNU182" s="217"/>
      <c r="FNV182" s="217"/>
      <c r="FNW182" s="217"/>
      <c r="FNX182" s="217"/>
      <c r="FNY182" s="217"/>
      <c r="FNZ182" s="217"/>
      <c r="FOA182" s="217"/>
      <c r="FOB182" s="217"/>
      <c r="FOC182" s="217"/>
      <c r="FOD182" s="217"/>
      <c r="FOE182" s="217"/>
      <c r="FOF182" s="217"/>
      <c r="FOG182" s="217"/>
      <c r="FOH182" s="217"/>
      <c r="FOI182" s="217"/>
      <c r="FOJ182" s="217"/>
      <c r="FOK182" s="217"/>
      <c r="FOL182" s="217"/>
      <c r="FOM182" s="217"/>
      <c r="FON182" s="217"/>
      <c r="FOO182" s="217"/>
      <c r="FOP182" s="217"/>
      <c r="FOQ182" s="217"/>
      <c r="FOR182" s="217"/>
      <c r="FOS182" s="217"/>
      <c r="FOT182" s="217"/>
      <c r="FOU182" s="217"/>
      <c r="FOV182" s="217"/>
      <c r="FOW182" s="217"/>
      <c r="FOX182" s="217"/>
      <c r="FOY182" s="217"/>
      <c r="FOZ182" s="217"/>
      <c r="FPA182" s="217"/>
      <c r="FPB182" s="217"/>
      <c r="FPC182" s="217"/>
      <c r="FPD182" s="217"/>
      <c r="FPE182" s="217"/>
      <c r="FPF182" s="217"/>
      <c r="FPG182" s="217"/>
      <c r="FPH182" s="217"/>
      <c r="FPI182" s="217"/>
      <c r="FPJ182" s="217"/>
      <c r="FPK182" s="217"/>
      <c r="FPL182" s="217"/>
      <c r="FPM182" s="217"/>
      <c r="FPN182" s="217"/>
      <c r="FPO182" s="217"/>
      <c r="FPP182" s="217"/>
      <c r="FPQ182" s="217"/>
      <c r="FPR182" s="217"/>
      <c r="FPS182" s="217"/>
      <c r="FPT182" s="217"/>
      <c r="FPU182" s="217"/>
      <c r="FPV182" s="217"/>
      <c r="FPW182" s="217"/>
      <c r="FPX182" s="217"/>
      <c r="FPY182" s="217"/>
      <c r="FPZ182" s="217"/>
      <c r="FQA182" s="217"/>
      <c r="FQB182" s="217"/>
      <c r="FQC182" s="217"/>
      <c r="FQD182" s="217"/>
      <c r="FQE182" s="217"/>
      <c r="FQF182" s="217"/>
      <c r="FQG182" s="217"/>
      <c r="FQH182" s="217"/>
      <c r="FQI182" s="217"/>
      <c r="FQJ182" s="217"/>
      <c r="FQK182" s="217"/>
      <c r="FQL182" s="217"/>
      <c r="FQM182" s="217"/>
      <c r="FQN182" s="217"/>
      <c r="FQO182" s="217"/>
      <c r="FQP182" s="217"/>
      <c r="FQQ182" s="217"/>
      <c r="FQR182" s="217"/>
      <c r="FQS182" s="217"/>
      <c r="FQT182" s="217"/>
      <c r="FQU182" s="217"/>
      <c r="FQV182" s="217"/>
      <c r="FQW182" s="217"/>
      <c r="FQX182" s="217"/>
      <c r="FQY182" s="217"/>
      <c r="FQZ182" s="217"/>
      <c r="FRA182" s="217"/>
      <c r="FRB182" s="217"/>
      <c r="FRC182" s="217"/>
      <c r="FRD182" s="217"/>
      <c r="FRE182" s="217"/>
      <c r="FRF182" s="217"/>
      <c r="FRG182" s="217"/>
      <c r="FRH182" s="217"/>
      <c r="FRI182" s="217"/>
      <c r="FRJ182" s="217"/>
      <c r="FRK182" s="217"/>
      <c r="FRL182" s="217"/>
      <c r="FRM182" s="217"/>
      <c r="FRN182" s="217"/>
      <c r="FRO182" s="217"/>
      <c r="FRP182" s="217"/>
      <c r="FRQ182" s="217"/>
      <c r="FRR182" s="217"/>
      <c r="FRS182" s="217"/>
      <c r="FRT182" s="217"/>
      <c r="FRU182" s="217"/>
      <c r="FRV182" s="217"/>
      <c r="FRW182" s="217"/>
      <c r="FRX182" s="217"/>
      <c r="FRY182" s="217"/>
      <c r="FRZ182" s="217"/>
      <c r="FSA182" s="217"/>
      <c r="FSB182" s="217"/>
      <c r="FSC182" s="217"/>
      <c r="FSD182" s="217"/>
      <c r="FSE182" s="217"/>
      <c r="FSF182" s="217"/>
      <c r="FSG182" s="217"/>
      <c r="FSH182" s="217"/>
      <c r="FSI182" s="217"/>
      <c r="FSJ182" s="217"/>
      <c r="FSK182" s="217"/>
      <c r="FSL182" s="217"/>
      <c r="FSM182" s="217"/>
      <c r="FSN182" s="217"/>
      <c r="FSO182" s="217"/>
      <c r="FSP182" s="217"/>
      <c r="FSQ182" s="217"/>
      <c r="FSR182" s="217"/>
      <c r="FSS182" s="217"/>
      <c r="FST182" s="217"/>
      <c r="FSU182" s="217"/>
      <c r="FSV182" s="217"/>
      <c r="FSW182" s="217"/>
      <c r="FSX182" s="217"/>
      <c r="FSY182" s="217"/>
      <c r="FSZ182" s="217"/>
      <c r="FTA182" s="217"/>
      <c r="FTB182" s="217"/>
      <c r="FTC182" s="217"/>
      <c r="FTD182" s="217"/>
      <c r="FTE182" s="217"/>
      <c r="FTF182" s="217"/>
      <c r="FTG182" s="217"/>
      <c r="FTH182" s="217"/>
      <c r="FTI182" s="217"/>
      <c r="FTJ182" s="217"/>
      <c r="FTK182" s="217"/>
      <c r="FTL182" s="217"/>
      <c r="FTM182" s="217"/>
      <c r="FTN182" s="217"/>
      <c r="FTO182" s="217"/>
      <c r="FTP182" s="217"/>
      <c r="FTQ182" s="217"/>
      <c r="FTR182" s="217"/>
      <c r="FTS182" s="217"/>
      <c r="FTT182" s="217"/>
      <c r="FTU182" s="217"/>
      <c r="FTV182" s="217"/>
      <c r="FTW182" s="217"/>
      <c r="FTX182" s="217"/>
      <c r="FTY182" s="217"/>
      <c r="FTZ182" s="217"/>
      <c r="FUA182" s="217"/>
      <c r="FUB182" s="217"/>
      <c r="FUC182" s="217"/>
      <c r="FUD182" s="217"/>
      <c r="FUE182" s="217"/>
      <c r="FUF182" s="217"/>
      <c r="FUG182" s="217"/>
      <c r="FUH182" s="217"/>
      <c r="FUI182" s="217"/>
      <c r="FUJ182" s="217"/>
      <c r="FUK182" s="217"/>
      <c r="FUL182" s="217"/>
      <c r="FUM182" s="217"/>
      <c r="FUN182" s="217"/>
      <c r="FUO182" s="217"/>
      <c r="FUP182" s="217"/>
      <c r="FUQ182" s="217"/>
      <c r="FUR182" s="217"/>
      <c r="FUS182" s="217"/>
      <c r="FUT182" s="217"/>
      <c r="FUU182" s="217"/>
      <c r="FUV182" s="217"/>
      <c r="FUW182" s="217"/>
      <c r="FUX182" s="217"/>
      <c r="FUY182" s="217"/>
      <c r="FUZ182" s="217"/>
      <c r="FVA182" s="217"/>
      <c r="FVB182" s="217"/>
      <c r="FVC182" s="217"/>
      <c r="FVD182" s="217"/>
      <c r="FVE182" s="217"/>
      <c r="FVF182" s="217"/>
      <c r="FVG182" s="217"/>
      <c r="FVH182" s="217"/>
      <c r="FVI182" s="217"/>
      <c r="FVJ182" s="217"/>
      <c r="FVK182" s="217"/>
      <c r="FVL182" s="217"/>
      <c r="FVM182" s="217"/>
      <c r="FVN182" s="217"/>
      <c r="FVO182" s="217"/>
      <c r="FVP182" s="217"/>
      <c r="FVQ182" s="217"/>
      <c r="FVR182" s="217"/>
      <c r="FVS182" s="217"/>
      <c r="FVT182" s="217"/>
      <c r="FVU182" s="217"/>
      <c r="FVV182" s="217"/>
      <c r="FVW182" s="217"/>
      <c r="FVX182" s="217"/>
      <c r="FVY182" s="217"/>
      <c r="FVZ182" s="217"/>
      <c r="FWA182" s="217"/>
      <c r="FWB182" s="217"/>
      <c r="FWC182" s="217"/>
      <c r="FWD182" s="217"/>
      <c r="FWE182" s="217"/>
      <c r="FWF182" s="217"/>
      <c r="FWG182" s="217"/>
      <c r="FWH182" s="217"/>
      <c r="FWI182" s="217"/>
      <c r="FWJ182" s="217"/>
      <c r="FWK182" s="217"/>
      <c r="FWL182" s="217"/>
      <c r="FWM182" s="217"/>
      <c r="FWN182" s="217"/>
      <c r="FWO182" s="217"/>
      <c r="FWP182" s="217"/>
      <c r="FWQ182" s="217"/>
      <c r="FWR182" s="217"/>
      <c r="FWS182" s="217"/>
      <c r="FWT182" s="217"/>
      <c r="FWU182" s="217"/>
      <c r="FWV182" s="217"/>
      <c r="FWW182" s="217"/>
      <c r="FWX182" s="217"/>
      <c r="FWY182" s="217"/>
      <c r="FWZ182" s="217"/>
      <c r="FXA182" s="217"/>
      <c r="FXB182" s="217"/>
      <c r="FXC182" s="217"/>
      <c r="FXD182" s="217"/>
      <c r="FXE182" s="217"/>
      <c r="FXF182" s="217"/>
      <c r="FXG182" s="217"/>
      <c r="FXH182" s="217"/>
      <c r="FXI182" s="217"/>
      <c r="FXJ182" s="217"/>
      <c r="FXK182" s="217"/>
      <c r="FXL182" s="217"/>
      <c r="FXM182" s="217"/>
      <c r="FXN182" s="217"/>
      <c r="FXO182" s="217"/>
      <c r="FXP182" s="217"/>
      <c r="FXQ182" s="217"/>
      <c r="FXR182" s="217"/>
      <c r="FXS182" s="217"/>
      <c r="FXT182" s="217"/>
      <c r="FXU182" s="217"/>
      <c r="FXV182" s="217"/>
      <c r="FXW182" s="217"/>
      <c r="FXX182" s="217"/>
      <c r="FXY182" s="217"/>
      <c r="FXZ182" s="217"/>
      <c r="FYA182" s="217"/>
      <c r="FYB182" s="217"/>
      <c r="FYC182" s="217"/>
      <c r="FYD182" s="217"/>
      <c r="FYE182" s="217"/>
      <c r="FYF182" s="217"/>
      <c r="FYG182" s="217"/>
      <c r="FYH182" s="217"/>
      <c r="FYI182" s="217"/>
      <c r="FYJ182" s="217"/>
      <c r="FYK182" s="217"/>
      <c r="FYL182" s="217"/>
      <c r="FYM182" s="217"/>
      <c r="FYN182" s="217"/>
      <c r="FYO182" s="217"/>
      <c r="FYP182" s="217"/>
      <c r="FYQ182" s="217"/>
      <c r="FYR182" s="217"/>
      <c r="FYS182" s="217"/>
      <c r="FYT182" s="217"/>
      <c r="FYU182" s="217"/>
      <c r="FYV182" s="217"/>
      <c r="FYW182" s="217"/>
      <c r="FYX182" s="217"/>
      <c r="FYY182" s="217"/>
      <c r="FYZ182" s="217"/>
      <c r="FZA182" s="217"/>
      <c r="FZB182" s="217"/>
      <c r="FZC182" s="217"/>
      <c r="FZD182" s="217"/>
      <c r="FZE182" s="217"/>
      <c r="FZF182" s="217"/>
      <c r="FZG182" s="217"/>
      <c r="FZH182" s="217"/>
      <c r="FZI182" s="217"/>
      <c r="FZJ182" s="217"/>
      <c r="FZK182" s="217"/>
      <c r="FZL182" s="217"/>
      <c r="FZM182" s="217"/>
      <c r="FZN182" s="217"/>
      <c r="FZO182" s="217"/>
      <c r="FZP182" s="217"/>
      <c r="FZQ182" s="217"/>
      <c r="FZR182" s="217"/>
      <c r="FZS182" s="217"/>
      <c r="FZT182" s="217"/>
      <c r="FZU182" s="217"/>
      <c r="FZV182" s="217"/>
      <c r="FZW182" s="217"/>
      <c r="FZX182" s="217"/>
      <c r="FZY182" s="217"/>
      <c r="FZZ182" s="217"/>
      <c r="GAA182" s="217"/>
      <c r="GAB182" s="217"/>
      <c r="GAC182" s="217"/>
      <c r="GAD182" s="217"/>
      <c r="GAE182" s="217"/>
      <c r="GAF182" s="217"/>
      <c r="GAG182" s="217"/>
      <c r="GAH182" s="217"/>
      <c r="GAI182" s="217"/>
      <c r="GAJ182" s="217"/>
      <c r="GAK182" s="217"/>
      <c r="GAL182" s="217"/>
      <c r="GAM182" s="217"/>
      <c r="GAN182" s="217"/>
      <c r="GAO182" s="217"/>
      <c r="GAP182" s="217"/>
      <c r="GAQ182" s="217"/>
      <c r="GAR182" s="217"/>
      <c r="GAS182" s="217"/>
      <c r="GAT182" s="217"/>
      <c r="GAU182" s="217"/>
      <c r="GAV182" s="217"/>
      <c r="GAW182" s="217"/>
      <c r="GAX182" s="217"/>
      <c r="GAY182" s="217"/>
      <c r="GAZ182" s="217"/>
      <c r="GBA182" s="217"/>
      <c r="GBB182" s="217"/>
      <c r="GBC182" s="217"/>
      <c r="GBD182" s="217"/>
      <c r="GBE182" s="217"/>
      <c r="GBF182" s="217"/>
      <c r="GBG182" s="217"/>
      <c r="GBH182" s="217"/>
      <c r="GBI182" s="217"/>
      <c r="GBJ182" s="217"/>
      <c r="GBK182" s="217"/>
      <c r="GBL182" s="217"/>
      <c r="GBM182" s="217"/>
      <c r="GBN182" s="217"/>
      <c r="GBO182" s="217"/>
      <c r="GBP182" s="217"/>
      <c r="GBQ182" s="217"/>
      <c r="GBR182" s="217"/>
      <c r="GBS182" s="217"/>
      <c r="GBT182" s="217"/>
      <c r="GBU182" s="217"/>
      <c r="GBV182" s="217"/>
      <c r="GBW182" s="217"/>
      <c r="GBX182" s="217"/>
      <c r="GBY182" s="217"/>
      <c r="GBZ182" s="217"/>
      <c r="GCA182" s="217"/>
      <c r="GCB182" s="217"/>
      <c r="GCC182" s="217"/>
      <c r="GCD182" s="217"/>
      <c r="GCE182" s="217"/>
      <c r="GCF182" s="217"/>
      <c r="GCG182" s="217"/>
      <c r="GCH182" s="217"/>
      <c r="GCI182" s="217"/>
      <c r="GCJ182" s="217"/>
      <c r="GCK182" s="217"/>
      <c r="GCL182" s="217"/>
      <c r="GCM182" s="217"/>
      <c r="GCN182" s="217"/>
      <c r="GCO182" s="217"/>
      <c r="GCP182" s="217"/>
      <c r="GCQ182" s="217"/>
      <c r="GCR182" s="217"/>
      <c r="GCS182" s="217"/>
      <c r="GCT182" s="217"/>
      <c r="GCU182" s="217"/>
      <c r="GCV182" s="217"/>
      <c r="GCW182" s="217"/>
      <c r="GCX182" s="217"/>
      <c r="GCY182" s="217"/>
      <c r="GCZ182" s="217"/>
      <c r="GDA182" s="217"/>
      <c r="GDB182" s="217"/>
      <c r="GDC182" s="217"/>
      <c r="GDD182" s="217"/>
      <c r="GDE182" s="217"/>
      <c r="GDF182" s="217"/>
      <c r="GDG182" s="217"/>
      <c r="GDH182" s="217"/>
      <c r="GDI182" s="217"/>
      <c r="GDJ182" s="217"/>
      <c r="GDK182" s="217"/>
      <c r="GDL182" s="217"/>
      <c r="GDM182" s="217"/>
      <c r="GDN182" s="217"/>
      <c r="GDO182" s="217"/>
      <c r="GDP182" s="217"/>
      <c r="GDQ182" s="217"/>
      <c r="GDR182" s="217"/>
      <c r="GDS182" s="217"/>
      <c r="GDT182" s="217"/>
      <c r="GDU182" s="217"/>
      <c r="GDV182" s="217"/>
      <c r="GDW182" s="217"/>
      <c r="GDX182" s="217"/>
      <c r="GDY182" s="217"/>
      <c r="GDZ182" s="217"/>
      <c r="GEA182" s="217"/>
      <c r="GEB182" s="217"/>
      <c r="GEC182" s="217"/>
      <c r="GED182" s="217"/>
      <c r="GEE182" s="217"/>
      <c r="GEF182" s="217"/>
      <c r="GEG182" s="217"/>
      <c r="GEH182" s="217"/>
      <c r="GEI182" s="217"/>
      <c r="GEJ182" s="217"/>
      <c r="GEK182" s="217"/>
      <c r="GEL182" s="217"/>
      <c r="GEM182" s="217"/>
      <c r="GEN182" s="217"/>
      <c r="GEO182" s="217"/>
      <c r="GEP182" s="217"/>
      <c r="GEQ182" s="217"/>
      <c r="GER182" s="217"/>
      <c r="GES182" s="217"/>
      <c r="GET182" s="217"/>
      <c r="GEU182" s="217"/>
      <c r="GEV182" s="217"/>
      <c r="GEW182" s="217"/>
      <c r="GEX182" s="217"/>
      <c r="GEY182" s="217"/>
      <c r="GEZ182" s="217"/>
      <c r="GFA182" s="217"/>
      <c r="GFB182" s="217"/>
      <c r="GFC182" s="217"/>
      <c r="GFD182" s="217"/>
      <c r="GFE182" s="217"/>
      <c r="GFF182" s="217"/>
      <c r="GFG182" s="217"/>
      <c r="GFH182" s="217"/>
      <c r="GFI182" s="217"/>
      <c r="GFJ182" s="217"/>
      <c r="GFK182" s="217"/>
      <c r="GFL182" s="217"/>
      <c r="GFM182" s="217"/>
      <c r="GFN182" s="217"/>
      <c r="GFO182" s="217"/>
      <c r="GFP182" s="217"/>
      <c r="GFQ182" s="217"/>
      <c r="GFR182" s="217"/>
      <c r="GFS182" s="217"/>
      <c r="GFT182" s="217"/>
      <c r="GFU182" s="217"/>
      <c r="GFV182" s="217"/>
      <c r="GFW182" s="217"/>
      <c r="GFX182" s="217"/>
      <c r="GFY182" s="217"/>
      <c r="GFZ182" s="217"/>
      <c r="GGA182" s="217"/>
      <c r="GGB182" s="217"/>
      <c r="GGC182" s="217"/>
      <c r="GGD182" s="217"/>
      <c r="GGE182" s="217"/>
      <c r="GGF182" s="217"/>
      <c r="GGG182" s="217"/>
      <c r="GGH182" s="217"/>
      <c r="GGI182" s="217"/>
      <c r="GGJ182" s="217"/>
      <c r="GGK182" s="217"/>
      <c r="GGL182" s="217"/>
      <c r="GGM182" s="217"/>
      <c r="GGN182" s="217"/>
      <c r="GGO182" s="217"/>
      <c r="GGP182" s="217"/>
      <c r="GGQ182" s="217"/>
      <c r="GGR182" s="217"/>
      <c r="GGS182" s="217"/>
      <c r="GGT182" s="217"/>
      <c r="GGU182" s="217"/>
      <c r="GGV182" s="217"/>
      <c r="GGW182" s="217"/>
      <c r="GGX182" s="217"/>
      <c r="GGY182" s="217"/>
      <c r="GGZ182" s="217"/>
      <c r="GHA182" s="217"/>
      <c r="GHB182" s="217"/>
      <c r="GHC182" s="217"/>
      <c r="GHD182" s="217"/>
      <c r="GHE182" s="217"/>
      <c r="GHF182" s="217"/>
      <c r="GHG182" s="217"/>
      <c r="GHH182" s="217"/>
      <c r="GHI182" s="217"/>
      <c r="GHJ182" s="217"/>
      <c r="GHK182" s="217"/>
      <c r="GHL182" s="217"/>
      <c r="GHM182" s="217"/>
      <c r="GHN182" s="217"/>
      <c r="GHO182" s="217"/>
      <c r="GHP182" s="217"/>
      <c r="GHQ182" s="217"/>
      <c r="GHR182" s="217"/>
      <c r="GHS182" s="217"/>
      <c r="GHT182" s="217"/>
      <c r="GHU182" s="217"/>
      <c r="GHV182" s="217"/>
      <c r="GHW182" s="217"/>
      <c r="GHX182" s="217"/>
      <c r="GHY182" s="217"/>
      <c r="GHZ182" s="217"/>
      <c r="GIA182" s="217"/>
      <c r="GIB182" s="217"/>
      <c r="GIC182" s="217"/>
      <c r="GID182" s="217"/>
      <c r="GIE182" s="217"/>
      <c r="GIF182" s="217"/>
      <c r="GIG182" s="217"/>
      <c r="GIH182" s="217"/>
      <c r="GII182" s="217"/>
      <c r="GIJ182" s="217"/>
      <c r="GIK182" s="217"/>
      <c r="GIL182" s="217"/>
      <c r="GIM182" s="217"/>
      <c r="GIN182" s="217"/>
      <c r="GIO182" s="217"/>
      <c r="GIP182" s="217"/>
      <c r="GIQ182" s="217"/>
      <c r="GIR182" s="217"/>
      <c r="GIS182" s="217"/>
      <c r="GIT182" s="217"/>
      <c r="GIU182" s="217"/>
      <c r="GIV182" s="217"/>
      <c r="GIW182" s="217"/>
      <c r="GIX182" s="217"/>
      <c r="GIY182" s="217"/>
      <c r="GIZ182" s="217"/>
      <c r="GJA182" s="217"/>
      <c r="GJB182" s="217"/>
      <c r="GJC182" s="217"/>
      <c r="GJD182" s="217"/>
      <c r="GJE182" s="217"/>
      <c r="GJF182" s="217"/>
      <c r="GJG182" s="217"/>
      <c r="GJH182" s="217"/>
      <c r="GJI182" s="217"/>
      <c r="GJJ182" s="217"/>
      <c r="GJK182" s="217"/>
      <c r="GJL182" s="217"/>
      <c r="GJM182" s="217"/>
      <c r="GJN182" s="217"/>
      <c r="GJO182" s="217"/>
      <c r="GJP182" s="217"/>
      <c r="GJQ182" s="217"/>
      <c r="GJR182" s="217"/>
      <c r="GJS182" s="217"/>
      <c r="GJT182" s="217"/>
      <c r="GJU182" s="217"/>
      <c r="GJV182" s="217"/>
      <c r="GJW182" s="217"/>
      <c r="GJX182" s="217"/>
      <c r="GJY182" s="217"/>
      <c r="GJZ182" s="217"/>
      <c r="GKA182" s="217"/>
      <c r="GKB182" s="217"/>
      <c r="GKC182" s="217"/>
      <c r="GKD182" s="217"/>
      <c r="GKE182" s="217"/>
      <c r="GKF182" s="217"/>
      <c r="GKG182" s="217"/>
      <c r="GKH182" s="217"/>
      <c r="GKI182" s="217"/>
      <c r="GKJ182" s="217"/>
      <c r="GKK182" s="217"/>
      <c r="GKL182" s="217"/>
      <c r="GKM182" s="217"/>
      <c r="GKN182" s="217"/>
      <c r="GKO182" s="217"/>
      <c r="GKP182" s="217"/>
      <c r="GKQ182" s="217"/>
      <c r="GKR182" s="217"/>
      <c r="GKS182" s="217"/>
      <c r="GKT182" s="217"/>
      <c r="GKU182" s="217"/>
      <c r="GKV182" s="217"/>
      <c r="GKW182" s="217"/>
      <c r="GKX182" s="217"/>
      <c r="GKY182" s="217"/>
      <c r="GKZ182" s="217"/>
      <c r="GLA182" s="217"/>
      <c r="GLB182" s="217"/>
      <c r="GLC182" s="217"/>
      <c r="GLD182" s="217"/>
      <c r="GLE182" s="217"/>
      <c r="GLF182" s="217"/>
      <c r="GLG182" s="217"/>
      <c r="GLH182" s="217"/>
      <c r="GLI182" s="217"/>
      <c r="GLJ182" s="217"/>
      <c r="GLK182" s="217"/>
      <c r="GLL182" s="217"/>
      <c r="GLM182" s="217"/>
      <c r="GLN182" s="217"/>
      <c r="GLO182" s="217"/>
      <c r="GLP182" s="217"/>
      <c r="GLQ182" s="217"/>
      <c r="GLR182" s="217"/>
      <c r="GLS182" s="217"/>
      <c r="GLT182" s="217"/>
      <c r="GLU182" s="217"/>
      <c r="GLV182" s="217"/>
      <c r="GLW182" s="217"/>
      <c r="GLX182" s="217"/>
      <c r="GLY182" s="217"/>
      <c r="GLZ182" s="217"/>
      <c r="GMA182" s="217"/>
      <c r="GMB182" s="217"/>
      <c r="GMC182" s="217"/>
      <c r="GMD182" s="217"/>
      <c r="GME182" s="217"/>
      <c r="GMF182" s="217"/>
      <c r="GMG182" s="217"/>
      <c r="GMH182" s="217"/>
      <c r="GMI182" s="217"/>
      <c r="GMJ182" s="217"/>
      <c r="GMK182" s="217"/>
      <c r="GML182" s="217"/>
      <c r="GMM182" s="217"/>
      <c r="GMN182" s="217"/>
      <c r="GMO182" s="217"/>
      <c r="GMP182" s="217"/>
      <c r="GMQ182" s="217"/>
      <c r="GMR182" s="217"/>
      <c r="GMS182" s="217"/>
      <c r="GMT182" s="217"/>
      <c r="GMU182" s="217"/>
      <c r="GMV182" s="217"/>
      <c r="GMW182" s="217"/>
      <c r="GMX182" s="217"/>
      <c r="GMY182" s="217"/>
      <c r="GMZ182" s="217"/>
      <c r="GNA182" s="217"/>
      <c r="GNB182" s="217"/>
      <c r="GNC182" s="217"/>
      <c r="GND182" s="217"/>
      <c r="GNE182" s="217"/>
      <c r="GNF182" s="217"/>
      <c r="GNG182" s="217"/>
      <c r="GNH182" s="217"/>
      <c r="GNI182" s="217"/>
      <c r="GNJ182" s="217"/>
      <c r="GNK182" s="217"/>
      <c r="GNL182" s="217"/>
      <c r="GNM182" s="217"/>
      <c r="GNN182" s="217"/>
      <c r="GNO182" s="217"/>
      <c r="GNP182" s="217"/>
      <c r="GNQ182" s="217"/>
      <c r="GNR182" s="217"/>
      <c r="GNS182" s="217"/>
      <c r="GNT182" s="217"/>
      <c r="GNU182" s="217"/>
      <c r="GNV182" s="217"/>
      <c r="GNW182" s="217"/>
      <c r="GNX182" s="217"/>
      <c r="GNY182" s="217"/>
      <c r="GNZ182" s="217"/>
      <c r="GOA182" s="217"/>
      <c r="GOB182" s="217"/>
      <c r="GOC182" s="217"/>
      <c r="GOD182" s="217"/>
      <c r="GOE182" s="217"/>
      <c r="GOF182" s="217"/>
      <c r="GOG182" s="217"/>
      <c r="GOH182" s="217"/>
      <c r="GOI182" s="217"/>
      <c r="GOJ182" s="217"/>
      <c r="GOK182" s="217"/>
      <c r="GOL182" s="217"/>
      <c r="GOM182" s="217"/>
      <c r="GON182" s="217"/>
      <c r="GOO182" s="217"/>
      <c r="GOP182" s="217"/>
      <c r="GOQ182" s="217"/>
      <c r="GOR182" s="217"/>
      <c r="GOS182" s="217"/>
      <c r="GOT182" s="217"/>
      <c r="GOU182" s="217"/>
      <c r="GOV182" s="217"/>
      <c r="GOW182" s="217"/>
      <c r="GOX182" s="217"/>
      <c r="GOY182" s="217"/>
      <c r="GOZ182" s="217"/>
      <c r="GPA182" s="217"/>
      <c r="GPB182" s="217"/>
      <c r="GPC182" s="217"/>
      <c r="GPD182" s="217"/>
      <c r="GPE182" s="217"/>
      <c r="GPF182" s="217"/>
      <c r="GPG182" s="217"/>
      <c r="GPH182" s="217"/>
      <c r="GPI182" s="217"/>
      <c r="GPJ182" s="217"/>
      <c r="GPK182" s="217"/>
      <c r="GPL182" s="217"/>
      <c r="GPM182" s="217"/>
      <c r="GPN182" s="217"/>
      <c r="GPO182" s="217"/>
      <c r="GPP182" s="217"/>
      <c r="GPQ182" s="217"/>
      <c r="GPR182" s="217"/>
      <c r="GPS182" s="217"/>
      <c r="GPT182" s="217"/>
      <c r="GPU182" s="217"/>
      <c r="GPV182" s="217"/>
      <c r="GPW182" s="217"/>
      <c r="GPX182" s="217"/>
      <c r="GPY182" s="217"/>
      <c r="GPZ182" s="217"/>
      <c r="GQA182" s="217"/>
      <c r="GQB182" s="217"/>
      <c r="GQC182" s="217"/>
      <c r="GQD182" s="217"/>
      <c r="GQE182" s="217"/>
      <c r="GQF182" s="217"/>
      <c r="GQG182" s="217"/>
      <c r="GQH182" s="217"/>
      <c r="GQI182" s="217"/>
      <c r="GQJ182" s="217"/>
      <c r="GQK182" s="217"/>
      <c r="GQL182" s="217"/>
      <c r="GQM182" s="217"/>
      <c r="GQN182" s="217"/>
      <c r="GQO182" s="217"/>
      <c r="GQP182" s="217"/>
      <c r="GQQ182" s="217"/>
      <c r="GQR182" s="217"/>
      <c r="GQS182" s="217"/>
      <c r="GQT182" s="217"/>
      <c r="GQU182" s="217"/>
      <c r="GQV182" s="217"/>
      <c r="GQW182" s="217"/>
      <c r="GQX182" s="217"/>
      <c r="GQY182" s="217"/>
      <c r="GQZ182" s="217"/>
      <c r="GRA182" s="217"/>
      <c r="GRB182" s="217"/>
      <c r="GRC182" s="217"/>
      <c r="GRD182" s="217"/>
      <c r="GRE182" s="217"/>
      <c r="GRF182" s="217"/>
      <c r="GRG182" s="217"/>
      <c r="GRH182" s="217"/>
      <c r="GRI182" s="217"/>
      <c r="GRJ182" s="217"/>
      <c r="GRK182" s="217"/>
      <c r="GRL182" s="217"/>
      <c r="GRM182" s="217"/>
      <c r="GRN182" s="217"/>
      <c r="GRO182" s="217"/>
      <c r="GRP182" s="217"/>
      <c r="GRQ182" s="217"/>
      <c r="GRR182" s="217"/>
      <c r="GRS182" s="217"/>
      <c r="GRT182" s="217"/>
      <c r="GRU182" s="217"/>
      <c r="GRV182" s="217"/>
      <c r="GRW182" s="217"/>
      <c r="GRX182" s="217"/>
      <c r="GRY182" s="217"/>
      <c r="GRZ182" s="217"/>
      <c r="GSA182" s="217"/>
      <c r="GSB182" s="217"/>
      <c r="GSC182" s="217"/>
      <c r="GSD182" s="217"/>
      <c r="GSE182" s="217"/>
      <c r="GSF182" s="217"/>
      <c r="GSG182" s="217"/>
      <c r="GSH182" s="217"/>
      <c r="GSI182" s="217"/>
      <c r="GSJ182" s="217"/>
      <c r="GSK182" s="217"/>
      <c r="GSL182" s="217"/>
      <c r="GSM182" s="217"/>
      <c r="GSN182" s="217"/>
      <c r="GSO182" s="217"/>
      <c r="GSP182" s="217"/>
      <c r="GSQ182" s="217"/>
      <c r="GSR182" s="217"/>
      <c r="GSS182" s="217"/>
      <c r="GST182" s="217"/>
      <c r="GSU182" s="217"/>
      <c r="GSV182" s="217"/>
      <c r="GSW182" s="217"/>
      <c r="GSX182" s="217"/>
      <c r="GSY182" s="217"/>
      <c r="GSZ182" s="217"/>
      <c r="GTA182" s="217"/>
      <c r="GTB182" s="217"/>
      <c r="GTC182" s="217"/>
      <c r="GTD182" s="217"/>
      <c r="GTE182" s="217"/>
      <c r="GTF182" s="217"/>
      <c r="GTG182" s="217"/>
      <c r="GTH182" s="217"/>
      <c r="GTI182" s="217"/>
      <c r="GTJ182" s="217"/>
      <c r="GTK182" s="217"/>
      <c r="GTL182" s="217"/>
      <c r="GTM182" s="217"/>
      <c r="GTN182" s="217"/>
      <c r="GTO182" s="217"/>
      <c r="GTP182" s="217"/>
      <c r="GTQ182" s="217"/>
      <c r="GTR182" s="217"/>
      <c r="GTS182" s="217"/>
      <c r="GTT182" s="217"/>
      <c r="GTU182" s="217"/>
      <c r="GTV182" s="217"/>
      <c r="GTW182" s="217"/>
      <c r="GTX182" s="217"/>
      <c r="GTY182" s="217"/>
      <c r="GTZ182" s="217"/>
      <c r="GUA182" s="217"/>
      <c r="GUB182" s="217"/>
      <c r="GUC182" s="217"/>
      <c r="GUD182" s="217"/>
      <c r="GUE182" s="217"/>
      <c r="GUF182" s="217"/>
      <c r="GUG182" s="217"/>
      <c r="GUH182" s="217"/>
      <c r="GUI182" s="217"/>
      <c r="GUJ182" s="217"/>
      <c r="GUK182" s="217"/>
      <c r="GUL182" s="217"/>
      <c r="GUM182" s="217"/>
      <c r="GUN182" s="217"/>
      <c r="GUO182" s="217"/>
      <c r="GUP182" s="217"/>
      <c r="GUQ182" s="217"/>
      <c r="GUR182" s="217"/>
      <c r="GUS182" s="217"/>
      <c r="GUT182" s="217"/>
      <c r="GUU182" s="217"/>
      <c r="GUV182" s="217"/>
      <c r="GUW182" s="217"/>
      <c r="GUX182" s="217"/>
      <c r="GUY182" s="217"/>
      <c r="GUZ182" s="217"/>
      <c r="GVA182" s="217"/>
      <c r="GVB182" s="217"/>
      <c r="GVC182" s="217"/>
      <c r="GVD182" s="217"/>
      <c r="GVE182" s="217"/>
      <c r="GVF182" s="217"/>
      <c r="GVG182" s="217"/>
      <c r="GVH182" s="217"/>
      <c r="GVI182" s="217"/>
      <c r="GVJ182" s="217"/>
      <c r="GVK182" s="217"/>
      <c r="GVL182" s="217"/>
      <c r="GVM182" s="217"/>
      <c r="GVN182" s="217"/>
      <c r="GVO182" s="217"/>
      <c r="GVP182" s="217"/>
      <c r="GVQ182" s="217"/>
      <c r="GVR182" s="217"/>
      <c r="GVS182" s="217"/>
      <c r="GVT182" s="217"/>
      <c r="GVU182" s="217"/>
      <c r="GVV182" s="217"/>
      <c r="GVW182" s="217"/>
      <c r="GVX182" s="217"/>
      <c r="GVY182" s="217"/>
      <c r="GVZ182" s="217"/>
      <c r="GWA182" s="217"/>
      <c r="GWB182" s="217"/>
      <c r="GWC182" s="217"/>
      <c r="GWD182" s="217"/>
      <c r="GWE182" s="217"/>
      <c r="GWF182" s="217"/>
      <c r="GWG182" s="217"/>
      <c r="GWH182" s="217"/>
      <c r="GWI182" s="217"/>
      <c r="GWJ182" s="217"/>
      <c r="GWK182" s="217"/>
      <c r="GWL182" s="217"/>
      <c r="GWM182" s="217"/>
      <c r="GWN182" s="217"/>
      <c r="GWO182" s="217"/>
      <c r="GWP182" s="217"/>
      <c r="GWQ182" s="217"/>
      <c r="GWR182" s="217"/>
      <c r="GWS182" s="217"/>
      <c r="GWT182" s="217"/>
      <c r="GWU182" s="217"/>
      <c r="GWV182" s="217"/>
      <c r="GWW182" s="217"/>
      <c r="GWX182" s="217"/>
      <c r="GWY182" s="217"/>
      <c r="GWZ182" s="217"/>
      <c r="GXA182" s="217"/>
      <c r="GXB182" s="217"/>
      <c r="GXC182" s="217"/>
      <c r="GXD182" s="217"/>
      <c r="GXE182" s="217"/>
      <c r="GXF182" s="217"/>
      <c r="GXG182" s="217"/>
      <c r="GXH182" s="217"/>
      <c r="GXI182" s="217"/>
      <c r="GXJ182" s="217"/>
      <c r="GXK182" s="217"/>
      <c r="GXL182" s="217"/>
      <c r="GXM182" s="217"/>
      <c r="GXN182" s="217"/>
      <c r="GXO182" s="217"/>
      <c r="GXP182" s="217"/>
      <c r="GXQ182" s="217"/>
      <c r="GXR182" s="217"/>
      <c r="GXS182" s="217"/>
      <c r="GXT182" s="217"/>
      <c r="GXU182" s="217"/>
      <c r="GXV182" s="217"/>
      <c r="GXW182" s="217"/>
      <c r="GXX182" s="217"/>
      <c r="GXY182" s="217"/>
      <c r="GXZ182" s="217"/>
      <c r="GYA182" s="217"/>
      <c r="GYB182" s="217"/>
      <c r="GYC182" s="217"/>
      <c r="GYD182" s="217"/>
      <c r="GYE182" s="217"/>
      <c r="GYF182" s="217"/>
      <c r="GYG182" s="217"/>
      <c r="GYH182" s="217"/>
      <c r="GYI182" s="217"/>
      <c r="GYJ182" s="217"/>
      <c r="GYK182" s="217"/>
      <c r="GYL182" s="217"/>
      <c r="GYM182" s="217"/>
      <c r="GYN182" s="217"/>
      <c r="GYO182" s="217"/>
      <c r="GYP182" s="217"/>
      <c r="GYQ182" s="217"/>
      <c r="GYR182" s="217"/>
      <c r="GYS182" s="217"/>
      <c r="GYT182" s="217"/>
      <c r="GYU182" s="217"/>
      <c r="GYV182" s="217"/>
      <c r="GYW182" s="217"/>
      <c r="GYX182" s="217"/>
      <c r="GYY182" s="217"/>
      <c r="GYZ182" s="217"/>
      <c r="GZA182" s="217"/>
      <c r="GZB182" s="217"/>
      <c r="GZC182" s="217"/>
      <c r="GZD182" s="217"/>
      <c r="GZE182" s="217"/>
      <c r="GZF182" s="217"/>
      <c r="GZG182" s="217"/>
      <c r="GZH182" s="217"/>
      <c r="GZI182" s="217"/>
      <c r="GZJ182" s="217"/>
      <c r="GZK182" s="217"/>
      <c r="GZL182" s="217"/>
      <c r="GZM182" s="217"/>
      <c r="GZN182" s="217"/>
      <c r="GZO182" s="217"/>
      <c r="GZP182" s="217"/>
      <c r="GZQ182" s="217"/>
      <c r="GZR182" s="217"/>
      <c r="GZS182" s="217"/>
      <c r="GZT182" s="217"/>
      <c r="GZU182" s="217"/>
      <c r="GZV182" s="217"/>
      <c r="GZW182" s="217"/>
      <c r="GZX182" s="217"/>
      <c r="GZY182" s="217"/>
      <c r="GZZ182" s="217"/>
      <c r="HAA182" s="217"/>
      <c r="HAB182" s="217"/>
      <c r="HAC182" s="217"/>
      <c r="HAD182" s="217"/>
      <c r="HAE182" s="217"/>
      <c r="HAF182" s="217"/>
      <c r="HAG182" s="217"/>
      <c r="HAH182" s="217"/>
      <c r="HAI182" s="217"/>
      <c r="HAJ182" s="217"/>
      <c r="HAK182" s="217"/>
      <c r="HAL182" s="217"/>
      <c r="HAM182" s="217"/>
      <c r="HAN182" s="217"/>
      <c r="HAO182" s="217"/>
      <c r="HAP182" s="217"/>
      <c r="HAQ182" s="217"/>
      <c r="HAR182" s="217"/>
      <c r="HAS182" s="217"/>
      <c r="HAT182" s="217"/>
      <c r="HAU182" s="217"/>
      <c r="HAV182" s="217"/>
      <c r="HAW182" s="217"/>
      <c r="HAX182" s="217"/>
      <c r="HAY182" s="217"/>
      <c r="HAZ182" s="217"/>
      <c r="HBA182" s="217"/>
      <c r="HBB182" s="217"/>
      <c r="HBC182" s="217"/>
      <c r="HBD182" s="217"/>
      <c r="HBE182" s="217"/>
      <c r="HBF182" s="217"/>
      <c r="HBG182" s="217"/>
      <c r="HBH182" s="217"/>
      <c r="HBI182" s="217"/>
      <c r="HBJ182" s="217"/>
      <c r="HBK182" s="217"/>
      <c r="HBL182" s="217"/>
      <c r="HBM182" s="217"/>
      <c r="HBN182" s="217"/>
      <c r="HBO182" s="217"/>
      <c r="HBP182" s="217"/>
      <c r="HBQ182" s="217"/>
      <c r="HBR182" s="217"/>
      <c r="HBS182" s="217"/>
      <c r="HBT182" s="217"/>
      <c r="HBU182" s="217"/>
      <c r="HBV182" s="217"/>
      <c r="HBW182" s="217"/>
      <c r="HBX182" s="217"/>
      <c r="HBY182" s="217"/>
      <c r="HBZ182" s="217"/>
      <c r="HCA182" s="217"/>
      <c r="HCB182" s="217"/>
      <c r="HCC182" s="217"/>
      <c r="HCD182" s="217"/>
      <c r="HCE182" s="217"/>
      <c r="HCF182" s="217"/>
      <c r="HCG182" s="217"/>
      <c r="HCH182" s="217"/>
      <c r="HCI182" s="217"/>
      <c r="HCJ182" s="217"/>
      <c r="HCK182" s="217"/>
      <c r="HCL182" s="217"/>
      <c r="HCM182" s="217"/>
      <c r="HCN182" s="217"/>
      <c r="HCO182" s="217"/>
      <c r="HCP182" s="217"/>
      <c r="HCQ182" s="217"/>
      <c r="HCR182" s="217"/>
      <c r="HCS182" s="217"/>
      <c r="HCT182" s="217"/>
      <c r="HCU182" s="217"/>
      <c r="HCV182" s="217"/>
      <c r="HCW182" s="217"/>
      <c r="HCX182" s="217"/>
      <c r="HCY182" s="217"/>
      <c r="HCZ182" s="217"/>
      <c r="HDA182" s="217"/>
      <c r="HDB182" s="217"/>
      <c r="HDC182" s="217"/>
      <c r="HDD182" s="217"/>
      <c r="HDE182" s="217"/>
      <c r="HDF182" s="217"/>
      <c r="HDG182" s="217"/>
      <c r="HDH182" s="217"/>
      <c r="HDI182" s="217"/>
      <c r="HDJ182" s="217"/>
      <c r="HDK182" s="217"/>
      <c r="HDL182" s="217"/>
      <c r="HDM182" s="217"/>
      <c r="HDN182" s="217"/>
      <c r="HDO182" s="217"/>
      <c r="HDP182" s="217"/>
      <c r="HDQ182" s="217"/>
      <c r="HDR182" s="217"/>
      <c r="HDS182" s="217"/>
      <c r="HDT182" s="217"/>
      <c r="HDU182" s="217"/>
      <c r="HDV182" s="217"/>
      <c r="HDW182" s="217"/>
      <c r="HDX182" s="217"/>
      <c r="HDY182" s="217"/>
      <c r="HDZ182" s="217"/>
      <c r="HEA182" s="217"/>
      <c r="HEB182" s="217"/>
      <c r="HEC182" s="217"/>
      <c r="HED182" s="217"/>
      <c r="HEE182" s="217"/>
      <c r="HEF182" s="217"/>
      <c r="HEG182" s="217"/>
      <c r="HEH182" s="217"/>
      <c r="HEI182" s="217"/>
      <c r="HEJ182" s="217"/>
      <c r="HEK182" s="217"/>
      <c r="HEL182" s="217"/>
      <c r="HEM182" s="217"/>
      <c r="HEN182" s="217"/>
      <c r="HEO182" s="217"/>
      <c r="HEP182" s="217"/>
      <c r="HEQ182" s="217"/>
      <c r="HER182" s="217"/>
      <c r="HES182" s="217"/>
      <c r="HET182" s="217"/>
      <c r="HEU182" s="217"/>
      <c r="HEV182" s="217"/>
      <c r="HEW182" s="217"/>
      <c r="HEX182" s="217"/>
      <c r="HEY182" s="217"/>
      <c r="HEZ182" s="217"/>
      <c r="HFA182" s="217"/>
      <c r="HFB182" s="217"/>
      <c r="HFC182" s="217"/>
      <c r="HFD182" s="217"/>
      <c r="HFE182" s="217"/>
      <c r="HFF182" s="217"/>
      <c r="HFG182" s="217"/>
      <c r="HFH182" s="217"/>
      <c r="HFI182" s="217"/>
      <c r="HFJ182" s="217"/>
      <c r="HFK182" s="217"/>
      <c r="HFL182" s="217"/>
      <c r="HFM182" s="217"/>
      <c r="HFN182" s="217"/>
      <c r="HFO182" s="217"/>
      <c r="HFP182" s="217"/>
      <c r="HFQ182" s="217"/>
      <c r="HFR182" s="217"/>
      <c r="HFS182" s="217"/>
      <c r="HFT182" s="217"/>
      <c r="HFU182" s="217"/>
      <c r="HFV182" s="217"/>
      <c r="HFW182" s="217"/>
      <c r="HFX182" s="217"/>
      <c r="HFY182" s="217"/>
      <c r="HFZ182" s="217"/>
      <c r="HGA182" s="217"/>
      <c r="HGB182" s="217"/>
      <c r="HGC182" s="217"/>
      <c r="HGD182" s="217"/>
      <c r="HGE182" s="217"/>
      <c r="HGF182" s="217"/>
      <c r="HGG182" s="217"/>
      <c r="HGH182" s="217"/>
      <c r="HGI182" s="217"/>
      <c r="HGJ182" s="217"/>
      <c r="HGK182" s="217"/>
      <c r="HGL182" s="217"/>
      <c r="HGM182" s="217"/>
      <c r="HGN182" s="217"/>
      <c r="HGO182" s="217"/>
      <c r="HGP182" s="217"/>
      <c r="HGQ182" s="217"/>
      <c r="HGR182" s="217"/>
      <c r="HGS182" s="217"/>
      <c r="HGT182" s="217"/>
      <c r="HGU182" s="217"/>
      <c r="HGV182" s="217"/>
      <c r="HGW182" s="217"/>
      <c r="HGX182" s="217"/>
      <c r="HGY182" s="217"/>
      <c r="HGZ182" s="217"/>
      <c r="HHA182" s="217"/>
      <c r="HHB182" s="217"/>
      <c r="HHC182" s="217"/>
      <c r="HHD182" s="217"/>
      <c r="HHE182" s="217"/>
      <c r="HHF182" s="217"/>
      <c r="HHG182" s="217"/>
      <c r="HHH182" s="217"/>
      <c r="HHI182" s="217"/>
      <c r="HHJ182" s="217"/>
      <c r="HHK182" s="217"/>
      <c r="HHL182" s="217"/>
      <c r="HHM182" s="217"/>
      <c r="HHN182" s="217"/>
      <c r="HHO182" s="217"/>
      <c r="HHP182" s="217"/>
      <c r="HHQ182" s="217"/>
      <c r="HHR182" s="217"/>
      <c r="HHS182" s="217"/>
      <c r="HHT182" s="217"/>
      <c r="HHU182" s="217"/>
      <c r="HHV182" s="217"/>
      <c r="HHW182" s="217"/>
      <c r="HHX182" s="217"/>
      <c r="HHY182" s="217"/>
      <c r="HHZ182" s="217"/>
      <c r="HIA182" s="217"/>
      <c r="HIB182" s="217"/>
      <c r="HIC182" s="217"/>
      <c r="HID182" s="217"/>
      <c r="HIE182" s="217"/>
      <c r="HIF182" s="217"/>
      <c r="HIG182" s="217"/>
      <c r="HIH182" s="217"/>
      <c r="HII182" s="217"/>
      <c r="HIJ182" s="217"/>
      <c r="HIK182" s="217"/>
      <c r="HIL182" s="217"/>
      <c r="HIM182" s="217"/>
      <c r="HIN182" s="217"/>
      <c r="HIO182" s="217"/>
      <c r="HIP182" s="217"/>
      <c r="HIQ182" s="217"/>
      <c r="HIR182" s="217"/>
      <c r="HIS182" s="217"/>
      <c r="HIT182" s="217"/>
      <c r="HIU182" s="217"/>
      <c r="HIV182" s="217"/>
      <c r="HIW182" s="217"/>
      <c r="HIX182" s="217"/>
      <c r="HIY182" s="217"/>
      <c r="HIZ182" s="217"/>
      <c r="HJA182" s="217"/>
      <c r="HJB182" s="217"/>
      <c r="HJC182" s="217"/>
      <c r="HJD182" s="217"/>
      <c r="HJE182" s="217"/>
      <c r="HJF182" s="217"/>
      <c r="HJG182" s="217"/>
      <c r="HJH182" s="217"/>
      <c r="HJI182" s="217"/>
      <c r="HJJ182" s="217"/>
      <c r="HJK182" s="217"/>
      <c r="HJL182" s="217"/>
      <c r="HJM182" s="217"/>
      <c r="HJN182" s="217"/>
      <c r="HJO182" s="217"/>
      <c r="HJP182" s="217"/>
      <c r="HJQ182" s="217"/>
      <c r="HJR182" s="217"/>
      <c r="HJS182" s="217"/>
      <c r="HJT182" s="217"/>
      <c r="HJU182" s="217"/>
      <c r="HJV182" s="217"/>
      <c r="HJW182" s="217"/>
      <c r="HJX182" s="217"/>
      <c r="HJY182" s="217"/>
      <c r="HJZ182" s="217"/>
      <c r="HKA182" s="217"/>
      <c r="HKB182" s="217"/>
      <c r="HKC182" s="217"/>
      <c r="HKD182" s="217"/>
      <c r="HKE182" s="217"/>
      <c r="HKF182" s="217"/>
      <c r="HKG182" s="217"/>
      <c r="HKH182" s="217"/>
      <c r="HKI182" s="217"/>
      <c r="HKJ182" s="217"/>
      <c r="HKK182" s="217"/>
      <c r="HKL182" s="217"/>
      <c r="HKM182" s="217"/>
      <c r="HKN182" s="217"/>
      <c r="HKO182" s="217"/>
      <c r="HKP182" s="217"/>
      <c r="HKQ182" s="217"/>
      <c r="HKR182" s="217"/>
      <c r="HKS182" s="217"/>
      <c r="HKT182" s="217"/>
      <c r="HKU182" s="217"/>
      <c r="HKV182" s="217"/>
      <c r="HKW182" s="217"/>
      <c r="HKX182" s="217"/>
      <c r="HKY182" s="217"/>
      <c r="HKZ182" s="217"/>
      <c r="HLA182" s="217"/>
      <c r="HLB182" s="217"/>
      <c r="HLC182" s="217"/>
      <c r="HLD182" s="217"/>
      <c r="HLE182" s="217"/>
      <c r="HLF182" s="217"/>
      <c r="HLG182" s="217"/>
      <c r="HLH182" s="217"/>
      <c r="HLI182" s="217"/>
      <c r="HLJ182" s="217"/>
      <c r="HLK182" s="217"/>
      <c r="HLL182" s="217"/>
      <c r="HLM182" s="217"/>
      <c r="HLN182" s="217"/>
      <c r="HLO182" s="217"/>
      <c r="HLP182" s="217"/>
      <c r="HLQ182" s="217"/>
      <c r="HLR182" s="217"/>
      <c r="HLS182" s="217"/>
      <c r="HLT182" s="217"/>
      <c r="HLU182" s="217"/>
      <c r="HLV182" s="217"/>
      <c r="HLW182" s="217"/>
      <c r="HLX182" s="217"/>
      <c r="HLY182" s="217"/>
      <c r="HLZ182" s="217"/>
      <c r="HMA182" s="217"/>
      <c r="HMB182" s="217"/>
      <c r="HMC182" s="217"/>
      <c r="HMD182" s="217"/>
      <c r="HME182" s="217"/>
      <c r="HMF182" s="217"/>
      <c r="HMG182" s="217"/>
      <c r="HMH182" s="217"/>
      <c r="HMI182" s="217"/>
      <c r="HMJ182" s="217"/>
      <c r="HMK182" s="217"/>
      <c r="HML182" s="217"/>
      <c r="HMM182" s="217"/>
      <c r="HMN182" s="217"/>
      <c r="HMO182" s="217"/>
      <c r="HMP182" s="217"/>
      <c r="HMQ182" s="217"/>
      <c r="HMR182" s="217"/>
      <c r="HMS182" s="217"/>
      <c r="HMT182" s="217"/>
      <c r="HMU182" s="217"/>
      <c r="HMV182" s="217"/>
      <c r="HMW182" s="217"/>
      <c r="HMX182" s="217"/>
      <c r="HMY182" s="217"/>
      <c r="HMZ182" s="217"/>
      <c r="HNA182" s="217"/>
      <c r="HNB182" s="217"/>
      <c r="HNC182" s="217"/>
      <c r="HND182" s="217"/>
      <c r="HNE182" s="217"/>
      <c r="HNF182" s="217"/>
      <c r="HNG182" s="217"/>
      <c r="HNH182" s="217"/>
      <c r="HNI182" s="217"/>
      <c r="HNJ182" s="217"/>
      <c r="HNK182" s="217"/>
      <c r="HNL182" s="217"/>
      <c r="HNM182" s="217"/>
      <c r="HNN182" s="217"/>
      <c r="HNO182" s="217"/>
      <c r="HNP182" s="217"/>
      <c r="HNQ182" s="217"/>
      <c r="HNR182" s="217"/>
      <c r="HNS182" s="217"/>
      <c r="HNT182" s="217"/>
      <c r="HNU182" s="217"/>
      <c r="HNV182" s="217"/>
      <c r="HNW182" s="217"/>
      <c r="HNX182" s="217"/>
      <c r="HNY182" s="217"/>
      <c r="HNZ182" s="217"/>
      <c r="HOA182" s="217"/>
      <c r="HOB182" s="217"/>
      <c r="HOC182" s="217"/>
      <c r="HOD182" s="217"/>
      <c r="HOE182" s="217"/>
      <c r="HOF182" s="217"/>
      <c r="HOG182" s="217"/>
      <c r="HOH182" s="217"/>
      <c r="HOI182" s="217"/>
      <c r="HOJ182" s="217"/>
      <c r="HOK182" s="217"/>
      <c r="HOL182" s="217"/>
      <c r="HOM182" s="217"/>
      <c r="HON182" s="217"/>
      <c r="HOO182" s="217"/>
      <c r="HOP182" s="217"/>
      <c r="HOQ182" s="217"/>
      <c r="HOR182" s="217"/>
      <c r="HOS182" s="217"/>
      <c r="HOT182" s="217"/>
      <c r="HOU182" s="217"/>
      <c r="HOV182" s="217"/>
      <c r="HOW182" s="217"/>
      <c r="HOX182" s="217"/>
      <c r="HOY182" s="217"/>
      <c r="HOZ182" s="217"/>
      <c r="HPA182" s="217"/>
      <c r="HPB182" s="217"/>
      <c r="HPC182" s="217"/>
      <c r="HPD182" s="217"/>
      <c r="HPE182" s="217"/>
      <c r="HPF182" s="217"/>
      <c r="HPG182" s="217"/>
      <c r="HPH182" s="217"/>
      <c r="HPI182" s="217"/>
      <c r="HPJ182" s="217"/>
      <c r="HPK182" s="217"/>
      <c r="HPL182" s="217"/>
      <c r="HPM182" s="217"/>
      <c r="HPN182" s="217"/>
      <c r="HPO182" s="217"/>
      <c r="HPP182" s="217"/>
      <c r="HPQ182" s="217"/>
      <c r="HPR182" s="217"/>
      <c r="HPS182" s="217"/>
      <c r="HPT182" s="217"/>
      <c r="HPU182" s="217"/>
      <c r="HPV182" s="217"/>
      <c r="HPW182" s="217"/>
      <c r="HPX182" s="217"/>
      <c r="HPY182" s="217"/>
      <c r="HPZ182" s="217"/>
      <c r="HQA182" s="217"/>
      <c r="HQB182" s="217"/>
      <c r="HQC182" s="217"/>
      <c r="HQD182" s="217"/>
      <c r="HQE182" s="217"/>
      <c r="HQF182" s="217"/>
      <c r="HQG182" s="217"/>
      <c r="HQH182" s="217"/>
      <c r="HQI182" s="217"/>
      <c r="HQJ182" s="217"/>
      <c r="HQK182" s="217"/>
      <c r="HQL182" s="217"/>
      <c r="HQM182" s="217"/>
      <c r="HQN182" s="217"/>
      <c r="HQO182" s="217"/>
      <c r="HQP182" s="217"/>
      <c r="HQQ182" s="217"/>
      <c r="HQR182" s="217"/>
      <c r="HQS182" s="217"/>
      <c r="HQT182" s="217"/>
      <c r="HQU182" s="217"/>
      <c r="HQV182" s="217"/>
      <c r="HQW182" s="217"/>
      <c r="HQX182" s="217"/>
      <c r="HQY182" s="217"/>
      <c r="HQZ182" s="217"/>
      <c r="HRA182" s="217"/>
      <c r="HRB182" s="217"/>
      <c r="HRC182" s="217"/>
      <c r="HRD182" s="217"/>
      <c r="HRE182" s="217"/>
      <c r="HRF182" s="217"/>
      <c r="HRG182" s="217"/>
      <c r="HRH182" s="217"/>
      <c r="HRI182" s="217"/>
      <c r="HRJ182" s="217"/>
      <c r="HRK182" s="217"/>
      <c r="HRL182" s="217"/>
      <c r="HRM182" s="217"/>
      <c r="HRN182" s="217"/>
      <c r="HRO182" s="217"/>
      <c r="HRP182" s="217"/>
      <c r="HRQ182" s="217"/>
      <c r="HRR182" s="217"/>
      <c r="HRS182" s="217"/>
      <c r="HRT182" s="217"/>
      <c r="HRU182" s="217"/>
      <c r="HRV182" s="217"/>
      <c r="HRW182" s="217"/>
      <c r="HRX182" s="217"/>
      <c r="HRY182" s="217"/>
      <c r="HRZ182" s="217"/>
      <c r="HSA182" s="217"/>
      <c r="HSB182" s="217"/>
      <c r="HSC182" s="217"/>
      <c r="HSD182" s="217"/>
      <c r="HSE182" s="217"/>
      <c r="HSF182" s="217"/>
      <c r="HSG182" s="217"/>
      <c r="HSH182" s="217"/>
      <c r="HSI182" s="217"/>
      <c r="HSJ182" s="217"/>
      <c r="HSK182" s="217"/>
      <c r="HSL182" s="217"/>
      <c r="HSM182" s="217"/>
      <c r="HSN182" s="217"/>
      <c r="HSO182" s="217"/>
      <c r="HSP182" s="217"/>
      <c r="HSQ182" s="217"/>
      <c r="HSR182" s="217"/>
      <c r="HSS182" s="217"/>
      <c r="HST182" s="217"/>
      <c r="HSU182" s="217"/>
      <c r="HSV182" s="217"/>
      <c r="HSW182" s="217"/>
      <c r="HSX182" s="217"/>
      <c r="HSY182" s="217"/>
      <c r="HSZ182" s="217"/>
      <c r="HTA182" s="217"/>
      <c r="HTB182" s="217"/>
      <c r="HTC182" s="217"/>
      <c r="HTD182" s="217"/>
      <c r="HTE182" s="217"/>
      <c r="HTF182" s="217"/>
      <c r="HTG182" s="217"/>
      <c r="HTH182" s="217"/>
      <c r="HTI182" s="217"/>
      <c r="HTJ182" s="217"/>
      <c r="HTK182" s="217"/>
      <c r="HTL182" s="217"/>
      <c r="HTM182" s="217"/>
      <c r="HTN182" s="217"/>
      <c r="HTO182" s="217"/>
      <c r="HTP182" s="217"/>
      <c r="HTQ182" s="217"/>
      <c r="HTR182" s="217"/>
      <c r="HTS182" s="217"/>
      <c r="HTT182" s="217"/>
      <c r="HTU182" s="217"/>
      <c r="HTV182" s="217"/>
      <c r="HTW182" s="217"/>
      <c r="HTX182" s="217"/>
      <c r="HTY182" s="217"/>
      <c r="HTZ182" s="217"/>
      <c r="HUA182" s="217"/>
      <c r="HUB182" s="217"/>
      <c r="HUC182" s="217"/>
      <c r="HUD182" s="217"/>
      <c r="HUE182" s="217"/>
      <c r="HUF182" s="217"/>
      <c r="HUG182" s="217"/>
      <c r="HUH182" s="217"/>
      <c r="HUI182" s="217"/>
      <c r="HUJ182" s="217"/>
      <c r="HUK182" s="217"/>
      <c r="HUL182" s="217"/>
      <c r="HUM182" s="217"/>
      <c r="HUN182" s="217"/>
      <c r="HUO182" s="217"/>
      <c r="HUP182" s="217"/>
      <c r="HUQ182" s="217"/>
      <c r="HUR182" s="217"/>
      <c r="HUS182" s="217"/>
      <c r="HUT182" s="217"/>
      <c r="HUU182" s="217"/>
      <c r="HUV182" s="217"/>
      <c r="HUW182" s="217"/>
      <c r="HUX182" s="217"/>
      <c r="HUY182" s="217"/>
      <c r="HUZ182" s="217"/>
      <c r="HVA182" s="217"/>
      <c r="HVB182" s="217"/>
      <c r="HVC182" s="217"/>
      <c r="HVD182" s="217"/>
      <c r="HVE182" s="217"/>
      <c r="HVF182" s="217"/>
      <c r="HVG182" s="217"/>
      <c r="HVH182" s="217"/>
      <c r="HVI182" s="217"/>
      <c r="HVJ182" s="217"/>
      <c r="HVK182" s="217"/>
      <c r="HVL182" s="217"/>
      <c r="HVM182" s="217"/>
      <c r="HVN182" s="217"/>
      <c r="HVO182" s="217"/>
      <c r="HVP182" s="217"/>
      <c r="HVQ182" s="217"/>
      <c r="HVR182" s="217"/>
      <c r="HVS182" s="217"/>
      <c r="HVT182" s="217"/>
      <c r="HVU182" s="217"/>
      <c r="HVV182" s="217"/>
      <c r="HVW182" s="217"/>
      <c r="HVX182" s="217"/>
      <c r="HVY182" s="217"/>
      <c r="HVZ182" s="217"/>
      <c r="HWA182" s="217"/>
      <c r="HWB182" s="217"/>
      <c r="HWC182" s="217"/>
      <c r="HWD182" s="217"/>
      <c r="HWE182" s="217"/>
      <c r="HWF182" s="217"/>
      <c r="HWG182" s="217"/>
      <c r="HWH182" s="217"/>
      <c r="HWI182" s="217"/>
      <c r="HWJ182" s="217"/>
      <c r="HWK182" s="217"/>
      <c r="HWL182" s="217"/>
      <c r="HWM182" s="217"/>
      <c r="HWN182" s="217"/>
      <c r="HWO182" s="217"/>
      <c r="HWP182" s="217"/>
      <c r="HWQ182" s="217"/>
      <c r="HWR182" s="217"/>
      <c r="HWS182" s="217"/>
      <c r="HWT182" s="217"/>
      <c r="HWU182" s="217"/>
      <c r="HWV182" s="217"/>
      <c r="HWW182" s="217"/>
      <c r="HWX182" s="217"/>
      <c r="HWY182" s="217"/>
      <c r="HWZ182" s="217"/>
      <c r="HXA182" s="217"/>
      <c r="HXB182" s="217"/>
      <c r="HXC182" s="217"/>
      <c r="HXD182" s="217"/>
      <c r="HXE182" s="217"/>
      <c r="HXF182" s="217"/>
      <c r="HXG182" s="217"/>
      <c r="HXH182" s="217"/>
      <c r="HXI182" s="217"/>
      <c r="HXJ182" s="217"/>
      <c r="HXK182" s="217"/>
      <c r="HXL182" s="217"/>
      <c r="HXM182" s="217"/>
      <c r="HXN182" s="217"/>
      <c r="HXO182" s="217"/>
      <c r="HXP182" s="217"/>
      <c r="HXQ182" s="217"/>
      <c r="HXR182" s="217"/>
      <c r="HXS182" s="217"/>
      <c r="HXT182" s="217"/>
      <c r="HXU182" s="217"/>
      <c r="HXV182" s="217"/>
      <c r="HXW182" s="217"/>
      <c r="HXX182" s="217"/>
      <c r="HXY182" s="217"/>
      <c r="HXZ182" s="217"/>
      <c r="HYA182" s="217"/>
      <c r="HYB182" s="217"/>
      <c r="HYC182" s="217"/>
      <c r="HYD182" s="217"/>
      <c r="HYE182" s="217"/>
      <c r="HYF182" s="217"/>
      <c r="HYG182" s="217"/>
      <c r="HYH182" s="217"/>
      <c r="HYI182" s="217"/>
      <c r="HYJ182" s="217"/>
      <c r="HYK182" s="217"/>
      <c r="HYL182" s="217"/>
      <c r="HYM182" s="217"/>
      <c r="HYN182" s="217"/>
      <c r="HYO182" s="217"/>
      <c r="HYP182" s="217"/>
      <c r="HYQ182" s="217"/>
      <c r="HYR182" s="217"/>
      <c r="HYS182" s="217"/>
      <c r="HYT182" s="217"/>
      <c r="HYU182" s="217"/>
      <c r="HYV182" s="217"/>
      <c r="HYW182" s="217"/>
      <c r="HYX182" s="217"/>
      <c r="HYY182" s="217"/>
      <c r="HYZ182" s="217"/>
      <c r="HZA182" s="217"/>
      <c r="HZB182" s="217"/>
      <c r="HZC182" s="217"/>
      <c r="HZD182" s="217"/>
      <c r="HZE182" s="217"/>
      <c r="HZF182" s="217"/>
      <c r="HZG182" s="217"/>
      <c r="HZH182" s="217"/>
      <c r="HZI182" s="217"/>
      <c r="HZJ182" s="217"/>
      <c r="HZK182" s="217"/>
      <c r="HZL182" s="217"/>
      <c r="HZM182" s="217"/>
      <c r="HZN182" s="217"/>
      <c r="HZO182" s="217"/>
      <c r="HZP182" s="217"/>
      <c r="HZQ182" s="217"/>
      <c r="HZR182" s="217"/>
      <c r="HZS182" s="217"/>
      <c r="HZT182" s="217"/>
      <c r="HZU182" s="217"/>
      <c r="HZV182" s="217"/>
      <c r="HZW182" s="217"/>
      <c r="HZX182" s="217"/>
      <c r="HZY182" s="217"/>
      <c r="HZZ182" s="217"/>
      <c r="IAA182" s="217"/>
      <c r="IAB182" s="217"/>
      <c r="IAC182" s="217"/>
      <c r="IAD182" s="217"/>
      <c r="IAE182" s="217"/>
      <c r="IAF182" s="217"/>
      <c r="IAG182" s="217"/>
      <c r="IAH182" s="217"/>
      <c r="IAI182" s="217"/>
      <c r="IAJ182" s="217"/>
      <c r="IAK182" s="217"/>
      <c r="IAL182" s="217"/>
      <c r="IAM182" s="217"/>
      <c r="IAN182" s="217"/>
      <c r="IAO182" s="217"/>
      <c r="IAP182" s="217"/>
      <c r="IAQ182" s="217"/>
      <c r="IAR182" s="217"/>
      <c r="IAS182" s="217"/>
      <c r="IAT182" s="217"/>
      <c r="IAU182" s="217"/>
      <c r="IAV182" s="217"/>
      <c r="IAW182" s="217"/>
      <c r="IAX182" s="217"/>
      <c r="IAY182" s="217"/>
      <c r="IAZ182" s="217"/>
      <c r="IBA182" s="217"/>
      <c r="IBB182" s="217"/>
      <c r="IBC182" s="217"/>
      <c r="IBD182" s="217"/>
      <c r="IBE182" s="217"/>
      <c r="IBF182" s="217"/>
      <c r="IBG182" s="217"/>
      <c r="IBH182" s="217"/>
      <c r="IBI182" s="217"/>
      <c r="IBJ182" s="217"/>
      <c r="IBK182" s="217"/>
      <c r="IBL182" s="217"/>
      <c r="IBM182" s="217"/>
      <c r="IBN182" s="217"/>
      <c r="IBO182" s="217"/>
      <c r="IBP182" s="217"/>
      <c r="IBQ182" s="217"/>
      <c r="IBR182" s="217"/>
      <c r="IBS182" s="217"/>
      <c r="IBT182" s="217"/>
      <c r="IBU182" s="217"/>
      <c r="IBV182" s="217"/>
      <c r="IBW182" s="217"/>
      <c r="IBX182" s="217"/>
      <c r="IBY182" s="217"/>
      <c r="IBZ182" s="217"/>
      <c r="ICA182" s="217"/>
      <c r="ICB182" s="217"/>
      <c r="ICC182" s="217"/>
      <c r="ICD182" s="217"/>
      <c r="ICE182" s="217"/>
      <c r="ICF182" s="217"/>
      <c r="ICG182" s="217"/>
      <c r="ICH182" s="217"/>
      <c r="ICI182" s="217"/>
      <c r="ICJ182" s="217"/>
      <c r="ICK182" s="217"/>
      <c r="ICL182" s="217"/>
      <c r="ICM182" s="217"/>
      <c r="ICN182" s="217"/>
      <c r="ICO182" s="217"/>
      <c r="ICP182" s="217"/>
      <c r="ICQ182" s="217"/>
      <c r="ICR182" s="217"/>
      <c r="ICS182" s="217"/>
      <c r="ICT182" s="217"/>
      <c r="ICU182" s="217"/>
      <c r="ICV182" s="217"/>
      <c r="ICW182" s="217"/>
      <c r="ICX182" s="217"/>
      <c r="ICY182" s="217"/>
      <c r="ICZ182" s="217"/>
      <c r="IDA182" s="217"/>
      <c r="IDB182" s="217"/>
      <c r="IDC182" s="217"/>
      <c r="IDD182" s="217"/>
      <c r="IDE182" s="217"/>
      <c r="IDF182" s="217"/>
      <c r="IDG182" s="217"/>
      <c r="IDH182" s="217"/>
      <c r="IDI182" s="217"/>
      <c r="IDJ182" s="217"/>
      <c r="IDK182" s="217"/>
      <c r="IDL182" s="217"/>
      <c r="IDM182" s="217"/>
      <c r="IDN182" s="217"/>
      <c r="IDO182" s="217"/>
      <c r="IDP182" s="217"/>
      <c r="IDQ182" s="217"/>
      <c r="IDR182" s="217"/>
      <c r="IDS182" s="217"/>
      <c r="IDT182" s="217"/>
      <c r="IDU182" s="217"/>
      <c r="IDV182" s="217"/>
      <c r="IDW182" s="217"/>
      <c r="IDX182" s="217"/>
      <c r="IDY182" s="217"/>
      <c r="IDZ182" s="217"/>
      <c r="IEA182" s="217"/>
      <c r="IEB182" s="217"/>
      <c r="IEC182" s="217"/>
      <c r="IED182" s="217"/>
      <c r="IEE182" s="217"/>
      <c r="IEF182" s="217"/>
      <c r="IEG182" s="217"/>
      <c r="IEH182" s="217"/>
      <c r="IEI182" s="217"/>
      <c r="IEJ182" s="217"/>
      <c r="IEK182" s="217"/>
      <c r="IEL182" s="217"/>
      <c r="IEM182" s="217"/>
      <c r="IEN182" s="217"/>
      <c r="IEO182" s="217"/>
      <c r="IEP182" s="217"/>
      <c r="IEQ182" s="217"/>
      <c r="IER182" s="217"/>
      <c r="IES182" s="217"/>
      <c r="IET182" s="217"/>
      <c r="IEU182" s="217"/>
      <c r="IEV182" s="217"/>
      <c r="IEW182" s="217"/>
      <c r="IEX182" s="217"/>
      <c r="IEY182" s="217"/>
      <c r="IEZ182" s="217"/>
      <c r="IFA182" s="217"/>
      <c r="IFB182" s="217"/>
      <c r="IFC182" s="217"/>
      <c r="IFD182" s="217"/>
      <c r="IFE182" s="217"/>
      <c r="IFF182" s="217"/>
      <c r="IFG182" s="217"/>
      <c r="IFH182" s="217"/>
      <c r="IFI182" s="217"/>
      <c r="IFJ182" s="217"/>
      <c r="IFK182" s="217"/>
      <c r="IFL182" s="217"/>
      <c r="IFM182" s="217"/>
      <c r="IFN182" s="217"/>
      <c r="IFO182" s="217"/>
      <c r="IFP182" s="217"/>
      <c r="IFQ182" s="217"/>
      <c r="IFR182" s="217"/>
      <c r="IFS182" s="217"/>
      <c r="IFT182" s="217"/>
      <c r="IFU182" s="217"/>
      <c r="IFV182" s="217"/>
      <c r="IFW182" s="217"/>
      <c r="IFX182" s="217"/>
      <c r="IFY182" s="217"/>
      <c r="IFZ182" s="217"/>
      <c r="IGA182" s="217"/>
      <c r="IGB182" s="217"/>
      <c r="IGC182" s="217"/>
      <c r="IGD182" s="217"/>
      <c r="IGE182" s="217"/>
      <c r="IGF182" s="217"/>
      <c r="IGG182" s="217"/>
      <c r="IGH182" s="217"/>
      <c r="IGI182" s="217"/>
      <c r="IGJ182" s="217"/>
      <c r="IGK182" s="217"/>
      <c r="IGL182" s="217"/>
      <c r="IGM182" s="217"/>
      <c r="IGN182" s="217"/>
      <c r="IGO182" s="217"/>
      <c r="IGP182" s="217"/>
      <c r="IGQ182" s="217"/>
      <c r="IGR182" s="217"/>
      <c r="IGS182" s="217"/>
      <c r="IGT182" s="217"/>
      <c r="IGU182" s="217"/>
      <c r="IGV182" s="217"/>
      <c r="IGW182" s="217"/>
      <c r="IGX182" s="217"/>
      <c r="IGY182" s="217"/>
      <c r="IGZ182" s="217"/>
      <c r="IHA182" s="217"/>
      <c r="IHB182" s="217"/>
      <c r="IHC182" s="217"/>
      <c r="IHD182" s="217"/>
      <c r="IHE182" s="217"/>
      <c r="IHF182" s="217"/>
      <c r="IHG182" s="217"/>
      <c r="IHH182" s="217"/>
      <c r="IHI182" s="217"/>
      <c r="IHJ182" s="217"/>
      <c r="IHK182" s="217"/>
      <c r="IHL182" s="217"/>
      <c r="IHM182" s="217"/>
      <c r="IHN182" s="217"/>
      <c r="IHO182" s="217"/>
      <c r="IHP182" s="217"/>
      <c r="IHQ182" s="217"/>
      <c r="IHR182" s="217"/>
      <c r="IHS182" s="217"/>
      <c r="IHT182" s="217"/>
      <c r="IHU182" s="217"/>
      <c r="IHV182" s="217"/>
      <c r="IHW182" s="217"/>
      <c r="IHX182" s="217"/>
      <c r="IHY182" s="217"/>
      <c r="IHZ182" s="217"/>
      <c r="IIA182" s="217"/>
      <c r="IIB182" s="217"/>
      <c r="IIC182" s="217"/>
      <c r="IID182" s="217"/>
      <c r="IIE182" s="217"/>
      <c r="IIF182" s="217"/>
      <c r="IIG182" s="217"/>
      <c r="IIH182" s="217"/>
      <c r="III182" s="217"/>
      <c r="IIJ182" s="217"/>
      <c r="IIK182" s="217"/>
      <c r="IIL182" s="217"/>
      <c r="IIM182" s="217"/>
      <c r="IIN182" s="217"/>
      <c r="IIO182" s="217"/>
      <c r="IIP182" s="217"/>
      <c r="IIQ182" s="217"/>
      <c r="IIR182" s="217"/>
      <c r="IIS182" s="217"/>
      <c r="IIT182" s="217"/>
      <c r="IIU182" s="217"/>
      <c r="IIV182" s="217"/>
      <c r="IIW182" s="217"/>
      <c r="IIX182" s="217"/>
      <c r="IIY182" s="217"/>
      <c r="IIZ182" s="217"/>
      <c r="IJA182" s="217"/>
      <c r="IJB182" s="217"/>
      <c r="IJC182" s="217"/>
      <c r="IJD182" s="217"/>
      <c r="IJE182" s="217"/>
      <c r="IJF182" s="217"/>
      <c r="IJG182" s="217"/>
      <c r="IJH182" s="217"/>
      <c r="IJI182" s="217"/>
      <c r="IJJ182" s="217"/>
      <c r="IJK182" s="217"/>
      <c r="IJL182" s="217"/>
      <c r="IJM182" s="217"/>
      <c r="IJN182" s="217"/>
      <c r="IJO182" s="217"/>
      <c r="IJP182" s="217"/>
      <c r="IJQ182" s="217"/>
      <c r="IJR182" s="217"/>
      <c r="IJS182" s="217"/>
      <c r="IJT182" s="217"/>
      <c r="IJU182" s="217"/>
      <c r="IJV182" s="217"/>
      <c r="IJW182" s="217"/>
      <c r="IJX182" s="217"/>
      <c r="IJY182" s="217"/>
      <c r="IJZ182" s="217"/>
      <c r="IKA182" s="217"/>
      <c r="IKB182" s="217"/>
      <c r="IKC182" s="217"/>
      <c r="IKD182" s="217"/>
      <c r="IKE182" s="217"/>
      <c r="IKF182" s="217"/>
      <c r="IKG182" s="217"/>
      <c r="IKH182" s="217"/>
      <c r="IKI182" s="217"/>
      <c r="IKJ182" s="217"/>
      <c r="IKK182" s="217"/>
      <c r="IKL182" s="217"/>
      <c r="IKM182" s="217"/>
      <c r="IKN182" s="217"/>
      <c r="IKO182" s="217"/>
      <c r="IKP182" s="217"/>
      <c r="IKQ182" s="217"/>
      <c r="IKR182" s="217"/>
      <c r="IKS182" s="217"/>
      <c r="IKT182" s="217"/>
      <c r="IKU182" s="217"/>
      <c r="IKV182" s="217"/>
      <c r="IKW182" s="217"/>
      <c r="IKX182" s="217"/>
      <c r="IKY182" s="217"/>
      <c r="IKZ182" s="217"/>
      <c r="ILA182" s="217"/>
      <c r="ILB182" s="217"/>
      <c r="ILC182" s="217"/>
      <c r="ILD182" s="217"/>
      <c r="ILE182" s="217"/>
      <c r="ILF182" s="217"/>
      <c r="ILG182" s="217"/>
      <c r="ILH182" s="217"/>
      <c r="ILI182" s="217"/>
      <c r="ILJ182" s="217"/>
      <c r="ILK182" s="217"/>
      <c r="ILL182" s="217"/>
      <c r="ILM182" s="217"/>
      <c r="ILN182" s="217"/>
      <c r="ILO182" s="217"/>
      <c r="ILP182" s="217"/>
      <c r="ILQ182" s="217"/>
      <c r="ILR182" s="217"/>
      <c r="ILS182" s="217"/>
      <c r="ILT182" s="217"/>
      <c r="ILU182" s="217"/>
      <c r="ILV182" s="217"/>
      <c r="ILW182" s="217"/>
      <c r="ILX182" s="217"/>
      <c r="ILY182" s="217"/>
      <c r="ILZ182" s="217"/>
      <c r="IMA182" s="217"/>
      <c r="IMB182" s="217"/>
      <c r="IMC182" s="217"/>
      <c r="IMD182" s="217"/>
      <c r="IME182" s="217"/>
      <c r="IMF182" s="217"/>
      <c r="IMG182" s="217"/>
      <c r="IMH182" s="217"/>
      <c r="IMI182" s="217"/>
      <c r="IMJ182" s="217"/>
      <c r="IMK182" s="217"/>
      <c r="IML182" s="217"/>
      <c r="IMM182" s="217"/>
      <c r="IMN182" s="217"/>
      <c r="IMO182" s="217"/>
      <c r="IMP182" s="217"/>
      <c r="IMQ182" s="217"/>
      <c r="IMR182" s="217"/>
      <c r="IMS182" s="217"/>
      <c r="IMT182" s="217"/>
      <c r="IMU182" s="217"/>
      <c r="IMV182" s="217"/>
      <c r="IMW182" s="217"/>
      <c r="IMX182" s="217"/>
      <c r="IMY182" s="217"/>
      <c r="IMZ182" s="217"/>
      <c r="INA182" s="217"/>
      <c r="INB182" s="217"/>
      <c r="INC182" s="217"/>
      <c r="IND182" s="217"/>
      <c r="INE182" s="217"/>
      <c r="INF182" s="217"/>
      <c r="ING182" s="217"/>
      <c r="INH182" s="217"/>
      <c r="INI182" s="217"/>
      <c r="INJ182" s="217"/>
      <c r="INK182" s="217"/>
      <c r="INL182" s="217"/>
      <c r="INM182" s="217"/>
      <c r="INN182" s="217"/>
      <c r="INO182" s="217"/>
      <c r="INP182" s="217"/>
      <c r="INQ182" s="217"/>
      <c r="INR182" s="217"/>
      <c r="INS182" s="217"/>
      <c r="INT182" s="217"/>
      <c r="INU182" s="217"/>
      <c r="INV182" s="217"/>
      <c r="INW182" s="217"/>
      <c r="INX182" s="217"/>
      <c r="INY182" s="217"/>
      <c r="INZ182" s="217"/>
      <c r="IOA182" s="217"/>
      <c r="IOB182" s="217"/>
      <c r="IOC182" s="217"/>
      <c r="IOD182" s="217"/>
      <c r="IOE182" s="217"/>
      <c r="IOF182" s="217"/>
      <c r="IOG182" s="217"/>
      <c r="IOH182" s="217"/>
      <c r="IOI182" s="217"/>
      <c r="IOJ182" s="217"/>
      <c r="IOK182" s="217"/>
      <c r="IOL182" s="217"/>
      <c r="IOM182" s="217"/>
      <c r="ION182" s="217"/>
      <c r="IOO182" s="217"/>
      <c r="IOP182" s="217"/>
      <c r="IOQ182" s="217"/>
      <c r="IOR182" s="217"/>
      <c r="IOS182" s="217"/>
      <c r="IOT182" s="217"/>
      <c r="IOU182" s="217"/>
      <c r="IOV182" s="217"/>
      <c r="IOW182" s="217"/>
      <c r="IOX182" s="217"/>
      <c r="IOY182" s="217"/>
      <c r="IOZ182" s="217"/>
      <c r="IPA182" s="217"/>
      <c r="IPB182" s="217"/>
      <c r="IPC182" s="217"/>
      <c r="IPD182" s="217"/>
      <c r="IPE182" s="217"/>
      <c r="IPF182" s="217"/>
      <c r="IPG182" s="217"/>
      <c r="IPH182" s="217"/>
      <c r="IPI182" s="217"/>
      <c r="IPJ182" s="217"/>
      <c r="IPK182" s="217"/>
      <c r="IPL182" s="217"/>
      <c r="IPM182" s="217"/>
      <c r="IPN182" s="217"/>
      <c r="IPO182" s="217"/>
      <c r="IPP182" s="217"/>
      <c r="IPQ182" s="217"/>
      <c r="IPR182" s="217"/>
      <c r="IPS182" s="217"/>
      <c r="IPT182" s="217"/>
      <c r="IPU182" s="217"/>
      <c r="IPV182" s="217"/>
      <c r="IPW182" s="217"/>
      <c r="IPX182" s="217"/>
      <c r="IPY182" s="217"/>
      <c r="IPZ182" s="217"/>
      <c r="IQA182" s="217"/>
      <c r="IQB182" s="217"/>
      <c r="IQC182" s="217"/>
      <c r="IQD182" s="217"/>
      <c r="IQE182" s="217"/>
      <c r="IQF182" s="217"/>
      <c r="IQG182" s="217"/>
      <c r="IQH182" s="217"/>
      <c r="IQI182" s="217"/>
      <c r="IQJ182" s="217"/>
      <c r="IQK182" s="217"/>
      <c r="IQL182" s="217"/>
      <c r="IQM182" s="217"/>
      <c r="IQN182" s="217"/>
      <c r="IQO182" s="217"/>
      <c r="IQP182" s="217"/>
      <c r="IQQ182" s="217"/>
      <c r="IQR182" s="217"/>
      <c r="IQS182" s="217"/>
      <c r="IQT182" s="217"/>
      <c r="IQU182" s="217"/>
      <c r="IQV182" s="217"/>
      <c r="IQW182" s="217"/>
      <c r="IQX182" s="217"/>
      <c r="IQY182" s="217"/>
      <c r="IQZ182" s="217"/>
      <c r="IRA182" s="217"/>
      <c r="IRB182" s="217"/>
      <c r="IRC182" s="217"/>
      <c r="IRD182" s="217"/>
      <c r="IRE182" s="217"/>
      <c r="IRF182" s="217"/>
      <c r="IRG182" s="217"/>
      <c r="IRH182" s="217"/>
      <c r="IRI182" s="217"/>
      <c r="IRJ182" s="217"/>
      <c r="IRK182" s="217"/>
      <c r="IRL182" s="217"/>
      <c r="IRM182" s="217"/>
      <c r="IRN182" s="217"/>
      <c r="IRO182" s="217"/>
      <c r="IRP182" s="217"/>
      <c r="IRQ182" s="217"/>
      <c r="IRR182" s="217"/>
      <c r="IRS182" s="217"/>
      <c r="IRT182" s="217"/>
      <c r="IRU182" s="217"/>
      <c r="IRV182" s="217"/>
      <c r="IRW182" s="217"/>
      <c r="IRX182" s="217"/>
      <c r="IRY182" s="217"/>
      <c r="IRZ182" s="217"/>
      <c r="ISA182" s="217"/>
      <c r="ISB182" s="217"/>
      <c r="ISC182" s="217"/>
      <c r="ISD182" s="217"/>
      <c r="ISE182" s="217"/>
      <c r="ISF182" s="217"/>
      <c r="ISG182" s="217"/>
      <c r="ISH182" s="217"/>
      <c r="ISI182" s="217"/>
      <c r="ISJ182" s="217"/>
      <c r="ISK182" s="217"/>
      <c r="ISL182" s="217"/>
      <c r="ISM182" s="217"/>
      <c r="ISN182" s="217"/>
      <c r="ISO182" s="217"/>
      <c r="ISP182" s="217"/>
      <c r="ISQ182" s="217"/>
      <c r="ISR182" s="217"/>
      <c r="ISS182" s="217"/>
      <c r="IST182" s="217"/>
      <c r="ISU182" s="217"/>
      <c r="ISV182" s="217"/>
      <c r="ISW182" s="217"/>
      <c r="ISX182" s="217"/>
      <c r="ISY182" s="217"/>
      <c r="ISZ182" s="217"/>
      <c r="ITA182" s="217"/>
      <c r="ITB182" s="217"/>
      <c r="ITC182" s="217"/>
      <c r="ITD182" s="217"/>
      <c r="ITE182" s="217"/>
      <c r="ITF182" s="217"/>
      <c r="ITG182" s="217"/>
      <c r="ITH182" s="217"/>
      <c r="ITI182" s="217"/>
      <c r="ITJ182" s="217"/>
      <c r="ITK182" s="217"/>
      <c r="ITL182" s="217"/>
      <c r="ITM182" s="217"/>
      <c r="ITN182" s="217"/>
      <c r="ITO182" s="217"/>
      <c r="ITP182" s="217"/>
      <c r="ITQ182" s="217"/>
      <c r="ITR182" s="217"/>
      <c r="ITS182" s="217"/>
      <c r="ITT182" s="217"/>
      <c r="ITU182" s="217"/>
      <c r="ITV182" s="217"/>
      <c r="ITW182" s="217"/>
      <c r="ITX182" s="217"/>
      <c r="ITY182" s="217"/>
      <c r="ITZ182" s="217"/>
      <c r="IUA182" s="217"/>
      <c r="IUB182" s="217"/>
      <c r="IUC182" s="217"/>
      <c r="IUD182" s="217"/>
      <c r="IUE182" s="217"/>
      <c r="IUF182" s="217"/>
      <c r="IUG182" s="217"/>
      <c r="IUH182" s="217"/>
      <c r="IUI182" s="217"/>
      <c r="IUJ182" s="217"/>
      <c r="IUK182" s="217"/>
      <c r="IUL182" s="217"/>
      <c r="IUM182" s="217"/>
      <c r="IUN182" s="217"/>
      <c r="IUO182" s="217"/>
      <c r="IUP182" s="217"/>
      <c r="IUQ182" s="217"/>
      <c r="IUR182" s="217"/>
      <c r="IUS182" s="217"/>
      <c r="IUT182" s="217"/>
      <c r="IUU182" s="217"/>
      <c r="IUV182" s="217"/>
      <c r="IUW182" s="217"/>
      <c r="IUX182" s="217"/>
      <c r="IUY182" s="217"/>
      <c r="IUZ182" s="217"/>
      <c r="IVA182" s="217"/>
      <c r="IVB182" s="217"/>
      <c r="IVC182" s="217"/>
      <c r="IVD182" s="217"/>
      <c r="IVE182" s="217"/>
      <c r="IVF182" s="217"/>
      <c r="IVG182" s="217"/>
      <c r="IVH182" s="217"/>
      <c r="IVI182" s="217"/>
      <c r="IVJ182" s="217"/>
      <c r="IVK182" s="217"/>
      <c r="IVL182" s="217"/>
      <c r="IVM182" s="217"/>
      <c r="IVN182" s="217"/>
      <c r="IVO182" s="217"/>
      <c r="IVP182" s="217"/>
      <c r="IVQ182" s="217"/>
      <c r="IVR182" s="217"/>
      <c r="IVS182" s="217"/>
      <c r="IVT182" s="217"/>
      <c r="IVU182" s="217"/>
      <c r="IVV182" s="217"/>
      <c r="IVW182" s="217"/>
      <c r="IVX182" s="217"/>
      <c r="IVY182" s="217"/>
      <c r="IVZ182" s="217"/>
      <c r="IWA182" s="217"/>
      <c r="IWB182" s="217"/>
      <c r="IWC182" s="217"/>
      <c r="IWD182" s="217"/>
      <c r="IWE182" s="217"/>
      <c r="IWF182" s="217"/>
      <c r="IWG182" s="217"/>
      <c r="IWH182" s="217"/>
      <c r="IWI182" s="217"/>
      <c r="IWJ182" s="217"/>
      <c r="IWK182" s="217"/>
      <c r="IWL182" s="217"/>
      <c r="IWM182" s="217"/>
      <c r="IWN182" s="217"/>
      <c r="IWO182" s="217"/>
      <c r="IWP182" s="217"/>
      <c r="IWQ182" s="217"/>
      <c r="IWR182" s="217"/>
      <c r="IWS182" s="217"/>
      <c r="IWT182" s="217"/>
      <c r="IWU182" s="217"/>
      <c r="IWV182" s="217"/>
      <c r="IWW182" s="217"/>
      <c r="IWX182" s="217"/>
      <c r="IWY182" s="217"/>
      <c r="IWZ182" s="217"/>
      <c r="IXA182" s="217"/>
      <c r="IXB182" s="217"/>
      <c r="IXC182" s="217"/>
      <c r="IXD182" s="217"/>
      <c r="IXE182" s="217"/>
      <c r="IXF182" s="217"/>
      <c r="IXG182" s="217"/>
      <c r="IXH182" s="217"/>
      <c r="IXI182" s="217"/>
      <c r="IXJ182" s="217"/>
      <c r="IXK182" s="217"/>
      <c r="IXL182" s="217"/>
      <c r="IXM182" s="217"/>
      <c r="IXN182" s="217"/>
      <c r="IXO182" s="217"/>
      <c r="IXP182" s="217"/>
      <c r="IXQ182" s="217"/>
      <c r="IXR182" s="217"/>
      <c r="IXS182" s="217"/>
      <c r="IXT182" s="217"/>
      <c r="IXU182" s="217"/>
      <c r="IXV182" s="217"/>
      <c r="IXW182" s="217"/>
      <c r="IXX182" s="217"/>
      <c r="IXY182" s="217"/>
      <c r="IXZ182" s="217"/>
      <c r="IYA182" s="217"/>
      <c r="IYB182" s="217"/>
      <c r="IYC182" s="217"/>
      <c r="IYD182" s="217"/>
      <c r="IYE182" s="217"/>
      <c r="IYF182" s="217"/>
      <c r="IYG182" s="217"/>
      <c r="IYH182" s="217"/>
      <c r="IYI182" s="217"/>
      <c r="IYJ182" s="217"/>
      <c r="IYK182" s="217"/>
      <c r="IYL182" s="217"/>
      <c r="IYM182" s="217"/>
      <c r="IYN182" s="217"/>
      <c r="IYO182" s="217"/>
      <c r="IYP182" s="217"/>
      <c r="IYQ182" s="217"/>
      <c r="IYR182" s="217"/>
      <c r="IYS182" s="217"/>
      <c r="IYT182" s="217"/>
      <c r="IYU182" s="217"/>
      <c r="IYV182" s="217"/>
      <c r="IYW182" s="217"/>
      <c r="IYX182" s="217"/>
      <c r="IYY182" s="217"/>
      <c r="IYZ182" s="217"/>
      <c r="IZA182" s="217"/>
      <c r="IZB182" s="217"/>
      <c r="IZC182" s="217"/>
      <c r="IZD182" s="217"/>
      <c r="IZE182" s="217"/>
      <c r="IZF182" s="217"/>
      <c r="IZG182" s="217"/>
      <c r="IZH182" s="217"/>
      <c r="IZI182" s="217"/>
      <c r="IZJ182" s="217"/>
      <c r="IZK182" s="217"/>
      <c r="IZL182" s="217"/>
      <c r="IZM182" s="217"/>
      <c r="IZN182" s="217"/>
      <c r="IZO182" s="217"/>
      <c r="IZP182" s="217"/>
      <c r="IZQ182" s="217"/>
      <c r="IZR182" s="217"/>
      <c r="IZS182" s="217"/>
      <c r="IZT182" s="217"/>
      <c r="IZU182" s="217"/>
      <c r="IZV182" s="217"/>
      <c r="IZW182" s="217"/>
      <c r="IZX182" s="217"/>
      <c r="IZY182" s="217"/>
      <c r="IZZ182" s="217"/>
      <c r="JAA182" s="217"/>
      <c r="JAB182" s="217"/>
      <c r="JAC182" s="217"/>
      <c r="JAD182" s="217"/>
      <c r="JAE182" s="217"/>
      <c r="JAF182" s="217"/>
      <c r="JAG182" s="217"/>
      <c r="JAH182" s="217"/>
      <c r="JAI182" s="217"/>
      <c r="JAJ182" s="217"/>
      <c r="JAK182" s="217"/>
      <c r="JAL182" s="217"/>
      <c r="JAM182" s="217"/>
      <c r="JAN182" s="217"/>
      <c r="JAO182" s="217"/>
      <c r="JAP182" s="217"/>
      <c r="JAQ182" s="217"/>
      <c r="JAR182" s="217"/>
      <c r="JAS182" s="217"/>
      <c r="JAT182" s="217"/>
      <c r="JAU182" s="217"/>
      <c r="JAV182" s="217"/>
      <c r="JAW182" s="217"/>
      <c r="JAX182" s="217"/>
      <c r="JAY182" s="217"/>
      <c r="JAZ182" s="217"/>
      <c r="JBA182" s="217"/>
      <c r="JBB182" s="217"/>
      <c r="JBC182" s="217"/>
      <c r="JBD182" s="217"/>
      <c r="JBE182" s="217"/>
      <c r="JBF182" s="217"/>
      <c r="JBG182" s="217"/>
      <c r="JBH182" s="217"/>
      <c r="JBI182" s="217"/>
      <c r="JBJ182" s="217"/>
      <c r="JBK182" s="217"/>
      <c r="JBL182" s="217"/>
      <c r="JBM182" s="217"/>
      <c r="JBN182" s="217"/>
      <c r="JBO182" s="217"/>
      <c r="JBP182" s="217"/>
      <c r="JBQ182" s="217"/>
      <c r="JBR182" s="217"/>
      <c r="JBS182" s="217"/>
      <c r="JBT182" s="217"/>
      <c r="JBU182" s="217"/>
      <c r="JBV182" s="217"/>
      <c r="JBW182" s="217"/>
      <c r="JBX182" s="217"/>
      <c r="JBY182" s="217"/>
      <c r="JBZ182" s="217"/>
      <c r="JCA182" s="217"/>
      <c r="JCB182" s="217"/>
      <c r="JCC182" s="217"/>
      <c r="JCD182" s="217"/>
      <c r="JCE182" s="217"/>
      <c r="JCF182" s="217"/>
      <c r="JCG182" s="217"/>
      <c r="JCH182" s="217"/>
      <c r="JCI182" s="217"/>
      <c r="JCJ182" s="217"/>
      <c r="JCK182" s="217"/>
      <c r="JCL182" s="217"/>
      <c r="JCM182" s="217"/>
      <c r="JCN182" s="217"/>
      <c r="JCO182" s="217"/>
      <c r="JCP182" s="217"/>
      <c r="JCQ182" s="217"/>
      <c r="JCR182" s="217"/>
      <c r="JCS182" s="217"/>
      <c r="JCT182" s="217"/>
      <c r="JCU182" s="217"/>
      <c r="JCV182" s="217"/>
      <c r="JCW182" s="217"/>
      <c r="JCX182" s="217"/>
      <c r="JCY182" s="217"/>
      <c r="JCZ182" s="217"/>
      <c r="JDA182" s="217"/>
      <c r="JDB182" s="217"/>
      <c r="JDC182" s="217"/>
      <c r="JDD182" s="217"/>
      <c r="JDE182" s="217"/>
      <c r="JDF182" s="217"/>
      <c r="JDG182" s="217"/>
      <c r="JDH182" s="217"/>
      <c r="JDI182" s="217"/>
      <c r="JDJ182" s="217"/>
      <c r="JDK182" s="217"/>
      <c r="JDL182" s="217"/>
      <c r="JDM182" s="217"/>
      <c r="JDN182" s="217"/>
      <c r="JDO182" s="217"/>
      <c r="JDP182" s="217"/>
      <c r="JDQ182" s="217"/>
      <c r="JDR182" s="217"/>
      <c r="JDS182" s="217"/>
      <c r="JDT182" s="217"/>
      <c r="JDU182" s="217"/>
      <c r="JDV182" s="217"/>
      <c r="JDW182" s="217"/>
      <c r="JDX182" s="217"/>
      <c r="JDY182" s="217"/>
      <c r="JDZ182" s="217"/>
      <c r="JEA182" s="217"/>
      <c r="JEB182" s="217"/>
      <c r="JEC182" s="217"/>
      <c r="JED182" s="217"/>
      <c r="JEE182" s="217"/>
      <c r="JEF182" s="217"/>
      <c r="JEG182" s="217"/>
      <c r="JEH182" s="217"/>
      <c r="JEI182" s="217"/>
      <c r="JEJ182" s="217"/>
      <c r="JEK182" s="217"/>
      <c r="JEL182" s="217"/>
      <c r="JEM182" s="217"/>
      <c r="JEN182" s="217"/>
      <c r="JEO182" s="217"/>
      <c r="JEP182" s="217"/>
      <c r="JEQ182" s="217"/>
      <c r="JER182" s="217"/>
      <c r="JES182" s="217"/>
      <c r="JET182" s="217"/>
      <c r="JEU182" s="217"/>
      <c r="JEV182" s="217"/>
      <c r="JEW182" s="217"/>
      <c r="JEX182" s="217"/>
      <c r="JEY182" s="217"/>
      <c r="JEZ182" s="217"/>
      <c r="JFA182" s="217"/>
      <c r="JFB182" s="217"/>
      <c r="JFC182" s="217"/>
      <c r="JFD182" s="217"/>
      <c r="JFE182" s="217"/>
      <c r="JFF182" s="217"/>
      <c r="JFG182" s="217"/>
      <c r="JFH182" s="217"/>
      <c r="JFI182" s="217"/>
      <c r="JFJ182" s="217"/>
      <c r="JFK182" s="217"/>
      <c r="JFL182" s="217"/>
      <c r="JFM182" s="217"/>
      <c r="JFN182" s="217"/>
      <c r="JFO182" s="217"/>
      <c r="JFP182" s="217"/>
      <c r="JFQ182" s="217"/>
      <c r="JFR182" s="217"/>
      <c r="JFS182" s="217"/>
      <c r="JFT182" s="217"/>
      <c r="JFU182" s="217"/>
      <c r="JFV182" s="217"/>
      <c r="JFW182" s="217"/>
      <c r="JFX182" s="217"/>
      <c r="JFY182" s="217"/>
      <c r="JFZ182" s="217"/>
      <c r="JGA182" s="217"/>
      <c r="JGB182" s="217"/>
      <c r="JGC182" s="217"/>
      <c r="JGD182" s="217"/>
      <c r="JGE182" s="217"/>
      <c r="JGF182" s="217"/>
      <c r="JGG182" s="217"/>
      <c r="JGH182" s="217"/>
      <c r="JGI182" s="217"/>
      <c r="JGJ182" s="217"/>
      <c r="JGK182" s="217"/>
      <c r="JGL182" s="217"/>
      <c r="JGM182" s="217"/>
      <c r="JGN182" s="217"/>
      <c r="JGO182" s="217"/>
      <c r="JGP182" s="217"/>
      <c r="JGQ182" s="217"/>
      <c r="JGR182" s="217"/>
      <c r="JGS182" s="217"/>
      <c r="JGT182" s="217"/>
      <c r="JGU182" s="217"/>
      <c r="JGV182" s="217"/>
      <c r="JGW182" s="217"/>
      <c r="JGX182" s="217"/>
      <c r="JGY182" s="217"/>
      <c r="JGZ182" s="217"/>
      <c r="JHA182" s="217"/>
      <c r="JHB182" s="217"/>
      <c r="JHC182" s="217"/>
      <c r="JHD182" s="217"/>
      <c r="JHE182" s="217"/>
      <c r="JHF182" s="217"/>
      <c r="JHG182" s="217"/>
      <c r="JHH182" s="217"/>
      <c r="JHI182" s="217"/>
      <c r="JHJ182" s="217"/>
      <c r="JHK182" s="217"/>
      <c r="JHL182" s="217"/>
      <c r="JHM182" s="217"/>
      <c r="JHN182" s="217"/>
      <c r="JHO182" s="217"/>
      <c r="JHP182" s="217"/>
      <c r="JHQ182" s="217"/>
      <c r="JHR182" s="217"/>
      <c r="JHS182" s="217"/>
      <c r="JHT182" s="217"/>
      <c r="JHU182" s="217"/>
      <c r="JHV182" s="217"/>
      <c r="JHW182" s="217"/>
      <c r="JHX182" s="217"/>
      <c r="JHY182" s="217"/>
      <c r="JHZ182" s="217"/>
      <c r="JIA182" s="217"/>
      <c r="JIB182" s="217"/>
      <c r="JIC182" s="217"/>
      <c r="JID182" s="217"/>
      <c r="JIE182" s="217"/>
      <c r="JIF182" s="217"/>
      <c r="JIG182" s="217"/>
      <c r="JIH182" s="217"/>
      <c r="JII182" s="217"/>
      <c r="JIJ182" s="217"/>
      <c r="JIK182" s="217"/>
      <c r="JIL182" s="217"/>
      <c r="JIM182" s="217"/>
      <c r="JIN182" s="217"/>
      <c r="JIO182" s="217"/>
      <c r="JIP182" s="217"/>
      <c r="JIQ182" s="217"/>
      <c r="JIR182" s="217"/>
      <c r="JIS182" s="217"/>
      <c r="JIT182" s="217"/>
      <c r="JIU182" s="217"/>
      <c r="JIV182" s="217"/>
      <c r="JIW182" s="217"/>
      <c r="JIX182" s="217"/>
      <c r="JIY182" s="217"/>
      <c r="JIZ182" s="217"/>
      <c r="JJA182" s="217"/>
      <c r="JJB182" s="217"/>
      <c r="JJC182" s="217"/>
      <c r="JJD182" s="217"/>
      <c r="JJE182" s="217"/>
      <c r="JJF182" s="217"/>
      <c r="JJG182" s="217"/>
      <c r="JJH182" s="217"/>
      <c r="JJI182" s="217"/>
      <c r="JJJ182" s="217"/>
      <c r="JJK182" s="217"/>
      <c r="JJL182" s="217"/>
      <c r="JJM182" s="217"/>
      <c r="JJN182" s="217"/>
      <c r="JJO182" s="217"/>
      <c r="JJP182" s="217"/>
      <c r="JJQ182" s="217"/>
      <c r="JJR182" s="217"/>
      <c r="JJS182" s="217"/>
      <c r="JJT182" s="217"/>
      <c r="JJU182" s="217"/>
      <c r="JJV182" s="217"/>
      <c r="JJW182" s="217"/>
      <c r="JJX182" s="217"/>
      <c r="JJY182" s="217"/>
      <c r="JJZ182" s="217"/>
      <c r="JKA182" s="217"/>
      <c r="JKB182" s="217"/>
      <c r="JKC182" s="217"/>
      <c r="JKD182" s="217"/>
      <c r="JKE182" s="217"/>
      <c r="JKF182" s="217"/>
      <c r="JKG182" s="217"/>
      <c r="JKH182" s="217"/>
      <c r="JKI182" s="217"/>
      <c r="JKJ182" s="217"/>
      <c r="JKK182" s="217"/>
      <c r="JKL182" s="217"/>
      <c r="JKM182" s="217"/>
      <c r="JKN182" s="217"/>
      <c r="JKO182" s="217"/>
      <c r="JKP182" s="217"/>
      <c r="JKQ182" s="217"/>
      <c r="JKR182" s="217"/>
      <c r="JKS182" s="217"/>
      <c r="JKT182" s="217"/>
      <c r="JKU182" s="217"/>
      <c r="JKV182" s="217"/>
      <c r="JKW182" s="217"/>
      <c r="JKX182" s="217"/>
      <c r="JKY182" s="217"/>
      <c r="JKZ182" s="217"/>
      <c r="JLA182" s="217"/>
      <c r="JLB182" s="217"/>
      <c r="JLC182" s="217"/>
      <c r="JLD182" s="217"/>
      <c r="JLE182" s="217"/>
      <c r="JLF182" s="217"/>
      <c r="JLG182" s="217"/>
      <c r="JLH182" s="217"/>
      <c r="JLI182" s="217"/>
      <c r="JLJ182" s="217"/>
      <c r="JLK182" s="217"/>
      <c r="JLL182" s="217"/>
      <c r="JLM182" s="217"/>
      <c r="JLN182" s="217"/>
      <c r="JLO182" s="217"/>
      <c r="JLP182" s="217"/>
      <c r="JLQ182" s="217"/>
      <c r="JLR182" s="217"/>
      <c r="JLS182" s="217"/>
      <c r="JLT182" s="217"/>
      <c r="JLU182" s="217"/>
      <c r="JLV182" s="217"/>
      <c r="JLW182" s="217"/>
      <c r="JLX182" s="217"/>
      <c r="JLY182" s="217"/>
      <c r="JLZ182" s="217"/>
      <c r="JMA182" s="217"/>
      <c r="JMB182" s="217"/>
      <c r="JMC182" s="217"/>
      <c r="JMD182" s="217"/>
      <c r="JME182" s="217"/>
      <c r="JMF182" s="217"/>
      <c r="JMG182" s="217"/>
      <c r="JMH182" s="217"/>
      <c r="JMI182" s="217"/>
      <c r="JMJ182" s="217"/>
      <c r="JMK182" s="217"/>
      <c r="JML182" s="217"/>
      <c r="JMM182" s="217"/>
      <c r="JMN182" s="217"/>
      <c r="JMO182" s="217"/>
      <c r="JMP182" s="217"/>
      <c r="JMQ182" s="217"/>
      <c r="JMR182" s="217"/>
      <c r="JMS182" s="217"/>
      <c r="JMT182" s="217"/>
      <c r="JMU182" s="217"/>
      <c r="JMV182" s="217"/>
      <c r="JMW182" s="217"/>
      <c r="JMX182" s="217"/>
      <c r="JMY182" s="217"/>
      <c r="JMZ182" s="217"/>
      <c r="JNA182" s="217"/>
      <c r="JNB182" s="217"/>
      <c r="JNC182" s="217"/>
      <c r="JND182" s="217"/>
      <c r="JNE182" s="217"/>
      <c r="JNF182" s="217"/>
      <c r="JNG182" s="217"/>
      <c r="JNH182" s="217"/>
      <c r="JNI182" s="217"/>
      <c r="JNJ182" s="217"/>
      <c r="JNK182" s="217"/>
      <c r="JNL182" s="217"/>
      <c r="JNM182" s="217"/>
      <c r="JNN182" s="217"/>
      <c r="JNO182" s="217"/>
      <c r="JNP182" s="217"/>
      <c r="JNQ182" s="217"/>
      <c r="JNR182" s="217"/>
      <c r="JNS182" s="217"/>
      <c r="JNT182" s="217"/>
      <c r="JNU182" s="217"/>
      <c r="JNV182" s="217"/>
      <c r="JNW182" s="217"/>
      <c r="JNX182" s="217"/>
      <c r="JNY182" s="217"/>
      <c r="JNZ182" s="217"/>
      <c r="JOA182" s="217"/>
      <c r="JOB182" s="217"/>
      <c r="JOC182" s="217"/>
      <c r="JOD182" s="217"/>
      <c r="JOE182" s="217"/>
      <c r="JOF182" s="217"/>
      <c r="JOG182" s="217"/>
      <c r="JOH182" s="217"/>
      <c r="JOI182" s="217"/>
      <c r="JOJ182" s="217"/>
      <c r="JOK182" s="217"/>
      <c r="JOL182" s="217"/>
      <c r="JOM182" s="217"/>
      <c r="JON182" s="217"/>
      <c r="JOO182" s="217"/>
      <c r="JOP182" s="217"/>
      <c r="JOQ182" s="217"/>
      <c r="JOR182" s="217"/>
      <c r="JOS182" s="217"/>
      <c r="JOT182" s="217"/>
      <c r="JOU182" s="217"/>
      <c r="JOV182" s="217"/>
      <c r="JOW182" s="217"/>
      <c r="JOX182" s="217"/>
      <c r="JOY182" s="217"/>
      <c r="JOZ182" s="217"/>
      <c r="JPA182" s="217"/>
      <c r="JPB182" s="217"/>
      <c r="JPC182" s="217"/>
      <c r="JPD182" s="217"/>
      <c r="JPE182" s="217"/>
      <c r="JPF182" s="217"/>
      <c r="JPG182" s="217"/>
      <c r="JPH182" s="217"/>
      <c r="JPI182" s="217"/>
      <c r="JPJ182" s="217"/>
      <c r="JPK182" s="217"/>
      <c r="JPL182" s="217"/>
      <c r="JPM182" s="217"/>
      <c r="JPN182" s="217"/>
      <c r="JPO182" s="217"/>
      <c r="JPP182" s="217"/>
      <c r="JPQ182" s="217"/>
      <c r="JPR182" s="217"/>
      <c r="JPS182" s="217"/>
      <c r="JPT182" s="217"/>
      <c r="JPU182" s="217"/>
      <c r="JPV182" s="217"/>
      <c r="JPW182" s="217"/>
      <c r="JPX182" s="217"/>
      <c r="JPY182" s="217"/>
      <c r="JPZ182" s="217"/>
      <c r="JQA182" s="217"/>
      <c r="JQB182" s="217"/>
      <c r="JQC182" s="217"/>
      <c r="JQD182" s="217"/>
      <c r="JQE182" s="217"/>
      <c r="JQF182" s="217"/>
      <c r="JQG182" s="217"/>
      <c r="JQH182" s="217"/>
      <c r="JQI182" s="217"/>
      <c r="JQJ182" s="217"/>
      <c r="JQK182" s="217"/>
      <c r="JQL182" s="217"/>
      <c r="JQM182" s="217"/>
      <c r="JQN182" s="217"/>
      <c r="JQO182" s="217"/>
      <c r="JQP182" s="217"/>
      <c r="JQQ182" s="217"/>
      <c r="JQR182" s="217"/>
      <c r="JQS182" s="217"/>
      <c r="JQT182" s="217"/>
      <c r="JQU182" s="217"/>
      <c r="JQV182" s="217"/>
      <c r="JQW182" s="217"/>
      <c r="JQX182" s="217"/>
      <c r="JQY182" s="217"/>
      <c r="JQZ182" s="217"/>
      <c r="JRA182" s="217"/>
      <c r="JRB182" s="217"/>
      <c r="JRC182" s="217"/>
      <c r="JRD182" s="217"/>
      <c r="JRE182" s="217"/>
      <c r="JRF182" s="217"/>
      <c r="JRG182" s="217"/>
      <c r="JRH182" s="217"/>
      <c r="JRI182" s="217"/>
      <c r="JRJ182" s="217"/>
      <c r="JRK182" s="217"/>
      <c r="JRL182" s="217"/>
      <c r="JRM182" s="217"/>
      <c r="JRN182" s="217"/>
      <c r="JRO182" s="217"/>
      <c r="JRP182" s="217"/>
      <c r="JRQ182" s="217"/>
      <c r="JRR182" s="217"/>
      <c r="JRS182" s="217"/>
      <c r="JRT182" s="217"/>
      <c r="JRU182" s="217"/>
      <c r="JRV182" s="217"/>
      <c r="JRW182" s="217"/>
      <c r="JRX182" s="217"/>
      <c r="JRY182" s="217"/>
      <c r="JRZ182" s="217"/>
      <c r="JSA182" s="217"/>
      <c r="JSB182" s="217"/>
      <c r="JSC182" s="217"/>
      <c r="JSD182" s="217"/>
      <c r="JSE182" s="217"/>
      <c r="JSF182" s="217"/>
      <c r="JSG182" s="217"/>
      <c r="JSH182" s="217"/>
      <c r="JSI182" s="217"/>
      <c r="JSJ182" s="217"/>
      <c r="JSK182" s="217"/>
      <c r="JSL182" s="217"/>
      <c r="JSM182" s="217"/>
      <c r="JSN182" s="217"/>
      <c r="JSO182" s="217"/>
      <c r="JSP182" s="217"/>
      <c r="JSQ182" s="217"/>
      <c r="JSR182" s="217"/>
      <c r="JSS182" s="217"/>
      <c r="JST182" s="217"/>
      <c r="JSU182" s="217"/>
      <c r="JSV182" s="217"/>
      <c r="JSW182" s="217"/>
      <c r="JSX182" s="217"/>
      <c r="JSY182" s="217"/>
      <c r="JSZ182" s="217"/>
      <c r="JTA182" s="217"/>
      <c r="JTB182" s="217"/>
      <c r="JTC182" s="217"/>
      <c r="JTD182" s="217"/>
      <c r="JTE182" s="217"/>
      <c r="JTF182" s="217"/>
      <c r="JTG182" s="217"/>
      <c r="JTH182" s="217"/>
      <c r="JTI182" s="217"/>
      <c r="JTJ182" s="217"/>
      <c r="JTK182" s="217"/>
      <c r="JTL182" s="217"/>
      <c r="JTM182" s="217"/>
      <c r="JTN182" s="217"/>
      <c r="JTO182" s="217"/>
      <c r="JTP182" s="217"/>
      <c r="JTQ182" s="217"/>
      <c r="JTR182" s="217"/>
      <c r="JTS182" s="217"/>
      <c r="JTT182" s="217"/>
      <c r="JTU182" s="217"/>
      <c r="JTV182" s="217"/>
      <c r="JTW182" s="217"/>
      <c r="JTX182" s="217"/>
      <c r="JTY182" s="217"/>
      <c r="JTZ182" s="217"/>
      <c r="JUA182" s="217"/>
      <c r="JUB182" s="217"/>
      <c r="JUC182" s="217"/>
      <c r="JUD182" s="217"/>
      <c r="JUE182" s="217"/>
      <c r="JUF182" s="217"/>
      <c r="JUG182" s="217"/>
      <c r="JUH182" s="217"/>
      <c r="JUI182" s="217"/>
      <c r="JUJ182" s="217"/>
      <c r="JUK182" s="217"/>
      <c r="JUL182" s="217"/>
      <c r="JUM182" s="217"/>
      <c r="JUN182" s="217"/>
      <c r="JUO182" s="217"/>
      <c r="JUP182" s="217"/>
      <c r="JUQ182" s="217"/>
      <c r="JUR182" s="217"/>
      <c r="JUS182" s="217"/>
      <c r="JUT182" s="217"/>
      <c r="JUU182" s="217"/>
      <c r="JUV182" s="217"/>
      <c r="JUW182" s="217"/>
      <c r="JUX182" s="217"/>
      <c r="JUY182" s="217"/>
      <c r="JUZ182" s="217"/>
      <c r="JVA182" s="217"/>
      <c r="JVB182" s="217"/>
      <c r="JVC182" s="217"/>
      <c r="JVD182" s="217"/>
      <c r="JVE182" s="217"/>
      <c r="JVF182" s="217"/>
      <c r="JVG182" s="217"/>
      <c r="JVH182" s="217"/>
      <c r="JVI182" s="217"/>
      <c r="JVJ182" s="217"/>
      <c r="JVK182" s="217"/>
      <c r="JVL182" s="217"/>
      <c r="JVM182" s="217"/>
      <c r="JVN182" s="217"/>
      <c r="JVO182" s="217"/>
      <c r="JVP182" s="217"/>
      <c r="JVQ182" s="217"/>
      <c r="JVR182" s="217"/>
      <c r="JVS182" s="217"/>
      <c r="JVT182" s="217"/>
      <c r="JVU182" s="217"/>
      <c r="JVV182" s="217"/>
      <c r="JVW182" s="217"/>
      <c r="JVX182" s="217"/>
      <c r="JVY182" s="217"/>
      <c r="JVZ182" s="217"/>
      <c r="JWA182" s="217"/>
      <c r="JWB182" s="217"/>
      <c r="JWC182" s="217"/>
      <c r="JWD182" s="217"/>
      <c r="JWE182" s="217"/>
      <c r="JWF182" s="217"/>
      <c r="JWG182" s="217"/>
      <c r="JWH182" s="217"/>
      <c r="JWI182" s="217"/>
      <c r="JWJ182" s="217"/>
      <c r="JWK182" s="217"/>
      <c r="JWL182" s="217"/>
      <c r="JWM182" s="217"/>
      <c r="JWN182" s="217"/>
      <c r="JWO182" s="217"/>
      <c r="JWP182" s="217"/>
      <c r="JWQ182" s="217"/>
      <c r="JWR182" s="217"/>
      <c r="JWS182" s="217"/>
      <c r="JWT182" s="217"/>
      <c r="JWU182" s="217"/>
      <c r="JWV182" s="217"/>
      <c r="JWW182" s="217"/>
      <c r="JWX182" s="217"/>
      <c r="JWY182" s="217"/>
      <c r="JWZ182" s="217"/>
      <c r="JXA182" s="217"/>
      <c r="JXB182" s="217"/>
      <c r="JXC182" s="217"/>
      <c r="JXD182" s="217"/>
      <c r="JXE182" s="217"/>
      <c r="JXF182" s="217"/>
      <c r="JXG182" s="217"/>
      <c r="JXH182" s="217"/>
      <c r="JXI182" s="217"/>
      <c r="JXJ182" s="217"/>
      <c r="JXK182" s="217"/>
      <c r="JXL182" s="217"/>
      <c r="JXM182" s="217"/>
      <c r="JXN182" s="217"/>
      <c r="JXO182" s="217"/>
      <c r="JXP182" s="217"/>
      <c r="JXQ182" s="217"/>
      <c r="JXR182" s="217"/>
      <c r="JXS182" s="217"/>
      <c r="JXT182" s="217"/>
      <c r="JXU182" s="217"/>
      <c r="JXV182" s="217"/>
      <c r="JXW182" s="217"/>
      <c r="JXX182" s="217"/>
      <c r="JXY182" s="217"/>
      <c r="JXZ182" s="217"/>
      <c r="JYA182" s="217"/>
      <c r="JYB182" s="217"/>
      <c r="JYC182" s="217"/>
      <c r="JYD182" s="217"/>
      <c r="JYE182" s="217"/>
      <c r="JYF182" s="217"/>
      <c r="JYG182" s="217"/>
      <c r="JYH182" s="217"/>
      <c r="JYI182" s="217"/>
      <c r="JYJ182" s="217"/>
      <c r="JYK182" s="217"/>
      <c r="JYL182" s="217"/>
      <c r="JYM182" s="217"/>
      <c r="JYN182" s="217"/>
      <c r="JYO182" s="217"/>
      <c r="JYP182" s="217"/>
      <c r="JYQ182" s="217"/>
      <c r="JYR182" s="217"/>
      <c r="JYS182" s="217"/>
      <c r="JYT182" s="217"/>
      <c r="JYU182" s="217"/>
      <c r="JYV182" s="217"/>
      <c r="JYW182" s="217"/>
      <c r="JYX182" s="217"/>
      <c r="JYY182" s="217"/>
      <c r="JYZ182" s="217"/>
      <c r="JZA182" s="217"/>
      <c r="JZB182" s="217"/>
      <c r="JZC182" s="217"/>
      <c r="JZD182" s="217"/>
      <c r="JZE182" s="217"/>
      <c r="JZF182" s="217"/>
      <c r="JZG182" s="217"/>
      <c r="JZH182" s="217"/>
      <c r="JZI182" s="217"/>
      <c r="JZJ182" s="217"/>
      <c r="JZK182" s="217"/>
      <c r="JZL182" s="217"/>
      <c r="JZM182" s="217"/>
      <c r="JZN182" s="217"/>
      <c r="JZO182" s="217"/>
      <c r="JZP182" s="217"/>
      <c r="JZQ182" s="217"/>
      <c r="JZR182" s="217"/>
      <c r="JZS182" s="217"/>
      <c r="JZT182" s="217"/>
      <c r="JZU182" s="217"/>
      <c r="JZV182" s="217"/>
      <c r="JZW182" s="217"/>
      <c r="JZX182" s="217"/>
      <c r="JZY182" s="217"/>
      <c r="JZZ182" s="217"/>
      <c r="KAA182" s="217"/>
      <c r="KAB182" s="217"/>
      <c r="KAC182" s="217"/>
      <c r="KAD182" s="217"/>
      <c r="KAE182" s="217"/>
      <c r="KAF182" s="217"/>
      <c r="KAG182" s="217"/>
      <c r="KAH182" s="217"/>
      <c r="KAI182" s="217"/>
      <c r="KAJ182" s="217"/>
      <c r="KAK182" s="217"/>
      <c r="KAL182" s="217"/>
      <c r="KAM182" s="217"/>
      <c r="KAN182" s="217"/>
      <c r="KAO182" s="217"/>
      <c r="KAP182" s="217"/>
      <c r="KAQ182" s="217"/>
      <c r="KAR182" s="217"/>
      <c r="KAS182" s="217"/>
      <c r="KAT182" s="217"/>
      <c r="KAU182" s="217"/>
      <c r="KAV182" s="217"/>
      <c r="KAW182" s="217"/>
      <c r="KAX182" s="217"/>
      <c r="KAY182" s="217"/>
      <c r="KAZ182" s="217"/>
      <c r="KBA182" s="217"/>
      <c r="KBB182" s="217"/>
      <c r="KBC182" s="217"/>
      <c r="KBD182" s="217"/>
      <c r="KBE182" s="217"/>
      <c r="KBF182" s="217"/>
      <c r="KBG182" s="217"/>
      <c r="KBH182" s="217"/>
      <c r="KBI182" s="217"/>
      <c r="KBJ182" s="217"/>
      <c r="KBK182" s="217"/>
      <c r="KBL182" s="217"/>
      <c r="KBM182" s="217"/>
      <c r="KBN182" s="217"/>
      <c r="KBO182" s="217"/>
      <c r="KBP182" s="217"/>
      <c r="KBQ182" s="217"/>
      <c r="KBR182" s="217"/>
      <c r="KBS182" s="217"/>
      <c r="KBT182" s="217"/>
      <c r="KBU182" s="217"/>
      <c r="KBV182" s="217"/>
      <c r="KBW182" s="217"/>
      <c r="KBX182" s="217"/>
      <c r="KBY182" s="217"/>
      <c r="KBZ182" s="217"/>
      <c r="KCA182" s="217"/>
      <c r="KCB182" s="217"/>
      <c r="KCC182" s="217"/>
      <c r="KCD182" s="217"/>
      <c r="KCE182" s="217"/>
      <c r="KCF182" s="217"/>
      <c r="KCG182" s="217"/>
      <c r="KCH182" s="217"/>
      <c r="KCI182" s="217"/>
      <c r="KCJ182" s="217"/>
      <c r="KCK182" s="217"/>
      <c r="KCL182" s="217"/>
      <c r="KCM182" s="217"/>
      <c r="KCN182" s="217"/>
      <c r="KCO182" s="217"/>
      <c r="KCP182" s="217"/>
      <c r="KCQ182" s="217"/>
      <c r="KCR182" s="217"/>
      <c r="KCS182" s="217"/>
      <c r="KCT182" s="217"/>
      <c r="KCU182" s="217"/>
      <c r="KCV182" s="217"/>
      <c r="KCW182" s="217"/>
      <c r="KCX182" s="217"/>
      <c r="KCY182" s="217"/>
      <c r="KCZ182" s="217"/>
      <c r="KDA182" s="217"/>
      <c r="KDB182" s="217"/>
      <c r="KDC182" s="217"/>
      <c r="KDD182" s="217"/>
      <c r="KDE182" s="217"/>
      <c r="KDF182" s="217"/>
      <c r="KDG182" s="217"/>
      <c r="KDH182" s="217"/>
      <c r="KDI182" s="217"/>
      <c r="KDJ182" s="217"/>
      <c r="KDK182" s="217"/>
      <c r="KDL182" s="217"/>
      <c r="KDM182" s="217"/>
      <c r="KDN182" s="217"/>
      <c r="KDO182" s="217"/>
      <c r="KDP182" s="217"/>
      <c r="KDQ182" s="217"/>
      <c r="KDR182" s="217"/>
      <c r="KDS182" s="217"/>
      <c r="KDT182" s="217"/>
      <c r="KDU182" s="217"/>
      <c r="KDV182" s="217"/>
      <c r="KDW182" s="217"/>
      <c r="KDX182" s="217"/>
      <c r="KDY182" s="217"/>
      <c r="KDZ182" s="217"/>
      <c r="KEA182" s="217"/>
      <c r="KEB182" s="217"/>
      <c r="KEC182" s="217"/>
      <c r="KED182" s="217"/>
      <c r="KEE182" s="217"/>
      <c r="KEF182" s="217"/>
      <c r="KEG182" s="217"/>
      <c r="KEH182" s="217"/>
      <c r="KEI182" s="217"/>
      <c r="KEJ182" s="217"/>
      <c r="KEK182" s="217"/>
      <c r="KEL182" s="217"/>
      <c r="KEM182" s="217"/>
      <c r="KEN182" s="217"/>
      <c r="KEO182" s="217"/>
      <c r="KEP182" s="217"/>
      <c r="KEQ182" s="217"/>
      <c r="KER182" s="217"/>
      <c r="KES182" s="217"/>
      <c r="KET182" s="217"/>
      <c r="KEU182" s="217"/>
      <c r="KEV182" s="217"/>
      <c r="KEW182" s="217"/>
      <c r="KEX182" s="217"/>
      <c r="KEY182" s="217"/>
      <c r="KEZ182" s="217"/>
      <c r="KFA182" s="217"/>
      <c r="KFB182" s="217"/>
      <c r="KFC182" s="217"/>
      <c r="KFD182" s="217"/>
      <c r="KFE182" s="217"/>
      <c r="KFF182" s="217"/>
      <c r="KFG182" s="217"/>
      <c r="KFH182" s="217"/>
      <c r="KFI182" s="217"/>
      <c r="KFJ182" s="217"/>
      <c r="KFK182" s="217"/>
      <c r="KFL182" s="217"/>
      <c r="KFM182" s="217"/>
      <c r="KFN182" s="217"/>
      <c r="KFO182" s="217"/>
      <c r="KFP182" s="217"/>
      <c r="KFQ182" s="217"/>
      <c r="KFR182" s="217"/>
      <c r="KFS182" s="217"/>
      <c r="KFT182" s="217"/>
      <c r="KFU182" s="217"/>
      <c r="KFV182" s="217"/>
      <c r="KFW182" s="217"/>
      <c r="KFX182" s="217"/>
      <c r="KFY182" s="217"/>
      <c r="KFZ182" s="217"/>
      <c r="KGA182" s="217"/>
      <c r="KGB182" s="217"/>
      <c r="KGC182" s="217"/>
      <c r="KGD182" s="217"/>
      <c r="KGE182" s="217"/>
      <c r="KGF182" s="217"/>
      <c r="KGG182" s="217"/>
      <c r="KGH182" s="217"/>
      <c r="KGI182" s="217"/>
      <c r="KGJ182" s="217"/>
      <c r="KGK182" s="217"/>
      <c r="KGL182" s="217"/>
      <c r="KGM182" s="217"/>
      <c r="KGN182" s="217"/>
      <c r="KGO182" s="217"/>
      <c r="KGP182" s="217"/>
      <c r="KGQ182" s="217"/>
      <c r="KGR182" s="217"/>
      <c r="KGS182" s="217"/>
      <c r="KGT182" s="217"/>
      <c r="KGU182" s="217"/>
      <c r="KGV182" s="217"/>
      <c r="KGW182" s="217"/>
      <c r="KGX182" s="217"/>
      <c r="KGY182" s="217"/>
      <c r="KGZ182" s="217"/>
      <c r="KHA182" s="217"/>
      <c r="KHB182" s="217"/>
      <c r="KHC182" s="217"/>
      <c r="KHD182" s="217"/>
      <c r="KHE182" s="217"/>
      <c r="KHF182" s="217"/>
      <c r="KHG182" s="217"/>
      <c r="KHH182" s="217"/>
      <c r="KHI182" s="217"/>
      <c r="KHJ182" s="217"/>
      <c r="KHK182" s="217"/>
      <c r="KHL182" s="217"/>
      <c r="KHM182" s="217"/>
      <c r="KHN182" s="217"/>
      <c r="KHO182" s="217"/>
      <c r="KHP182" s="217"/>
      <c r="KHQ182" s="217"/>
      <c r="KHR182" s="217"/>
      <c r="KHS182" s="217"/>
      <c r="KHT182" s="217"/>
      <c r="KHU182" s="217"/>
      <c r="KHV182" s="217"/>
      <c r="KHW182" s="217"/>
      <c r="KHX182" s="217"/>
      <c r="KHY182" s="217"/>
      <c r="KHZ182" s="217"/>
      <c r="KIA182" s="217"/>
      <c r="KIB182" s="217"/>
      <c r="KIC182" s="217"/>
      <c r="KID182" s="217"/>
      <c r="KIE182" s="217"/>
      <c r="KIF182" s="217"/>
      <c r="KIG182" s="217"/>
      <c r="KIH182" s="217"/>
      <c r="KII182" s="217"/>
      <c r="KIJ182" s="217"/>
      <c r="KIK182" s="217"/>
      <c r="KIL182" s="217"/>
      <c r="KIM182" s="217"/>
      <c r="KIN182" s="217"/>
      <c r="KIO182" s="217"/>
      <c r="KIP182" s="217"/>
      <c r="KIQ182" s="217"/>
      <c r="KIR182" s="217"/>
      <c r="KIS182" s="217"/>
      <c r="KIT182" s="217"/>
      <c r="KIU182" s="217"/>
      <c r="KIV182" s="217"/>
      <c r="KIW182" s="217"/>
      <c r="KIX182" s="217"/>
      <c r="KIY182" s="217"/>
      <c r="KIZ182" s="217"/>
      <c r="KJA182" s="217"/>
      <c r="KJB182" s="217"/>
      <c r="KJC182" s="217"/>
      <c r="KJD182" s="217"/>
      <c r="KJE182" s="217"/>
      <c r="KJF182" s="217"/>
      <c r="KJG182" s="217"/>
      <c r="KJH182" s="217"/>
      <c r="KJI182" s="217"/>
      <c r="KJJ182" s="217"/>
      <c r="KJK182" s="217"/>
      <c r="KJL182" s="217"/>
      <c r="KJM182" s="217"/>
      <c r="KJN182" s="217"/>
      <c r="KJO182" s="217"/>
      <c r="KJP182" s="217"/>
      <c r="KJQ182" s="217"/>
      <c r="KJR182" s="217"/>
      <c r="KJS182" s="217"/>
      <c r="KJT182" s="217"/>
      <c r="KJU182" s="217"/>
      <c r="KJV182" s="217"/>
      <c r="KJW182" s="217"/>
      <c r="KJX182" s="217"/>
      <c r="KJY182" s="217"/>
      <c r="KJZ182" s="217"/>
      <c r="KKA182" s="217"/>
      <c r="KKB182" s="217"/>
      <c r="KKC182" s="217"/>
      <c r="KKD182" s="217"/>
      <c r="KKE182" s="217"/>
      <c r="KKF182" s="217"/>
      <c r="KKG182" s="217"/>
      <c r="KKH182" s="217"/>
      <c r="KKI182" s="217"/>
      <c r="KKJ182" s="217"/>
      <c r="KKK182" s="217"/>
      <c r="KKL182" s="217"/>
      <c r="KKM182" s="217"/>
      <c r="KKN182" s="217"/>
      <c r="KKO182" s="217"/>
      <c r="KKP182" s="217"/>
      <c r="KKQ182" s="217"/>
      <c r="KKR182" s="217"/>
      <c r="KKS182" s="217"/>
      <c r="KKT182" s="217"/>
      <c r="KKU182" s="217"/>
      <c r="KKV182" s="217"/>
      <c r="KKW182" s="217"/>
      <c r="KKX182" s="217"/>
      <c r="KKY182" s="217"/>
      <c r="KKZ182" s="217"/>
      <c r="KLA182" s="217"/>
      <c r="KLB182" s="217"/>
      <c r="KLC182" s="217"/>
      <c r="KLD182" s="217"/>
      <c r="KLE182" s="217"/>
      <c r="KLF182" s="217"/>
      <c r="KLG182" s="217"/>
      <c r="KLH182" s="217"/>
      <c r="KLI182" s="217"/>
      <c r="KLJ182" s="217"/>
      <c r="KLK182" s="217"/>
      <c r="KLL182" s="217"/>
      <c r="KLM182" s="217"/>
      <c r="KLN182" s="217"/>
      <c r="KLO182" s="217"/>
      <c r="KLP182" s="217"/>
      <c r="KLQ182" s="217"/>
      <c r="KLR182" s="217"/>
      <c r="KLS182" s="217"/>
      <c r="KLT182" s="217"/>
      <c r="KLU182" s="217"/>
      <c r="KLV182" s="217"/>
      <c r="KLW182" s="217"/>
      <c r="KLX182" s="217"/>
      <c r="KLY182" s="217"/>
      <c r="KLZ182" s="217"/>
      <c r="KMA182" s="217"/>
      <c r="KMB182" s="217"/>
      <c r="KMC182" s="217"/>
      <c r="KMD182" s="217"/>
      <c r="KME182" s="217"/>
      <c r="KMF182" s="217"/>
      <c r="KMG182" s="217"/>
      <c r="KMH182" s="217"/>
      <c r="KMI182" s="217"/>
      <c r="KMJ182" s="217"/>
      <c r="KMK182" s="217"/>
      <c r="KML182" s="217"/>
      <c r="KMM182" s="217"/>
      <c r="KMN182" s="217"/>
      <c r="KMO182" s="217"/>
      <c r="KMP182" s="217"/>
      <c r="KMQ182" s="217"/>
      <c r="KMR182" s="217"/>
      <c r="KMS182" s="217"/>
      <c r="KMT182" s="217"/>
      <c r="KMU182" s="217"/>
      <c r="KMV182" s="217"/>
      <c r="KMW182" s="217"/>
      <c r="KMX182" s="217"/>
      <c r="KMY182" s="217"/>
      <c r="KMZ182" s="217"/>
      <c r="KNA182" s="217"/>
      <c r="KNB182" s="217"/>
      <c r="KNC182" s="217"/>
      <c r="KND182" s="217"/>
      <c r="KNE182" s="217"/>
      <c r="KNF182" s="217"/>
      <c r="KNG182" s="217"/>
      <c r="KNH182" s="217"/>
      <c r="KNI182" s="217"/>
      <c r="KNJ182" s="217"/>
      <c r="KNK182" s="217"/>
      <c r="KNL182" s="217"/>
      <c r="KNM182" s="217"/>
      <c r="KNN182" s="217"/>
      <c r="KNO182" s="217"/>
      <c r="KNP182" s="217"/>
      <c r="KNQ182" s="217"/>
      <c r="KNR182" s="217"/>
      <c r="KNS182" s="217"/>
      <c r="KNT182" s="217"/>
      <c r="KNU182" s="217"/>
      <c r="KNV182" s="217"/>
      <c r="KNW182" s="217"/>
      <c r="KNX182" s="217"/>
      <c r="KNY182" s="217"/>
      <c r="KNZ182" s="217"/>
      <c r="KOA182" s="217"/>
      <c r="KOB182" s="217"/>
      <c r="KOC182" s="217"/>
      <c r="KOD182" s="217"/>
      <c r="KOE182" s="217"/>
      <c r="KOF182" s="217"/>
      <c r="KOG182" s="217"/>
      <c r="KOH182" s="217"/>
      <c r="KOI182" s="217"/>
      <c r="KOJ182" s="217"/>
      <c r="KOK182" s="217"/>
      <c r="KOL182" s="217"/>
      <c r="KOM182" s="217"/>
      <c r="KON182" s="217"/>
      <c r="KOO182" s="217"/>
      <c r="KOP182" s="217"/>
      <c r="KOQ182" s="217"/>
      <c r="KOR182" s="217"/>
      <c r="KOS182" s="217"/>
      <c r="KOT182" s="217"/>
      <c r="KOU182" s="217"/>
      <c r="KOV182" s="217"/>
      <c r="KOW182" s="217"/>
      <c r="KOX182" s="217"/>
      <c r="KOY182" s="217"/>
      <c r="KOZ182" s="217"/>
      <c r="KPA182" s="217"/>
      <c r="KPB182" s="217"/>
      <c r="KPC182" s="217"/>
      <c r="KPD182" s="217"/>
      <c r="KPE182" s="217"/>
      <c r="KPF182" s="217"/>
      <c r="KPG182" s="217"/>
      <c r="KPH182" s="217"/>
      <c r="KPI182" s="217"/>
      <c r="KPJ182" s="217"/>
      <c r="KPK182" s="217"/>
      <c r="KPL182" s="217"/>
      <c r="KPM182" s="217"/>
      <c r="KPN182" s="217"/>
      <c r="KPO182" s="217"/>
      <c r="KPP182" s="217"/>
      <c r="KPQ182" s="217"/>
      <c r="KPR182" s="217"/>
      <c r="KPS182" s="217"/>
      <c r="KPT182" s="217"/>
      <c r="KPU182" s="217"/>
      <c r="KPV182" s="217"/>
      <c r="KPW182" s="217"/>
      <c r="KPX182" s="217"/>
      <c r="KPY182" s="217"/>
      <c r="KPZ182" s="217"/>
      <c r="KQA182" s="217"/>
      <c r="KQB182" s="217"/>
      <c r="KQC182" s="217"/>
      <c r="KQD182" s="217"/>
      <c r="KQE182" s="217"/>
      <c r="KQF182" s="217"/>
      <c r="KQG182" s="217"/>
      <c r="KQH182" s="217"/>
      <c r="KQI182" s="217"/>
      <c r="KQJ182" s="217"/>
      <c r="KQK182" s="217"/>
      <c r="KQL182" s="217"/>
      <c r="KQM182" s="217"/>
      <c r="KQN182" s="217"/>
      <c r="KQO182" s="217"/>
      <c r="KQP182" s="217"/>
      <c r="KQQ182" s="217"/>
      <c r="KQR182" s="217"/>
      <c r="KQS182" s="217"/>
      <c r="KQT182" s="217"/>
      <c r="KQU182" s="217"/>
      <c r="KQV182" s="217"/>
      <c r="KQW182" s="217"/>
      <c r="KQX182" s="217"/>
      <c r="KQY182" s="217"/>
      <c r="KQZ182" s="217"/>
      <c r="KRA182" s="217"/>
      <c r="KRB182" s="217"/>
      <c r="KRC182" s="217"/>
      <c r="KRD182" s="217"/>
      <c r="KRE182" s="217"/>
      <c r="KRF182" s="217"/>
      <c r="KRG182" s="217"/>
      <c r="KRH182" s="217"/>
      <c r="KRI182" s="217"/>
      <c r="KRJ182" s="217"/>
      <c r="KRK182" s="217"/>
      <c r="KRL182" s="217"/>
      <c r="KRM182" s="217"/>
      <c r="KRN182" s="217"/>
      <c r="KRO182" s="217"/>
      <c r="KRP182" s="217"/>
      <c r="KRQ182" s="217"/>
      <c r="KRR182" s="217"/>
      <c r="KRS182" s="217"/>
      <c r="KRT182" s="217"/>
      <c r="KRU182" s="217"/>
      <c r="KRV182" s="217"/>
      <c r="KRW182" s="217"/>
      <c r="KRX182" s="217"/>
      <c r="KRY182" s="217"/>
      <c r="KRZ182" s="217"/>
      <c r="KSA182" s="217"/>
      <c r="KSB182" s="217"/>
      <c r="KSC182" s="217"/>
      <c r="KSD182" s="217"/>
      <c r="KSE182" s="217"/>
      <c r="KSF182" s="217"/>
      <c r="KSG182" s="217"/>
      <c r="KSH182" s="217"/>
      <c r="KSI182" s="217"/>
      <c r="KSJ182" s="217"/>
      <c r="KSK182" s="217"/>
      <c r="KSL182" s="217"/>
      <c r="KSM182" s="217"/>
      <c r="KSN182" s="217"/>
      <c r="KSO182" s="217"/>
      <c r="KSP182" s="217"/>
      <c r="KSQ182" s="217"/>
      <c r="KSR182" s="217"/>
      <c r="KSS182" s="217"/>
      <c r="KST182" s="217"/>
      <c r="KSU182" s="217"/>
      <c r="KSV182" s="217"/>
      <c r="KSW182" s="217"/>
      <c r="KSX182" s="217"/>
      <c r="KSY182" s="217"/>
      <c r="KSZ182" s="217"/>
      <c r="KTA182" s="217"/>
      <c r="KTB182" s="217"/>
      <c r="KTC182" s="217"/>
      <c r="KTD182" s="217"/>
      <c r="KTE182" s="217"/>
      <c r="KTF182" s="217"/>
      <c r="KTG182" s="217"/>
      <c r="KTH182" s="217"/>
      <c r="KTI182" s="217"/>
      <c r="KTJ182" s="217"/>
      <c r="KTK182" s="217"/>
      <c r="KTL182" s="217"/>
      <c r="KTM182" s="217"/>
      <c r="KTN182" s="217"/>
      <c r="KTO182" s="217"/>
      <c r="KTP182" s="217"/>
      <c r="KTQ182" s="217"/>
      <c r="KTR182" s="217"/>
      <c r="KTS182" s="217"/>
      <c r="KTT182" s="217"/>
      <c r="KTU182" s="217"/>
      <c r="KTV182" s="217"/>
      <c r="KTW182" s="217"/>
      <c r="KTX182" s="217"/>
      <c r="KTY182" s="217"/>
      <c r="KTZ182" s="217"/>
      <c r="KUA182" s="217"/>
      <c r="KUB182" s="217"/>
      <c r="KUC182" s="217"/>
      <c r="KUD182" s="217"/>
      <c r="KUE182" s="217"/>
      <c r="KUF182" s="217"/>
      <c r="KUG182" s="217"/>
      <c r="KUH182" s="217"/>
      <c r="KUI182" s="217"/>
      <c r="KUJ182" s="217"/>
      <c r="KUK182" s="217"/>
      <c r="KUL182" s="217"/>
      <c r="KUM182" s="217"/>
      <c r="KUN182" s="217"/>
      <c r="KUO182" s="217"/>
      <c r="KUP182" s="217"/>
      <c r="KUQ182" s="217"/>
      <c r="KUR182" s="217"/>
      <c r="KUS182" s="217"/>
      <c r="KUT182" s="217"/>
      <c r="KUU182" s="217"/>
      <c r="KUV182" s="217"/>
      <c r="KUW182" s="217"/>
      <c r="KUX182" s="217"/>
      <c r="KUY182" s="217"/>
      <c r="KUZ182" s="217"/>
      <c r="KVA182" s="217"/>
      <c r="KVB182" s="217"/>
      <c r="KVC182" s="217"/>
      <c r="KVD182" s="217"/>
      <c r="KVE182" s="217"/>
      <c r="KVF182" s="217"/>
      <c r="KVG182" s="217"/>
      <c r="KVH182" s="217"/>
      <c r="KVI182" s="217"/>
      <c r="KVJ182" s="217"/>
      <c r="KVK182" s="217"/>
      <c r="KVL182" s="217"/>
      <c r="KVM182" s="217"/>
      <c r="KVN182" s="217"/>
      <c r="KVO182" s="217"/>
      <c r="KVP182" s="217"/>
      <c r="KVQ182" s="217"/>
      <c r="KVR182" s="217"/>
      <c r="KVS182" s="217"/>
      <c r="KVT182" s="217"/>
      <c r="KVU182" s="217"/>
      <c r="KVV182" s="217"/>
      <c r="KVW182" s="217"/>
      <c r="KVX182" s="217"/>
      <c r="KVY182" s="217"/>
      <c r="KVZ182" s="217"/>
      <c r="KWA182" s="217"/>
      <c r="KWB182" s="217"/>
      <c r="KWC182" s="217"/>
      <c r="KWD182" s="217"/>
      <c r="KWE182" s="217"/>
      <c r="KWF182" s="217"/>
      <c r="KWG182" s="217"/>
      <c r="KWH182" s="217"/>
      <c r="KWI182" s="217"/>
      <c r="KWJ182" s="217"/>
      <c r="KWK182" s="217"/>
      <c r="KWL182" s="217"/>
      <c r="KWM182" s="217"/>
      <c r="KWN182" s="217"/>
      <c r="KWO182" s="217"/>
      <c r="KWP182" s="217"/>
      <c r="KWQ182" s="217"/>
      <c r="KWR182" s="217"/>
      <c r="KWS182" s="217"/>
      <c r="KWT182" s="217"/>
      <c r="KWU182" s="217"/>
      <c r="KWV182" s="217"/>
      <c r="KWW182" s="217"/>
      <c r="KWX182" s="217"/>
      <c r="KWY182" s="217"/>
      <c r="KWZ182" s="217"/>
      <c r="KXA182" s="217"/>
      <c r="KXB182" s="217"/>
      <c r="KXC182" s="217"/>
      <c r="KXD182" s="217"/>
      <c r="KXE182" s="217"/>
      <c r="KXF182" s="217"/>
      <c r="KXG182" s="217"/>
      <c r="KXH182" s="217"/>
      <c r="KXI182" s="217"/>
      <c r="KXJ182" s="217"/>
      <c r="KXK182" s="217"/>
      <c r="KXL182" s="217"/>
      <c r="KXM182" s="217"/>
      <c r="KXN182" s="217"/>
      <c r="KXO182" s="217"/>
      <c r="KXP182" s="217"/>
      <c r="KXQ182" s="217"/>
      <c r="KXR182" s="217"/>
      <c r="KXS182" s="217"/>
      <c r="KXT182" s="217"/>
      <c r="KXU182" s="217"/>
      <c r="KXV182" s="217"/>
      <c r="KXW182" s="217"/>
      <c r="KXX182" s="217"/>
      <c r="KXY182" s="217"/>
      <c r="KXZ182" s="217"/>
      <c r="KYA182" s="217"/>
      <c r="KYB182" s="217"/>
      <c r="KYC182" s="217"/>
      <c r="KYD182" s="217"/>
      <c r="KYE182" s="217"/>
      <c r="KYF182" s="217"/>
      <c r="KYG182" s="217"/>
      <c r="KYH182" s="217"/>
      <c r="KYI182" s="217"/>
      <c r="KYJ182" s="217"/>
      <c r="KYK182" s="217"/>
      <c r="KYL182" s="217"/>
      <c r="KYM182" s="217"/>
      <c r="KYN182" s="217"/>
      <c r="KYO182" s="217"/>
      <c r="KYP182" s="217"/>
      <c r="KYQ182" s="217"/>
      <c r="KYR182" s="217"/>
      <c r="KYS182" s="217"/>
      <c r="KYT182" s="217"/>
      <c r="KYU182" s="217"/>
      <c r="KYV182" s="217"/>
      <c r="KYW182" s="217"/>
      <c r="KYX182" s="217"/>
      <c r="KYY182" s="217"/>
      <c r="KYZ182" s="217"/>
      <c r="KZA182" s="217"/>
      <c r="KZB182" s="217"/>
      <c r="KZC182" s="217"/>
      <c r="KZD182" s="217"/>
      <c r="KZE182" s="217"/>
      <c r="KZF182" s="217"/>
      <c r="KZG182" s="217"/>
      <c r="KZH182" s="217"/>
      <c r="KZI182" s="217"/>
      <c r="KZJ182" s="217"/>
      <c r="KZK182" s="217"/>
      <c r="KZL182" s="217"/>
      <c r="KZM182" s="217"/>
      <c r="KZN182" s="217"/>
      <c r="KZO182" s="217"/>
      <c r="KZP182" s="217"/>
      <c r="KZQ182" s="217"/>
      <c r="KZR182" s="217"/>
      <c r="KZS182" s="217"/>
      <c r="KZT182" s="217"/>
      <c r="KZU182" s="217"/>
      <c r="KZV182" s="217"/>
      <c r="KZW182" s="217"/>
      <c r="KZX182" s="217"/>
      <c r="KZY182" s="217"/>
      <c r="KZZ182" s="217"/>
      <c r="LAA182" s="217"/>
      <c r="LAB182" s="217"/>
      <c r="LAC182" s="217"/>
      <c r="LAD182" s="217"/>
      <c r="LAE182" s="217"/>
      <c r="LAF182" s="217"/>
      <c r="LAG182" s="217"/>
      <c r="LAH182" s="217"/>
      <c r="LAI182" s="217"/>
      <c r="LAJ182" s="217"/>
      <c r="LAK182" s="217"/>
      <c r="LAL182" s="217"/>
      <c r="LAM182" s="217"/>
      <c r="LAN182" s="217"/>
      <c r="LAO182" s="217"/>
      <c r="LAP182" s="217"/>
      <c r="LAQ182" s="217"/>
      <c r="LAR182" s="217"/>
      <c r="LAS182" s="217"/>
      <c r="LAT182" s="217"/>
      <c r="LAU182" s="217"/>
      <c r="LAV182" s="217"/>
      <c r="LAW182" s="217"/>
      <c r="LAX182" s="217"/>
      <c r="LAY182" s="217"/>
      <c r="LAZ182" s="217"/>
      <c r="LBA182" s="217"/>
      <c r="LBB182" s="217"/>
      <c r="LBC182" s="217"/>
      <c r="LBD182" s="217"/>
      <c r="LBE182" s="217"/>
      <c r="LBF182" s="217"/>
      <c r="LBG182" s="217"/>
      <c r="LBH182" s="217"/>
      <c r="LBI182" s="217"/>
      <c r="LBJ182" s="217"/>
      <c r="LBK182" s="217"/>
      <c r="LBL182" s="217"/>
      <c r="LBM182" s="217"/>
      <c r="LBN182" s="217"/>
      <c r="LBO182" s="217"/>
      <c r="LBP182" s="217"/>
      <c r="LBQ182" s="217"/>
      <c r="LBR182" s="217"/>
      <c r="LBS182" s="217"/>
      <c r="LBT182" s="217"/>
      <c r="LBU182" s="217"/>
      <c r="LBV182" s="217"/>
      <c r="LBW182" s="217"/>
      <c r="LBX182" s="217"/>
      <c r="LBY182" s="217"/>
      <c r="LBZ182" s="217"/>
      <c r="LCA182" s="217"/>
      <c r="LCB182" s="217"/>
      <c r="LCC182" s="217"/>
      <c r="LCD182" s="217"/>
      <c r="LCE182" s="217"/>
      <c r="LCF182" s="217"/>
      <c r="LCG182" s="217"/>
      <c r="LCH182" s="217"/>
      <c r="LCI182" s="217"/>
      <c r="LCJ182" s="217"/>
      <c r="LCK182" s="217"/>
      <c r="LCL182" s="217"/>
      <c r="LCM182" s="217"/>
      <c r="LCN182" s="217"/>
      <c r="LCO182" s="217"/>
      <c r="LCP182" s="217"/>
      <c r="LCQ182" s="217"/>
      <c r="LCR182" s="217"/>
      <c r="LCS182" s="217"/>
      <c r="LCT182" s="217"/>
      <c r="LCU182" s="217"/>
      <c r="LCV182" s="217"/>
      <c r="LCW182" s="217"/>
      <c r="LCX182" s="217"/>
      <c r="LCY182" s="217"/>
      <c r="LCZ182" s="217"/>
      <c r="LDA182" s="217"/>
      <c r="LDB182" s="217"/>
      <c r="LDC182" s="217"/>
      <c r="LDD182" s="217"/>
      <c r="LDE182" s="217"/>
      <c r="LDF182" s="217"/>
      <c r="LDG182" s="217"/>
      <c r="LDH182" s="217"/>
      <c r="LDI182" s="217"/>
      <c r="LDJ182" s="217"/>
      <c r="LDK182" s="217"/>
      <c r="LDL182" s="217"/>
      <c r="LDM182" s="217"/>
      <c r="LDN182" s="217"/>
      <c r="LDO182" s="217"/>
      <c r="LDP182" s="217"/>
      <c r="LDQ182" s="217"/>
      <c r="LDR182" s="217"/>
      <c r="LDS182" s="217"/>
      <c r="LDT182" s="217"/>
      <c r="LDU182" s="217"/>
      <c r="LDV182" s="217"/>
      <c r="LDW182" s="217"/>
      <c r="LDX182" s="217"/>
      <c r="LDY182" s="217"/>
      <c r="LDZ182" s="217"/>
      <c r="LEA182" s="217"/>
      <c r="LEB182" s="217"/>
      <c r="LEC182" s="217"/>
      <c r="LED182" s="217"/>
      <c r="LEE182" s="217"/>
      <c r="LEF182" s="217"/>
      <c r="LEG182" s="217"/>
      <c r="LEH182" s="217"/>
      <c r="LEI182" s="217"/>
      <c r="LEJ182" s="217"/>
      <c r="LEK182" s="217"/>
      <c r="LEL182" s="217"/>
      <c r="LEM182" s="217"/>
      <c r="LEN182" s="217"/>
      <c r="LEO182" s="217"/>
      <c r="LEP182" s="217"/>
      <c r="LEQ182" s="217"/>
      <c r="LER182" s="217"/>
      <c r="LES182" s="217"/>
      <c r="LET182" s="217"/>
      <c r="LEU182" s="217"/>
      <c r="LEV182" s="217"/>
      <c r="LEW182" s="217"/>
      <c r="LEX182" s="217"/>
      <c r="LEY182" s="217"/>
      <c r="LEZ182" s="217"/>
      <c r="LFA182" s="217"/>
      <c r="LFB182" s="217"/>
      <c r="LFC182" s="217"/>
      <c r="LFD182" s="217"/>
      <c r="LFE182" s="217"/>
      <c r="LFF182" s="217"/>
      <c r="LFG182" s="217"/>
      <c r="LFH182" s="217"/>
      <c r="LFI182" s="217"/>
      <c r="LFJ182" s="217"/>
      <c r="LFK182" s="217"/>
      <c r="LFL182" s="217"/>
      <c r="LFM182" s="217"/>
      <c r="LFN182" s="217"/>
      <c r="LFO182" s="217"/>
      <c r="LFP182" s="217"/>
      <c r="LFQ182" s="217"/>
      <c r="LFR182" s="217"/>
      <c r="LFS182" s="217"/>
      <c r="LFT182" s="217"/>
      <c r="LFU182" s="217"/>
      <c r="LFV182" s="217"/>
      <c r="LFW182" s="217"/>
      <c r="LFX182" s="217"/>
      <c r="LFY182" s="217"/>
      <c r="LFZ182" s="217"/>
      <c r="LGA182" s="217"/>
      <c r="LGB182" s="217"/>
      <c r="LGC182" s="217"/>
      <c r="LGD182" s="217"/>
      <c r="LGE182" s="217"/>
      <c r="LGF182" s="217"/>
      <c r="LGG182" s="217"/>
      <c r="LGH182" s="217"/>
      <c r="LGI182" s="217"/>
      <c r="LGJ182" s="217"/>
      <c r="LGK182" s="217"/>
      <c r="LGL182" s="217"/>
      <c r="LGM182" s="217"/>
      <c r="LGN182" s="217"/>
      <c r="LGO182" s="217"/>
      <c r="LGP182" s="217"/>
      <c r="LGQ182" s="217"/>
      <c r="LGR182" s="217"/>
      <c r="LGS182" s="217"/>
      <c r="LGT182" s="217"/>
      <c r="LGU182" s="217"/>
      <c r="LGV182" s="217"/>
      <c r="LGW182" s="217"/>
      <c r="LGX182" s="217"/>
      <c r="LGY182" s="217"/>
      <c r="LGZ182" s="217"/>
      <c r="LHA182" s="217"/>
      <c r="LHB182" s="217"/>
      <c r="LHC182" s="217"/>
      <c r="LHD182" s="217"/>
      <c r="LHE182" s="217"/>
      <c r="LHF182" s="217"/>
      <c r="LHG182" s="217"/>
      <c r="LHH182" s="217"/>
      <c r="LHI182" s="217"/>
      <c r="LHJ182" s="217"/>
      <c r="LHK182" s="217"/>
      <c r="LHL182" s="217"/>
      <c r="LHM182" s="217"/>
      <c r="LHN182" s="217"/>
      <c r="LHO182" s="217"/>
      <c r="LHP182" s="217"/>
      <c r="LHQ182" s="217"/>
      <c r="LHR182" s="217"/>
      <c r="LHS182" s="217"/>
      <c r="LHT182" s="217"/>
      <c r="LHU182" s="217"/>
      <c r="LHV182" s="217"/>
      <c r="LHW182" s="217"/>
      <c r="LHX182" s="217"/>
      <c r="LHY182" s="217"/>
      <c r="LHZ182" s="217"/>
      <c r="LIA182" s="217"/>
      <c r="LIB182" s="217"/>
      <c r="LIC182" s="217"/>
      <c r="LID182" s="217"/>
      <c r="LIE182" s="217"/>
      <c r="LIF182" s="217"/>
      <c r="LIG182" s="217"/>
      <c r="LIH182" s="217"/>
      <c r="LII182" s="217"/>
      <c r="LIJ182" s="217"/>
      <c r="LIK182" s="217"/>
      <c r="LIL182" s="217"/>
      <c r="LIM182" s="217"/>
      <c r="LIN182" s="217"/>
      <c r="LIO182" s="217"/>
      <c r="LIP182" s="217"/>
      <c r="LIQ182" s="217"/>
      <c r="LIR182" s="217"/>
      <c r="LIS182" s="217"/>
      <c r="LIT182" s="217"/>
      <c r="LIU182" s="217"/>
      <c r="LIV182" s="217"/>
      <c r="LIW182" s="217"/>
      <c r="LIX182" s="217"/>
      <c r="LIY182" s="217"/>
      <c r="LIZ182" s="217"/>
      <c r="LJA182" s="217"/>
      <c r="LJB182" s="217"/>
      <c r="LJC182" s="217"/>
      <c r="LJD182" s="217"/>
      <c r="LJE182" s="217"/>
      <c r="LJF182" s="217"/>
      <c r="LJG182" s="217"/>
      <c r="LJH182" s="217"/>
      <c r="LJI182" s="217"/>
      <c r="LJJ182" s="217"/>
      <c r="LJK182" s="217"/>
      <c r="LJL182" s="217"/>
      <c r="LJM182" s="217"/>
      <c r="LJN182" s="217"/>
      <c r="LJO182" s="217"/>
      <c r="LJP182" s="217"/>
      <c r="LJQ182" s="217"/>
      <c r="LJR182" s="217"/>
      <c r="LJS182" s="217"/>
      <c r="LJT182" s="217"/>
      <c r="LJU182" s="217"/>
      <c r="LJV182" s="217"/>
      <c r="LJW182" s="217"/>
      <c r="LJX182" s="217"/>
      <c r="LJY182" s="217"/>
      <c r="LJZ182" s="217"/>
      <c r="LKA182" s="217"/>
      <c r="LKB182" s="217"/>
      <c r="LKC182" s="217"/>
      <c r="LKD182" s="217"/>
      <c r="LKE182" s="217"/>
      <c r="LKF182" s="217"/>
      <c r="LKG182" s="217"/>
      <c r="LKH182" s="217"/>
      <c r="LKI182" s="217"/>
      <c r="LKJ182" s="217"/>
      <c r="LKK182" s="217"/>
      <c r="LKL182" s="217"/>
      <c r="LKM182" s="217"/>
      <c r="LKN182" s="217"/>
      <c r="LKO182" s="217"/>
      <c r="LKP182" s="217"/>
      <c r="LKQ182" s="217"/>
      <c r="LKR182" s="217"/>
      <c r="LKS182" s="217"/>
      <c r="LKT182" s="217"/>
      <c r="LKU182" s="217"/>
      <c r="LKV182" s="217"/>
      <c r="LKW182" s="217"/>
      <c r="LKX182" s="217"/>
      <c r="LKY182" s="217"/>
      <c r="LKZ182" s="217"/>
      <c r="LLA182" s="217"/>
      <c r="LLB182" s="217"/>
      <c r="LLC182" s="217"/>
      <c r="LLD182" s="217"/>
      <c r="LLE182" s="217"/>
      <c r="LLF182" s="217"/>
      <c r="LLG182" s="217"/>
      <c r="LLH182" s="217"/>
      <c r="LLI182" s="217"/>
      <c r="LLJ182" s="217"/>
      <c r="LLK182" s="217"/>
      <c r="LLL182" s="217"/>
      <c r="LLM182" s="217"/>
      <c r="LLN182" s="217"/>
      <c r="LLO182" s="217"/>
      <c r="LLP182" s="217"/>
      <c r="LLQ182" s="217"/>
      <c r="LLR182" s="217"/>
      <c r="LLS182" s="217"/>
      <c r="LLT182" s="217"/>
      <c r="LLU182" s="217"/>
      <c r="LLV182" s="217"/>
      <c r="LLW182" s="217"/>
      <c r="LLX182" s="217"/>
      <c r="LLY182" s="217"/>
      <c r="LLZ182" s="217"/>
      <c r="LMA182" s="217"/>
      <c r="LMB182" s="217"/>
      <c r="LMC182" s="217"/>
      <c r="LMD182" s="217"/>
      <c r="LME182" s="217"/>
      <c r="LMF182" s="217"/>
      <c r="LMG182" s="217"/>
      <c r="LMH182" s="217"/>
      <c r="LMI182" s="217"/>
      <c r="LMJ182" s="217"/>
      <c r="LMK182" s="217"/>
      <c r="LML182" s="217"/>
      <c r="LMM182" s="217"/>
      <c r="LMN182" s="217"/>
      <c r="LMO182" s="217"/>
      <c r="LMP182" s="217"/>
      <c r="LMQ182" s="217"/>
      <c r="LMR182" s="217"/>
      <c r="LMS182" s="217"/>
      <c r="LMT182" s="217"/>
      <c r="LMU182" s="217"/>
      <c r="LMV182" s="217"/>
      <c r="LMW182" s="217"/>
      <c r="LMX182" s="217"/>
      <c r="LMY182" s="217"/>
      <c r="LMZ182" s="217"/>
      <c r="LNA182" s="217"/>
      <c r="LNB182" s="217"/>
      <c r="LNC182" s="217"/>
      <c r="LND182" s="217"/>
      <c r="LNE182" s="217"/>
      <c r="LNF182" s="217"/>
      <c r="LNG182" s="217"/>
      <c r="LNH182" s="217"/>
      <c r="LNI182" s="217"/>
      <c r="LNJ182" s="217"/>
      <c r="LNK182" s="217"/>
      <c r="LNL182" s="217"/>
      <c r="LNM182" s="217"/>
      <c r="LNN182" s="217"/>
      <c r="LNO182" s="217"/>
      <c r="LNP182" s="217"/>
      <c r="LNQ182" s="217"/>
      <c r="LNR182" s="217"/>
      <c r="LNS182" s="217"/>
      <c r="LNT182" s="217"/>
      <c r="LNU182" s="217"/>
      <c r="LNV182" s="217"/>
      <c r="LNW182" s="217"/>
      <c r="LNX182" s="217"/>
      <c r="LNY182" s="217"/>
      <c r="LNZ182" s="217"/>
      <c r="LOA182" s="217"/>
      <c r="LOB182" s="217"/>
      <c r="LOC182" s="217"/>
      <c r="LOD182" s="217"/>
      <c r="LOE182" s="217"/>
      <c r="LOF182" s="217"/>
      <c r="LOG182" s="217"/>
      <c r="LOH182" s="217"/>
      <c r="LOI182" s="217"/>
      <c r="LOJ182" s="217"/>
      <c r="LOK182" s="217"/>
      <c r="LOL182" s="217"/>
      <c r="LOM182" s="217"/>
      <c r="LON182" s="217"/>
      <c r="LOO182" s="217"/>
      <c r="LOP182" s="217"/>
      <c r="LOQ182" s="217"/>
      <c r="LOR182" s="217"/>
      <c r="LOS182" s="217"/>
      <c r="LOT182" s="217"/>
      <c r="LOU182" s="217"/>
      <c r="LOV182" s="217"/>
      <c r="LOW182" s="217"/>
      <c r="LOX182" s="217"/>
      <c r="LOY182" s="217"/>
      <c r="LOZ182" s="217"/>
      <c r="LPA182" s="217"/>
      <c r="LPB182" s="217"/>
      <c r="LPC182" s="217"/>
      <c r="LPD182" s="217"/>
      <c r="LPE182" s="217"/>
      <c r="LPF182" s="217"/>
      <c r="LPG182" s="217"/>
      <c r="LPH182" s="217"/>
      <c r="LPI182" s="217"/>
      <c r="LPJ182" s="217"/>
      <c r="LPK182" s="217"/>
      <c r="LPL182" s="217"/>
      <c r="LPM182" s="217"/>
      <c r="LPN182" s="217"/>
      <c r="LPO182" s="217"/>
      <c r="LPP182" s="217"/>
      <c r="LPQ182" s="217"/>
      <c r="LPR182" s="217"/>
      <c r="LPS182" s="217"/>
      <c r="LPT182" s="217"/>
      <c r="LPU182" s="217"/>
      <c r="LPV182" s="217"/>
      <c r="LPW182" s="217"/>
      <c r="LPX182" s="217"/>
      <c r="LPY182" s="217"/>
      <c r="LPZ182" s="217"/>
      <c r="LQA182" s="217"/>
      <c r="LQB182" s="217"/>
      <c r="LQC182" s="217"/>
      <c r="LQD182" s="217"/>
      <c r="LQE182" s="217"/>
      <c r="LQF182" s="217"/>
      <c r="LQG182" s="217"/>
      <c r="LQH182" s="217"/>
      <c r="LQI182" s="217"/>
      <c r="LQJ182" s="217"/>
      <c r="LQK182" s="217"/>
      <c r="LQL182" s="217"/>
      <c r="LQM182" s="217"/>
      <c r="LQN182" s="217"/>
      <c r="LQO182" s="217"/>
      <c r="LQP182" s="217"/>
      <c r="LQQ182" s="217"/>
      <c r="LQR182" s="217"/>
      <c r="LQS182" s="217"/>
      <c r="LQT182" s="217"/>
      <c r="LQU182" s="217"/>
      <c r="LQV182" s="217"/>
      <c r="LQW182" s="217"/>
      <c r="LQX182" s="217"/>
      <c r="LQY182" s="217"/>
      <c r="LQZ182" s="217"/>
      <c r="LRA182" s="217"/>
      <c r="LRB182" s="217"/>
      <c r="LRC182" s="217"/>
      <c r="LRD182" s="217"/>
      <c r="LRE182" s="217"/>
      <c r="LRF182" s="217"/>
      <c r="LRG182" s="217"/>
      <c r="LRH182" s="217"/>
      <c r="LRI182" s="217"/>
      <c r="LRJ182" s="217"/>
      <c r="LRK182" s="217"/>
      <c r="LRL182" s="217"/>
      <c r="LRM182" s="217"/>
      <c r="LRN182" s="217"/>
      <c r="LRO182" s="217"/>
      <c r="LRP182" s="217"/>
      <c r="LRQ182" s="217"/>
      <c r="LRR182" s="217"/>
      <c r="LRS182" s="217"/>
      <c r="LRT182" s="217"/>
      <c r="LRU182" s="217"/>
      <c r="LRV182" s="217"/>
      <c r="LRW182" s="217"/>
      <c r="LRX182" s="217"/>
      <c r="LRY182" s="217"/>
      <c r="LRZ182" s="217"/>
      <c r="LSA182" s="217"/>
      <c r="LSB182" s="217"/>
      <c r="LSC182" s="217"/>
      <c r="LSD182" s="217"/>
      <c r="LSE182" s="217"/>
      <c r="LSF182" s="217"/>
      <c r="LSG182" s="217"/>
      <c r="LSH182" s="217"/>
      <c r="LSI182" s="217"/>
      <c r="LSJ182" s="217"/>
      <c r="LSK182" s="217"/>
      <c r="LSL182" s="217"/>
      <c r="LSM182" s="217"/>
      <c r="LSN182" s="217"/>
      <c r="LSO182" s="217"/>
      <c r="LSP182" s="217"/>
      <c r="LSQ182" s="217"/>
      <c r="LSR182" s="217"/>
      <c r="LSS182" s="217"/>
      <c r="LST182" s="217"/>
      <c r="LSU182" s="217"/>
      <c r="LSV182" s="217"/>
      <c r="LSW182" s="217"/>
      <c r="LSX182" s="217"/>
      <c r="LSY182" s="217"/>
      <c r="LSZ182" s="217"/>
      <c r="LTA182" s="217"/>
      <c r="LTB182" s="217"/>
      <c r="LTC182" s="217"/>
      <c r="LTD182" s="217"/>
      <c r="LTE182" s="217"/>
      <c r="LTF182" s="217"/>
      <c r="LTG182" s="217"/>
      <c r="LTH182" s="217"/>
      <c r="LTI182" s="217"/>
      <c r="LTJ182" s="217"/>
      <c r="LTK182" s="217"/>
      <c r="LTL182" s="217"/>
      <c r="LTM182" s="217"/>
      <c r="LTN182" s="217"/>
      <c r="LTO182" s="217"/>
      <c r="LTP182" s="217"/>
      <c r="LTQ182" s="217"/>
      <c r="LTR182" s="217"/>
      <c r="LTS182" s="217"/>
      <c r="LTT182" s="217"/>
      <c r="LTU182" s="217"/>
      <c r="LTV182" s="217"/>
      <c r="LTW182" s="217"/>
      <c r="LTX182" s="217"/>
      <c r="LTY182" s="217"/>
      <c r="LTZ182" s="217"/>
      <c r="LUA182" s="217"/>
      <c r="LUB182" s="217"/>
      <c r="LUC182" s="217"/>
      <c r="LUD182" s="217"/>
      <c r="LUE182" s="217"/>
      <c r="LUF182" s="217"/>
      <c r="LUG182" s="217"/>
      <c r="LUH182" s="217"/>
      <c r="LUI182" s="217"/>
      <c r="LUJ182" s="217"/>
      <c r="LUK182" s="217"/>
      <c r="LUL182" s="217"/>
      <c r="LUM182" s="217"/>
      <c r="LUN182" s="217"/>
      <c r="LUO182" s="217"/>
      <c r="LUP182" s="217"/>
      <c r="LUQ182" s="217"/>
      <c r="LUR182" s="217"/>
      <c r="LUS182" s="217"/>
      <c r="LUT182" s="217"/>
      <c r="LUU182" s="217"/>
      <c r="LUV182" s="217"/>
      <c r="LUW182" s="217"/>
      <c r="LUX182" s="217"/>
      <c r="LUY182" s="217"/>
      <c r="LUZ182" s="217"/>
      <c r="LVA182" s="217"/>
      <c r="LVB182" s="217"/>
      <c r="LVC182" s="217"/>
      <c r="LVD182" s="217"/>
      <c r="LVE182" s="217"/>
      <c r="LVF182" s="217"/>
      <c r="LVG182" s="217"/>
      <c r="LVH182" s="217"/>
      <c r="LVI182" s="217"/>
      <c r="LVJ182" s="217"/>
      <c r="LVK182" s="217"/>
      <c r="LVL182" s="217"/>
      <c r="LVM182" s="217"/>
      <c r="LVN182" s="217"/>
      <c r="LVO182" s="217"/>
      <c r="LVP182" s="217"/>
      <c r="LVQ182" s="217"/>
      <c r="LVR182" s="217"/>
      <c r="LVS182" s="217"/>
      <c r="LVT182" s="217"/>
      <c r="LVU182" s="217"/>
      <c r="LVV182" s="217"/>
      <c r="LVW182" s="217"/>
      <c r="LVX182" s="217"/>
      <c r="LVY182" s="217"/>
      <c r="LVZ182" s="217"/>
      <c r="LWA182" s="217"/>
      <c r="LWB182" s="217"/>
      <c r="LWC182" s="217"/>
      <c r="LWD182" s="217"/>
      <c r="LWE182" s="217"/>
      <c r="LWF182" s="217"/>
      <c r="LWG182" s="217"/>
      <c r="LWH182" s="217"/>
      <c r="LWI182" s="217"/>
      <c r="LWJ182" s="217"/>
      <c r="LWK182" s="217"/>
      <c r="LWL182" s="217"/>
      <c r="LWM182" s="217"/>
      <c r="LWN182" s="217"/>
      <c r="LWO182" s="217"/>
      <c r="LWP182" s="217"/>
      <c r="LWQ182" s="217"/>
      <c r="LWR182" s="217"/>
      <c r="LWS182" s="217"/>
      <c r="LWT182" s="217"/>
      <c r="LWU182" s="217"/>
      <c r="LWV182" s="217"/>
      <c r="LWW182" s="217"/>
      <c r="LWX182" s="217"/>
      <c r="LWY182" s="217"/>
      <c r="LWZ182" s="217"/>
      <c r="LXA182" s="217"/>
      <c r="LXB182" s="217"/>
      <c r="LXC182" s="217"/>
      <c r="LXD182" s="217"/>
      <c r="LXE182" s="217"/>
      <c r="LXF182" s="217"/>
      <c r="LXG182" s="217"/>
      <c r="LXH182" s="217"/>
      <c r="LXI182" s="217"/>
      <c r="LXJ182" s="217"/>
      <c r="LXK182" s="217"/>
      <c r="LXL182" s="217"/>
      <c r="LXM182" s="217"/>
      <c r="LXN182" s="217"/>
      <c r="LXO182" s="217"/>
      <c r="LXP182" s="217"/>
      <c r="LXQ182" s="217"/>
      <c r="LXR182" s="217"/>
      <c r="LXS182" s="217"/>
      <c r="LXT182" s="217"/>
      <c r="LXU182" s="217"/>
      <c r="LXV182" s="217"/>
      <c r="LXW182" s="217"/>
      <c r="LXX182" s="217"/>
      <c r="LXY182" s="217"/>
      <c r="LXZ182" s="217"/>
      <c r="LYA182" s="217"/>
      <c r="LYB182" s="217"/>
      <c r="LYC182" s="217"/>
      <c r="LYD182" s="217"/>
      <c r="LYE182" s="217"/>
      <c r="LYF182" s="217"/>
      <c r="LYG182" s="217"/>
      <c r="LYH182" s="217"/>
      <c r="LYI182" s="217"/>
      <c r="LYJ182" s="217"/>
      <c r="LYK182" s="217"/>
      <c r="LYL182" s="217"/>
      <c r="LYM182" s="217"/>
      <c r="LYN182" s="217"/>
      <c r="LYO182" s="217"/>
      <c r="LYP182" s="217"/>
      <c r="LYQ182" s="217"/>
      <c r="LYR182" s="217"/>
      <c r="LYS182" s="217"/>
      <c r="LYT182" s="217"/>
      <c r="LYU182" s="217"/>
      <c r="LYV182" s="217"/>
      <c r="LYW182" s="217"/>
      <c r="LYX182" s="217"/>
      <c r="LYY182" s="217"/>
      <c r="LYZ182" s="217"/>
      <c r="LZA182" s="217"/>
      <c r="LZB182" s="217"/>
      <c r="LZC182" s="217"/>
      <c r="LZD182" s="217"/>
      <c r="LZE182" s="217"/>
      <c r="LZF182" s="217"/>
      <c r="LZG182" s="217"/>
      <c r="LZH182" s="217"/>
      <c r="LZI182" s="217"/>
      <c r="LZJ182" s="217"/>
      <c r="LZK182" s="217"/>
      <c r="LZL182" s="217"/>
      <c r="LZM182" s="217"/>
      <c r="LZN182" s="217"/>
      <c r="LZO182" s="217"/>
      <c r="LZP182" s="217"/>
      <c r="LZQ182" s="217"/>
      <c r="LZR182" s="217"/>
      <c r="LZS182" s="217"/>
      <c r="LZT182" s="217"/>
      <c r="LZU182" s="217"/>
      <c r="LZV182" s="217"/>
      <c r="LZW182" s="217"/>
      <c r="LZX182" s="217"/>
      <c r="LZY182" s="217"/>
      <c r="LZZ182" s="217"/>
      <c r="MAA182" s="217"/>
      <c r="MAB182" s="217"/>
      <c r="MAC182" s="217"/>
      <c r="MAD182" s="217"/>
      <c r="MAE182" s="217"/>
      <c r="MAF182" s="217"/>
      <c r="MAG182" s="217"/>
      <c r="MAH182" s="217"/>
      <c r="MAI182" s="217"/>
      <c r="MAJ182" s="217"/>
      <c r="MAK182" s="217"/>
      <c r="MAL182" s="217"/>
      <c r="MAM182" s="217"/>
      <c r="MAN182" s="217"/>
      <c r="MAO182" s="217"/>
      <c r="MAP182" s="217"/>
      <c r="MAQ182" s="217"/>
      <c r="MAR182" s="217"/>
      <c r="MAS182" s="217"/>
      <c r="MAT182" s="217"/>
      <c r="MAU182" s="217"/>
      <c r="MAV182" s="217"/>
      <c r="MAW182" s="217"/>
      <c r="MAX182" s="217"/>
      <c r="MAY182" s="217"/>
      <c r="MAZ182" s="217"/>
      <c r="MBA182" s="217"/>
      <c r="MBB182" s="217"/>
      <c r="MBC182" s="217"/>
      <c r="MBD182" s="217"/>
      <c r="MBE182" s="217"/>
      <c r="MBF182" s="217"/>
      <c r="MBG182" s="217"/>
      <c r="MBH182" s="217"/>
      <c r="MBI182" s="217"/>
      <c r="MBJ182" s="217"/>
      <c r="MBK182" s="217"/>
      <c r="MBL182" s="217"/>
      <c r="MBM182" s="217"/>
      <c r="MBN182" s="217"/>
      <c r="MBO182" s="217"/>
      <c r="MBP182" s="217"/>
      <c r="MBQ182" s="217"/>
      <c r="MBR182" s="217"/>
      <c r="MBS182" s="217"/>
      <c r="MBT182" s="217"/>
      <c r="MBU182" s="217"/>
      <c r="MBV182" s="217"/>
      <c r="MBW182" s="217"/>
      <c r="MBX182" s="217"/>
      <c r="MBY182" s="217"/>
      <c r="MBZ182" s="217"/>
      <c r="MCA182" s="217"/>
      <c r="MCB182" s="217"/>
      <c r="MCC182" s="217"/>
      <c r="MCD182" s="217"/>
      <c r="MCE182" s="217"/>
      <c r="MCF182" s="217"/>
      <c r="MCG182" s="217"/>
      <c r="MCH182" s="217"/>
      <c r="MCI182" s="217"/>
      <c r="MCJ182" s="217"/>
      <c r="MCK182" s="217"/>
      <c r="MCL182" s="217"/>
      <c r="MCM182" s="217"/>
      <c r="MCN182" s="217"/>
      <c r="MCO182" s="217"/>
      <c r="MCP182" s="217"/>
      <c r="MCQ182" s="217"/>
      <c r="MCR182" s="217"/>
      <c r="MCS182" s="217"/>
      <c r="MCT182" s="217"/>
      <c r="MCU182" s="217"/>
      <c r="MCV182" s="217"/>
      <c r="MCW182" s="217"/>
      <c r="MCX182" s="217"/>
      <c r="MCY182" s="217"/>
      <c r="MCZ182" s="217"/>
      <c r="MDA182" s="217"/>
      <c r="MDB182" s="217"/>
      <c r="MDC182" s="217"/>
      <c r="MDD182" s="217"/>
      <c r="MDE182" s="217"/>
      <c r="MDF182" s="217"/>
      <c r="MDG182" s="217"/>
      <c r="MDH182" s="217"/>
      <c r="MDI182" s="217"/>
      <c r="MDJ182" s="217"/>
      <c r="MDK182" s="217"/>
      <c r="MDL182" s="217"/>
      <c r="MDM182" s="217"/>
      <c r="MDN182" s="217"/>
      <c r="MDO182" s="217"/>
      <c r="MDP182" s="217"/>
      <c r="MDQ182" s="217"/>
      <c r="MDR182" s="217"/>
      <c r="MDS182" s="217"/>
      <c r="MDT182" s="217"/>
      <c r="MDU182" s="217"/>
      <c r="MDV182" s="217"/>
      <c r="MDW182" s="217"/>
      <c r="MDX182" s="217"/>
      <c r="MDY182" s="217"/>
      <c r="MDZ182" s="217"/>
      <c r="MEA182" s="217"/>
      <c r="MEB182" s="217"/>
      <c r="MEC182" s="217"/>
      <c r="MED182" s="217"/>
      <c r="MEE182" s="217"/>
      <c r="MEF182" s="217"/>
      <c r="MEG182" s="217"/>
      <c r="MEH182" s="217"/>
      <c r="MEI182" s="217"/>
      <c r="MEJ182" s="217"/>
      <c r="MEK182" s="217"/>
      <c r="MEL182" s="217"/>
      <c r="MEM182" s="217"/>
      <c r="MEN182" s="217"/>
      <c r="MEO182" s="217"/>
      <c r="MEP182" s="217"/>
      <c r="MEQ182" s="217"/>
      <c r="MER182" s="217"/>
      <c r="MES182" s="217"/>
      <c r="MET182" s="217"/>
      <c r="MEU182" s="217"/>
      <c r="MEV182" s="217"/>
      <c r="MEW182" s="217"/>
      <c r="MEX182" s="217"/>
      <c r="MEY182" s="217"/>
      <c r="MEZ182" s="217"/>
      <c r="MFA182" s="217"/>
      <c r="MFB182" s="217"/>
      <c r="MFC182" s="217"/>
      <c r="MFD182" s="217"/>
      <c r="MFE182" s="217"/>
      <c r="MFF182" s="217"/>
      <c r="MFG182" s="217"/>
      <c r="MFH182" s="217"/>
      <c r="MFI182" s="217"/>
      <c r="MFJ182" s="217"/>
      <c r="MFK182" s="217"/>
      <c r="MFL182" s="217"/>
      <c r="MFM182" s="217"/>
      <c r="MFN182" s="217"/>
      <c r="MFO182" s="217"/>
      <c r="MFP182" s="217"/>
      <c r="MFQ182" s="217"/>
      <c r="MFR182" s="217"/>
      <c r="MFS182" s="217"/>
      <c r="MFT182" s="217"/>
      <c r="MFU182" s="217"/>
      <c r="MFV182" s="217"/>
      <c r="MFW182" s="217"/>
      <c r="MFX182" s="217"/>
      <c r="MFY182" s="217"/>
      <c r="MFZ182" s="217"/>
      <c r="MGA182" s="217"/>
      <c r="MGB182" s="217"/>
      <c r="MGC182" s="217"/>
      <c r="MGD182" s="217"/>
      <c r="MGE182" s="217"/>
      <c r="MGF182" s="217"/>
      <c r="MGG182" s="217"/>
      <c r="MGH182" s="217"/>
      <c r="MGI182" s="217"/>
      <c r="MGJ182" s="217"/>
      <c r="MGK182" s="217"/>
      <c r="MGL182" s="217"/>
      <c r="MGM182" s="217"/>
      <c r="MGN182" s="217"/>
      <c r="MGO182" s="217"/>
      <c r="MGP182" s="217"/>
      <c r="MGQ182" s="217"/>
      <c r="MGR182" s="217"/>
      <c r="MGS182" s="217"/>
      <c r="MGT182" s="217"/>
      <c r="MGU182" s="217"/>
      <c r="MGV182" s="217"/>
      <c r="MGW182" s="217"/>
      <c r="MGX182" s="217"/>
      <c r="MGY182" s="217"/>
      <c r="MGZ182" s="217"/>
      <c r="MHA182" s="217"/>
      <c r="MHB182" s="217"/>
      <c r="MHC182" s="217"/>
      <c r="MHD182" s="217"/>
      <c r="MHE182" s="217"/>
      <c r="MHF182" s="217"/>
      <c r="MHG182" s="217"/>
      <c r="MHH182" s="217"/>
      <c r="MHI182" s="217"/>
      <c r="MHJ182" s="217"/>
      <c r="MHK182" s="217"/>
      <c r="MHL182" s="217"/>
      <c r="MHM182" s="217"/>
      <c r="MHN182" s="217"/>
      <c r="MHO182" s="217"/>
      <c r="MHP182" s="217"/>
      <c r="MHQ182" s="217"/>
      <c r="MHR182" s="217"/>
      <c r="MHS182" s="217"/>
      <c r="MHT182" s="217"/>
      <c r="MHU182" s="217"/>
      <c r="MHV182" s="217"/>
      <c r="MHW182" s="217"/>
      <c r="MHX182" s="217"/>
      <c r="MHY182" s="217"/>
      <c r="MHZ182" s="217"/>
      <c r="MIA182" s="217"/>
      <c r="MIB182" s="217"/>
      <c r="MIC182" s="217"/>
      <c r="MID182" s="217"/>
      <c r="MIE182" s="217"/>
      <c r="MIF182" s="217"/>
      <c r="MIG182" s="217"/>
      <c r="MIH182" s="217"/>
      <c r="MII182" s="217"/>
      <c r="MIJ182" s="217"/>
      <c r="MIK182" s="217"/>
      <c r="MIL182" s="217"/>
      <c r="MIM182" s="217"/>
      <c r="MIN182" s="217"/>
      <c r="MIO182" s="217"/>
      <c r="MIP182" s="217"/>
      <c r="MIQ182" s="217"/>
      <c r="MIR182" s="217"/>
      <c r="MIS182" s="217"/>
      <c r="MIT182" s="217"/>
      <c r="MIU182" s="217"/>
      <c r="MIV182" s="217"/>
      <c r="MIW182" s="217"/>
      <c r="MIX182" s="217"/>
      <c r="MIY182" s="217"/>
      <c r="MIZ182" s="217"/>
      <c r="MJA182" s="217"/>
      <c r="MJB182" s="217"/>
      <c r="MJC182" s="217"/>
      <c r="MJD182" s="217"/>
      <c r="MJE182" s="217"/>
      <c r="MJF182" s="217"/>
      <c r="MJG182" s="217"/>
      <c r="MJH182" s="217"/>
      <c r="MJI182" s="217"/>
      <c r="MJJ182" s="217"/>
      <c r="MJK182" s="217"/>
      <c r="MJL182" s="217"/>
      <c r="MJM182" s="217"/>
      <c r="MJN182" s="217"/>
      <c r="MJO182" s="217"/>
      <c r="MJP182" s="217"/>
      <c r="MJQ182" s="217"/>
      <c r="MJR182" s="217"/>
      <c r="MJS182" s="217"/>
      <c r="MJT182" s="217"/>
      <c r="MJU182" s="217"/>
      <c r="MJV182" s="217"/>
      <c r="MJW182" s="217"/>
      <c r="MJX182" s="217"/>
      <c r="MJY182" s="217"/>
      <c r="MJZ182" s="217"/>
      <c r="MKA182" s="217"/>
      <c r="MKB182" s="217"/>
      <c r="MKC182" s="217"/>
      <c r="MKD182" s="217"/>
      <c r="MKE182" s="217"/>
      <c r="MKF182" s="217"/>
      <c r="MKG182" s="217"/>
      <c r="MKH182" s="217"/>
      <c r="MKI182" s="217"/>
      <c r="MKJ182" s="217"/>
      <c r="MKK182" s="217"/>
      <c r="MKL182" s="217"/>
      <c r="MKM182" s="217"/>
      <c r="MKN182" s="217"/>
      <c r="MKO182" s="217"/>
      <c r="MKP182" s="217"/>
      <c r="MKQ182" s="217"/>
      <c r="MKR182" s="217"/>
      <c r="MKS182" s="217"/>
      <c r="MKT182" s="217"/>
      <c r="MKU182" s="217"/>
      <c r="MKV182" s="217"/>
      <c r="MKW182" s="217"/>
      <c r="MKX182" s="217"/>
      <c r="MKY182" s="217"/>
      <c r="MKZ182" s="217"/>
      <c r="MLA182" s="217"/>
      <c r="MLB182" s="217"/>
      <c r="MLC182" s="217"/>
      <c r="MLD182" s="217"/>
      <c r="MLE182" s="217"/>
      <c r="MLF182" s="217"/>
      <c r="MLG182" s="217"/>
      <c r="MLH182" s="217"/>
      <c r="MLI182" s="217"/>
      <c r="MLJ182" s="217"/>
      <c r="MLK182" s="217"/>
      <c r="MLL182" s="217"/>
      <c r="MLM182" s="217"/>
      <c r="MLN182" s="217"/>
      <c r="MLO182" s="217"/>
      <c r="MLP182" s="217"/>
      <c r="MLQ182" s="217"/>
      <c r="MLR182" s="217"/>
      <c r="MLS182" s="217"/>
      <c r="MLT182" s="217"/>
      <c r="MLU182" s="217"/>
      <c r="MLV182" s="217"/>
      <c r="MLW182" s="217"/>
      <c r="MLX182" s="217"/>
      <c r="MLY182" s="217"/>
      <c r="MLZ182" s="217"/>
      <c r="MMA182" s="217"/>
      <c r="MMB182" s="217"/>
      <c r="MMC182" s="217"/>
      <c r="MMD182" s="217"/>
      <c r="MME182" s="217"/>
      <c r="MMF182" s="217"/>
      <c r="MMG182" s="217"/>
      <c r="MMH182" s="217"/>
      <c r="MMI182" s="217"/>
      <c r="MMJ182" s="217"/>
      <c r="MMK182" s="217"/>
      <c r="MML182" s="217"/>
      <c r="MMM182" s="217"/>
      <c r="MMN182" s="217"/>
      <c r="MMO182" s="217"/>
      <c r="MMP182" s="217"/>
      <c r="MMQ182" s="217"/>
      <c r="MMR182" s="217"/>
      <c r="MMS182" s="217"/>
      <c r="MMT182" s="217"/>
      <c r="MMU182" s="217"/>
      <c r="MMV182" s="217"/>
      <c r="MMW182" s="217"/>
      <c r="MMX182" s="217"/>
      <c r="MMY182" s="217"/>
      <c r="MMZ182" s="217"/>
      <c r="MNA182" s="217"/>
      <c r="MNB182" s="217"/>
      <c r="MNC182" s="217"/>
      <c r="MND182" s="217"/>
      <c r="MNE182" s="217"/>
      <c r="MNF182" s="217"/>
      <c r="MNG182" s="217"/>
      <c r="MNH182" s="217"/>
      <c r="MNI182" s="217"/>
      <c r="MNJ182" s="217"/>
      <c r="MNK182" s="217"/>
      <c r="MNL182" s="217"/>
      <c r="MNM182" s="217"/>
      <c r="MNN182" s="217"/>
      <c r="MNO182" s="217"/>
      <c r="MNP182" s="217"/>
      <c r="MNQ182" s="217"/>
      <c r="MNR182" s="217"/>
      <c r="MNS182" s="217"/>
      <c r="MNT182" s="217"/>
      <c r="MNU182" s="217"/>
      <c r="MNV182" s="217"/>
      <c r="MNW182" s="217"/>
      <c r="MNX182" s="217"/>
      <c r="MNY182" s="217"/>
      <c r="MNZ182" s="217"/>
      <c r="MOA182" s="217"/>
      <c r="MOB182" s="217"/>
      <c r="MOC182" s="217"/>
      <c r="MOD182" s="217"/>
      <c r="MOE182" s="217"/>
      <c r="MOF182" s="217"/>
      <c r="MOG182" s="217"/>
      <c r="MOH182" s="217"/>
      <c r="MOI182" s="217"/>
      <c r="MOJ182" s="217"/>
      <c r="MOK182" s="217"/>
      <c r="MOL182" s="217"/>
      <c r="MOM182" s="217"/>
      <c r="MON182" s="217"/>
      <c r="MOO182" s="217"/>
      <c r="MOP182" s="217"/>
      <c r="MOQ182" s="217"/>
      <c r="MOR182" s="217"/>
      <c r="MOS182" s="217"/>
      <c r="MOT182" s="217"/>
      <c r="MOU182" s="217"/>
      <c r="MOV182" s="217"/>
      <c r="MOW182" s="217"/>
      <c r="MOX182" s="217"/>
      <c r="MOY182" s="217"/>
      <c r="MOZ182" s="217"/>
      <c r="MPA182" s="217"/>
      <c r="MPB182" s="217"/>
      <c r="MPC182" s="217"/>
      <c r="MPD182" s="217"/>
      <c r="MPE182" s="217"/>
      <c r="MPF182" s="217"/>
      <c r="MPG182" s="217"/>
      <c r="MPH182" s="217"/>
      <c r="MPI182" s="217"/>
      <c r="MPJ182" s="217"/>
      <c r="MPK182" s="217"/>
      <c r="MPL182" s="217"/>
      <c r="MPM182" s="217"/>
      <c r="MPN182" s="217"/>
      <c r="MPO182" s="217"/>
      <c r="MPP182" s="217"/>
      <c r="MPQ182" s="217"/>
      <c r="MPR182" s="217"/>
      <c r="MPS182" s="217"/>
      <c r="MPT182" s="217"/>
      <c r="MPU182" s="217"/>
      <c r="MPV182" s="217"/>
      <c r="MPW182" s="217"/>
      <c r="MPX182" s="217"/>
      <c r="MPY182" s="217"/>
      <c r="MPZ182" s="217"/>
      <c r="MQA182" s="217"/>
      <c r="MQB182" s="217"/>
      <c r="MQC182" s="217"/>
      <c r="MQD182" s="217"/>
      <c r="MQE182" s="217"/>
      <c r="MQF182" s="217"/>
      <c r="MQG182" s="217"/>
      <c r="MQH182" s="217"/>
      <c r="MQI182" s="217"/>
      <c r="MQJ182" s="217"/>
      <c r="MQK182" s="217"/>
      <c r="MQL182" s="217"/>
      <c r="MQM182" s="217"/>
      <c r="MQN182" s="217"/>
      <c r="MQO182" s="217"/>
      <c r="MQP182" s="217"/>
      <c r="MQQ182" s="217"/>
      <c r="MQR182" s="217"/>
      <c r="MQS182" s="217"/>
      <c r="MQT182" s="217"/>
      <c r="MQU182" s="217"/>
      <c r="MQV182" s="217"/>
      <c r="MQW182" s="217"/>
      <c r="MQX182" s="217"/>
      <c r="MQY182" s="217"/>
      <c r="MQZ182" s="217"/>
      <c r="MRA182" s="217"/>
      <c r="MRB182" s="217"/>
      <c r="MRC182" s="217"/>
      <c r="MRD182" s="217"/>
      <c r="MRE182" s="217"/>
      <c r="MRF182" s="217"/>
      <c r="MRG182" s="217"/>
      <c r="MRH182" s="217"/>
      <c r="MRI182" s="217"/>
      <c r="MRJ182" s="217"/>
      <c r="MRK182" s="217"/>
      <c r="MRL182" s="217"/>
      <c r="MRM182" s="217"/>
      <c r="MRN182" s="217"/>
      <c r="MRO182" s="217"/>
      <c r="MRP182" s="217"/>
      <c r="MRQ182" s="217"/>
      <c r="MRR182" s="217"/>
      <c r="MRS182" s="217"/>
      <c r="MRT182" s="217"/>
      <c r="MRU182" s="217"/>
      <c r="MRV182" s="217"/>
      <c r="MRW182" s="217"/>
      <c r="MRX182" s="217"/>
      <c r="MRY182" s="217"/>
      <c r="MRZ182" s="217"/>
      <c r="MSA182" s="217"/>
      <c r="MSB182" s="217"/>
      <c r="MSC182" s="217"/>
      <c r="MSD182" s="217"/>
      <c r="MSE182" s="217"/>
      <c r="MSF182" s="217"/>
      <c r="MSG182" s="217"/>
      <c r="MSH182" s="217"/>
      <c r="MSI182" s="217"/>
      <c r="MSJ182" s="217"/>
      <c r="MSK182" s="217"/>
      <c r="MSL182" s="217"/>
      <c r="MSM182" s="217"/>
      <c r="MSN182" s="217"/>
      <c r="MSO182" s="217"/>
      <c r="MSP182" s="217"/>
      <c r="MSQ182" s="217"/>
      <c r="MSR182" s="217"/>
      <c r="MSS182" s="217"/>
      <c r="MST182" s="217"/>
      <c r="MSU182" s="217"/>
      <c r="MSV182" s="217"/>
      <c r="MSW182" s="217"/>
      <c r="MSX182" s="217"/>
      <c r="MSY182" s="217"/>
      <c r="MSZ182" s="217"/>
      <c r="MTA182" s="217"/>
      <c r="MTB182" s="217"/>
      <c r="MTC182" s="217"/>
      <c r="MTD182" s="217"/>
      <c r="MTE182" s="217"/>
      <c r="MTF182" s="217"/>
      <c r="MTG182" s="217"/>
      <c r="MTH182" s="217"/>
      <c r="MTI182" s="217"/>
      <c r="MTJ182" s="217"/>
      <c r="MTK182" s="217"/>
      <c r="MTL182" s="217"/>
      <c r="MTM182" s="217"/>
      <c r="MTN182" s="217"/>
      <c r="MTO182" s="217"/>
      <c r="MTP182" s="217"/>
      <c r="MTQ182" s="217"/>
      <c r="MTR182" s="217"/>
      <c r="MTS182" s="217"/>
      <c r="MTT182" s="217"/>
      <c r="MTU182" s="217"/>
      <c r="MTV182" s="217"/>
      <c r="MTW182" s="217"/>
      <c r="MTX182" s="217"/>
      <c r="MTY182" s="217"/>
      <c r="MTZ182" s="217"/>
      <c r="MUA182" s="217"/>
      <c r="MUB182" s="217"/>
      <c r="MUC182" s="217"/>
      <c r="MUD182" s="217"/>
      <c r="MUE182" s="217"/>
      <c r="MUF182" s="217"/>
      <c r="MUG182" s="217"/>
      <c r="MUH182" s="217"/>
      <c r="MUI182" s="217"/>
      <c r="MUJ182" s="217"/>
      <c r="MUK182" s="217"/>
      <c r="MUL182" s="217"/>
      <c r="MUM182" s="217"/>
      <c r="MUN182" s="217"/>
      <c r="MUO182" s="217"/>
      <c r="MUP182" s="217"/>
      <c r="MUQ182" s="217"/>
      <c r="MUR182" s="217"/>
      <c r="MUS182" s="217"/>
      <c r="MUT182" s="217"/>
      <c r="MUU182" s="217"/>
      <c r="MUV182" s="217"/>
      <c r="MUW182" s="217"/>
      <c r="MUX182" s="217"/>
      <c r="MUY182" s="217"/>
      <c r="MUZ182" s="217"/>
      <c r="MVA182" s="217"/>
      <c r="MVB182" s="217"/>
      <c r="MVC182" s="217"/>
      <c r="MVD182" s="217"/>
      <c r="MVE182" s="217"/>
      <c r="MVF182" s="217"/>
      <c r="MVG182" s="217"/>
      <c r="MVH182" s="217"/>
      <c r="MVI182" s="217"/>
      <c r="MVJ182" s="217"/>
      <c r="MVK182" s="217"/>
      <c r="MVL182" s="217"/>
      <c r="MVM182" s="217"/>
      <c r="MVN182" s="217"/>
      <c r="MVO182" s="217"/>
      <c r="MVP182" s="217"/>
      <c r="MVQ182" s="217"/>
      <c r="MVR182" s="217"/>
      <c r="MVS182" s="217"/>
      <c r="MVT182" s="217"/>
      <c r="MVU182" s="217"/>
      <c r="MVV182" s="217"/>
      <c r="MVW182" s="217"/>
      <c r="MVX182" s="217"/>
      <c r="MVY182" s="217"/>
      <c r="MVZ182" s="217"/>
      <c r="MWA182" s="217"/>
      <c r="MWB182" s="217"/>
      <c r="MWC182" s="217"/>
      <c r="MWD182" s="217"/>
      <c r="MWE182" s="217"/>
      <c r="MWF182" s="217"/>
      <c r="MWG182" s="217"/>
      <c r="MWH182" s="217"/>
      <c r="MWI182" s="217"/>
      <c r="MWJ182" s="217"/>
      <c r="MWK182" s="217"/>
      <c r="MWL182" s="217"/>
      <c r="MWM182" s="217"/>
      <c r="MWN182" s="217"/>
      <c r="MWO182" s="217"/>
      <c r="MWP182" s="217"/>
      <c r="MWQ182" s="217"/>
      <c r="MWR182" s="217"/>
      <c r="MWS182" s="217"/>
      <c r="MWT182" s="217"/>
      <c r="MWU182" s="217"/>
      <c r="MWV182" s="217"/>
      <c r="MWW182" s="217"/>
      <c r="MWX182" s="217"/>
      <c r="MWY182" s="217"/>
      <c r="MWZ182" s="217"/>
      <c r="MXA182" s="217"/>
      <c r="MXB182" s="217"/>
      <c r="MXC182" s="217"/>
      <c r="MXD182" s="217"/>
      <c r="MXE182" s="217"/>
      <c r="MXF182" s="217"/>
      <c r="MXG182" s="217"/>
      <c r="MXH182" s="217"/>
      <c r="MXI182" s="217"/>
      <c r="MXJ182" s="217"/>
      <c r="MXK182" s="217"/>
      <c r="MXL182" s="217"/>
      <c r="MXM182" s="217"/>
      <c r="MXN182" s="217"/>
      <c r="MXO182" s="217"/>
      <c r="MXP182" s="217"/>
      <c r="MXQ182" s="217"/>
      <c r="MXR182" s="217"/>
      <c r="MXS182" s="217"/>
      <c r="MXT182" s="217"/>
      <c r="MXU182" s="217"/>
      <c r="MXV182" s="217"/>
      <c r="MXW182" s="217"/>
      <c r="MXX182" s="217"/>
      <c r="MXY182" s="217"/>
      <c r="MXZ182" s="217"/>
      <c r="MYA182" s="217"/>
      <c r="MYB182" s="217"/>
      <c r="MYC182" s="217"/>
      <c r="MYD182" s="217"/>
      <c r="MYE182" s="217"/>
      <c r="MYF182" s="217"/>
      <c r="MYG182" s="217"/>
      <c r="MYH182" s="217"/>
      <c r="MYI182" s="217"/>
      <c r="MYJ182" s="217"/>
      <c r="MYK182" s="217"/>
      <c r="MYL182" s="217"/>
      <c r="MYM182" s="217"/>
      <c r="MYN182" s="217"/>
      <c r="MYO182" s="217"/>
      <c r="MYP182" s="217"/>
      <c r="MYQ182" s="217"/>
      <c r="MYR182" s="217"/>
      <c r="MYS182" s="217"/>
      <c r="MYT182" s="217"/>
      <c r="MYU182" s="217"/>
      <c r="MYV182" s="217"/>
      <c r="MYW182" s="217"/>
      <c r="MYX182" s="217"/>
      <c r="MYY182" s="217"/>
      <c r="MYZ182" s="217"/>
      <c r="MZA182" s="217"/>
      <c r="MZB182" s="217"/>
      <c r="MZC182" s="217"/>
      <c r="MZD182" s="217"/>
      <c r="MZE182" s="217"/>
      <c r="MZF182" s="217"/>
      <c r="MZG182" s="217"/>
      <c r="MZH182" s="217"/>
      <c r="MZI182" s="217"/>
      <c r="MZJ182" s="217"/>
      <c r="MZK182" s="217"/>
      <c r="MZL182" s="217"/>
      <c r="MZM182" s="217"/>
      <c r="MZN182" s="217"/>
      <c r="MZO182" s="217"/>
      <c r="MZP182" s="217"/>
      <c r="MZQ182" s="217"/>
      <c r="MZR182" s="217"/>
      <c r="MZS182" s="217"/>
      <c r="MZT182" s="217"/>
      <c r="MZU182" s="217"/>
      <c r="MZV182" s="217"/>
      <c r="MZW182" s="217"/>
      <c r="MZX182" s="217"/>
      <c r="MZY182" s="217"/>
      <c r="MZZ182" s="217"/>
      <c r="NAA182" s="217"/>
      <c r="NAB182" s="217"/>
      <c r="NAC182" s="217"/>
      <c r="NAD182" s="217"/>
      <c r="NAE182" s="217"/>
      <c r="NAF182" s="217"/>
      <c r="NAG182" s="217"/>
      <c r="NAH182" s="217"/>
      <c r="NAI182" s="217"/>
      <c r="NAJ182" s="217"/>
      <c r="NAK182" s="217"/>
      <c r="NAL182" s="217"/>
      <c r="NAM182" s="217"/>
      <c r="NAN182" s="217"/>
      <c r="NAO182" s="217"/>
      <c r="NAP182" s="217"/>
      <c r="NAQ182" s="217"/>
      <c r="NAR182" s="217"/>
      <c r="NAS182" s="217"/>
      <c r="NAT182" s="217"/>
      <c r="NAU182" s="217"/>
      <c r="NAV182" s="217"/>
      <c r="NAW182" s="217"/>
      <c r="NAX182" s="217"/>
      <c r="NAY182" s="217"/>
      <c r="NAZ182" s="217"/>
      <c r="NBA182" s="217"/>
      <c r="NBB182" s="217"/>
      <c r="NBC182" s="217"/>
      <c r="NBD182" s="217"/>
      <c r="NBE182" s="217"/>
      <c r="NBF182" s="217"/>
      <c r="NBG182" s="217"/>
      <c r="NBH182" s="217"/>
      <c r="NBI182" s="217"/>
      <c r="NBJ182" s="217"/>
      <c r="NBK182" s="217"/>
      <c r="NBL182" s="217"/>
      <c r="NBM182" s="217"/>
      <c r="NBN182" s="217"/>
      <c r="NBO182" s="217"/>
      <c r="NBP182" s="217"/>
      <c r="NBQ182" s="217"/>
      <c r="NBR182" s="217"/>
      <c r="NBS182" s="217"/>
      <c r="NBT182" s="217"/>
      <c r="NBU182" s="217"/>
      <c r="NBV182" s="217"/>
      <c r="NBW182" s="217"/>
      <c r="NBX182" s="217"/>
      <c r="NBY182" s="217"/>
      <c r="NBZ182" s="217"/>
      <c r="NCA182" s="217"/>
      <c r="NCB182" s="217"/>
      <c r="NCC182" s="217"/>
      <c r="NCD182" s="217"/>
      <c r="NCE182" s="217"/>
      <c r="NCF182" s="217"/>
      <c r="NCG182" s="217"/>
      <c r="NCH182" s="217"/>
      <c r="NCI182" s="217"/>
      <c r="NCJ182" s="217"/>
      <c r="NCK182" s="217"/>
      <c r="NCL182" s="217"/>
      <c r="NCM182" s="217"/>
      <c r="NCN182" s="217"/>
      <c r="NCO182" s="217"/>
      <c r="NCP182" s="217"/>
      <c r="NCQ182" s="217"/>
      <c r="NCR182" s="217"/>
      <c r="NCS182" s="217"/>
      <c r="NCT182" s="217"/>
      <c r="NCU182" s="217"/>
      <c r="NCV182" s="217"/>
      <c r="NCW182" s="217"/>
      <c r="NCX182" s="217"/>
      <c r="NCY182" s="217"/>
      <c r="NCZ182" s="217"/>
      <c r="NDA182" s="217"/>
      <c r="NDB182" s="217"/>
      <c r="NDC182" s="217"/>
      <c r="NDD182" s="217"/>
      <c r="NDE182" s="217"/>
      <c r="NDF182" s="217"/>
      <c r="NDG182" s="217"/>
      <c r="NDH182" s="217"/>
      <c r="NDI182" s="217"/>
      <c r="NDJ182" s="217"/>
      <c r="NDK182" s="217"/>
      <c r="NDL182" s="217"/>
      <c r="NDM182" s="217"/>
      <c r="NDN182" s="217"/>
      <c r="NDO182" s="217"/>
      <c r="NDP182" s="217"/>
      <c r="NDQ182" s="217"/>
      <c r="NDR182" s="217"/>
      <c r="NDS182" s="217"/>
      <c r="NDT182" s="217"/>
      <c r="NDU182" s="217"/>
      <c r="NDV182" s="217"/>
      <c r="NDW182" s="217"/>
      <c r="NDX182" s="217"/>
      <c r="NDY182" s="217"/>
      <c r="NDZ182" s="217"/>
      <c r="NEA182" s="217"/>
      <c r="NEB182" s="217"/>
      <c r="NEC182" s="217"/>
      <c r="NED182" s="217"/>
      <c r="NEE182" s="217"/>
      <c r="NEF182" s="217"/>
      <c r="NEG182" s="217"/>
      <c r="NEH182" s="217"/>
      <c r="NEI182" s="217"/>
      <c r="NEJ182" s="217"/>
      <c r="NEK182" s="217"/>
      <c r="NEL182" s="217"/>
      <c r="NEM182" s="217"/>
      <c r="NEN182" s="217"/>
      <c r="NEO182" s="217"/>
      <c r="NEP182" s="217"/>
      <c r="NEQ182" s="217"/>
      <c r="NER182" s="217"/>
      <c r="NES182" s="217"/>
      <c r="NET182" s="217"/>
      <c r="NEU182" s="217"/>
      <c r="NEV182" s="217"/>
      <c r="NEW182" s="217"/>
      <c r="NEX182" s="217"/>
      <c r="NEY182" s="217"/>
      <c r="NEZ182" s="217"/>
      <c r="NFA182" s="217"/>
      <c r="NFB182" s="217"/>
      <c r="NFC182" s="217"/>
      <c r="NFD182" s="217"/>
      <c r="NFE182" s="217"/>
      <c r="NFF182" s="217"/>
      <c r="NFG182" s="217"/>
      <c r="NFH182" s="217"/>
      <c r="NFI182" s="217"/>
      <c r="NFJ182" s="217"/>
      <c r="NFK182" s="217"/>
      <c r="NFL182" s="217"/>
      <c r="NFM182" s="217"/>
      <c r="NFN182" s="217"/>
      <c r="NFO182" s="217"/>
      <c r="NFP182" s="217"/>
      <c r="NFQ182" s="217"/>
      <c r="NFR182" s="217"/>
      <c r="NFS182" s="217"/>
      <c r="NFT182" s="217"/>
      <c r="NFU182" s="217"/>
      <c r="NFV182" s="217"/>
      <c r="NFW182" s="217"/>
      <c r="NFX182" s="217"/>
      <c r="NFY182" s="217"/>
      <c r="NFZ182" s="217"/>
      <c r="NGA182" s="217"/>
      <c r="NGB182" s="217"/>
      <c r="NGC182" s="217"/>
      <c r="NGD182" s="217"/>
      <c r="NGE182" s="217"/>
      <c r="NGF182" s="217"/>
      <c r="NGG182" s="217"/>
      <c r="NGH182" s="217"/>
      <c r="NGI182" s="217"/>
      <c r="NGJ182" s="217"/>
      <c r="NGK182" s="217"/>
      <c r="NGL182" s="217"/>
      <c r="NGM182" s="217"/>
      <c r="NGN182" s="217"/>
      <c r="NGO182" s="217"/>
      <c r="NGP182" s="217"/>
      <c r="NGQ182" s="217"/>
      <c r="NGR182" s="217"/>
      <c r="NGS182" s="217"/>
      <c r="NGT182" s="217"/>
      <c r="NGU182" s="217"/>
      <c r="NGV182" s="217"/>
      <c r="NGW182" s="217"/>
      <c r="NGX182" s="217"/>
      <c r="NGY182" s="217"/>
      <c r="NGZ182" s="217"/>
      <c r="NHA182" s="217"/>
      <c r="NHB182" s="217"/>
      <c r="NHC182" s="217"/>
      <c r="NHD182" s="217"/>
      <c r="NHE182" s="217"/>
      <c r="NHF182" s="217"/>
      <c r="NHG182" s="217"/>
      <c r="NHH182" s="217"/>
      <c r="NHI182" s="217"/>
      <c r="NHJ182" s="217"/>
      <c r="NHK182" s="217"/>
      <c r="NHL182" s="217"/>
      <c r="NHM182" s="217"/>
      <c r="NHN182" s="217"/>
      <c r="NHO182" s="217"/>
      <c r="NHP182" s="217"/>
      <c r="NHQ182" s="217"/>
      <c r="NHR182" s="217"/>
      <c r="NHS182" s="217"/>
      <c r="NHT182" s="217"/>
      <c r="NHU182" s="217"/>
      <c r="NHV182" s="217"/>
      <c r="NHW182" s="217"/>
      <c r="NHX182" s="217"/>
      <c r="NHY182" s="217"/>
      <c r="NHZ182" s="217"/>
      <c r="NIA182" s="217"/>
      <c r="NIB182" s="217"/>
      <c r="NIC182" s="217"/>
      <c r="NID182" s="217"/>
      <c r="NIE182" s="217"/>
      <c r="NIF182" s="217"/>
      <c r="NIG182" s="217"/>
      <c r="NIH182" s="217"/>
      <c r="NII182" s="217"/>
      <c r="NIJ182" s="217"/>
      <c r="NIK182" s="217"/>
      <c r="NIL182" s="217"/>
      <c r="NIM182" s="217"/>
      <c r="NIN182" s="217"/>
      <c r="NIO182" s="217"/>
      <c r="NIP182" s="217"/>
      <c r="NIQ182" s="217"/>
      <c r="NIR182" s="217"/>
      <c r="NIS182" s="217"/>
      <c r="NIT182" s="217"/>
      <c r="NIU182" s="217"/>
      <c r="NIV182" s="217"/>
      <c r="NIW182" s="217"/>
      <c r="NIX182" s="217"/>
      <c r="NIY182" s="217"/>
      <c r="NIZ182" s="217"/>
      <c r="NJA182" s="217"/>
      <c r="NJB182" s="217"/>
      <c r="NJC182" s="217"/>
      <c r="NJD182" s="217"/>
      <c r="NJE182" s="217"/>
      <c r="NJF182" s="217"/>
      <c r="NJG182" s="217"/>
      <c r="NJH182" s="217"/>
      <c r="NJI182" s="217"/>
      <c r="NJJ182" s="217"/>
      <c r="NJK182" s="217"/>
      <c r="NJL182" s="217"/>
      <c r="NJM182" s="217"/>
      <c r="NJN182" s="217"/>
      <c r="NJO182" s="217"/>
      <c r="NJP182" s="217"/>
      <c r="NJQ182" s="217"/>
      <c r="NJR182" s="217"/>
      <c r="NJS182" s="217"/>
      <c r="NJT182" s="217"/>
      <c r="NJU182" s="217"/>
      <c r="NJV182" s="217"/>
      <c r="NJW182" s="217"/>
      <c r="NJX182" s="217"/>
      <c r="NJY182" s="217"/>
      <c r="NJZ182" s="217"/>
      <c r="NKA182" s="217"/>
      <c r="NKB182" s="217"/>
      <c r="NKC182" s="217"/>
      <c r="NKD182" s="217"/>
      <c r="NKE182" s="217"/>
      <c r="NKF182" s="217"/>
      <c r="NKG182" s="217"/>
      <c r="NKH182" s="217"/>
      <c r="NKI182" s="217"/>
      <c r="NKJ182" s="217"/>
      <c r="NKK182" s="217"/>
      <c r="NKL182" s="217"/>
      <c r="NKM182" s="217"/>
      <c r="NKN182" s="217"/>
      <c r="NKO182" s="217"/>
      <c r="NKP182" s="217"/>
      <c r="NKQ182" s="217"/>
      <c r="NKR182" s="217"/>
      <c r="NKS182" s="217"/>
      <c r="NKT182" s="217"/>
      <c r="NKU182" s="217"/>
      <c r="NKV182" s="217"/>
      <c r="NKW182" s="217"/>
      <c r="NKX182" s="217"/>
      <c r="NKY182" s="217"/>
      <c r="NKZ182" s="217"/>
      <c r="NLA182" s="217"/>
      <c r="NLB182" s="217"/>
      <c r="NLC182" s="217"/>
      <c r="NLD182" s="217"/>
      <c r="NLE182" s="217"/>
      <c r="NLF182" s="217"/>
      <c r="NLG182" s="217"/>
      <c r="NLH182" s="217"/>
      <c r="NLI182" s="217"/>
      <c r="NLJ182" s="217"/>
      <c r="NLK182" s="217"/>
      <c r="NLL182" s="217"/>
      <c r="NLM182" s="217"/>
      <c r="NLN182" s="217"/>
      <c r="NLO182" s="217"/>
      <c r="NLP182" s="217"/>
      <c r="NLQ182" s="217"/>
      <c r="NLR182" s="217"/>
      <c r="NLS182" s="217"/>
      <c r="NLT182" s="217"/>
      <c r="NLU182" s="217"/>
      <c r="NLV182" s="217"/>
      <c r="NLW182" s="217"/>
      <c r="NLX182" s="217"/>
      <c r="NLY182" s="217"/>
      <c r="NLZ182" s="217"/>
      <c r="NMA182" s="217"/>
      <c r="NMB182" s="217"/>
      <c r="NMC182" s="217"/>
      <c r="NMD182" s="217"/>
      <c r="NME182" s="217"/>
      <c r="NMF182" s="217"/>
      <c r="NMG182" s="217"/>
      <c r="NMH182" s="217"/>
      <c r="NMI182" s="217"/>
      <c r="NMJ182" s="217"/>
      <c r="NMK182" s="217"/>
      <c r="NML182" s="217"/>
      <c r="NMM182" s="217"/>
      <c r="NMN182" s="217"/>
      <c r="NMO182" s="217"/>
      <c r="NMP182" s="217"/>
      <c r="NMQ182" s="217"/>
      <c r="NMR182" s="217"/>
      <c r="NMS182" s="217"/>
      <c r="NMT182" s="217"/>
      <c r="NMU182" s="217"/>
      <c r="NMV182" s="217"/>
      <c r="NMW182" s="217"/>
      <c r="NMX182" s="217"/>
      <c r="NMY182" s="217"/>
      <c r="NMZ182" s="217"/>
      <c r="NNA182" s="217"/>
      <c r="NNB182" s="217"/>
      <c r="NNC182" s="217"/>
      <c r="NND182" s="217"/>
      <c r="NNE182" s="217"/>
      <c r="NNF182" s="217"/>
      <c r="NNG182" s="217"/>
      <c r="NNH182" s="217"/>
      <c r="NNI182" s="217"/>
      <c r="NNJ182" s="217"/>
      <c r="NNK182" s="217"/>
      <c r="NNL182" s="217"/>
      <c r="NNM182" s="217"/>
      <c r="NNN182" s="217"/>
      <c r="NNO182" s="217"/>
      <c r="NNP182" s="217"/>
      <c r="NNQ182" s="217"/>
      <c r="NNR182" s="217"/>
      <c r="NNS182" s="217"/>
      <c r="NNT182" s="217"/>
      <c r="NNU182" s="217"/>
      <c r="NNV182" s="217"/>
      <c r="NNW182" s="217"/>
      <c r="NNX182" s="217"/>
      <c r="NNY182" s="217"/>
      <c r="NNZ182" s="217"/>
      <c r="NOA182" s="217"/>
      <c r="NOB182" s="217"/>
      <c r="NOC182" s="217"/>
      <c r="NOD182" s="217"/>
      <c r="NOE182" s="217"/>
      <c r="NOF182" s="217"/>
      <c r="NOG182" s="217"/>
      <c r="NOH182" s="217"/>
      <c r="NOI182" s="217"/>
      <c r="NOJ182" s="217"/>
      <c r="NOK182" s="217"/>
      <c r="NOL182" s="217"/>
      <c r="NOM182" s="217"/>
      <c r="NON182" s="217"/>
      <c r="NOO182" s="217"/>
      <c r="NOP182" s="217"/>
      <c r="NOQ182" s="217"/>
      <c r="NOR182" s="217"/>
      <c r="NOS182" s="217"/>
      <c r="NOT182" s="217"/>
      <c r="NOU182" s="217"/>
      <c r="NOV182" s="217"/>
      <c r="NOW182" s="217"/>
      <c r="NOX182" s="217"/>
      <c r="NOY182" s="217"/>
      <c r="NOZ182" s="217"/>
      <c r="NPA182" s="217"/>
      <c r="NPB182" s="217"/>
      <c r="NPC182" s="217"/>
      <c r="NPD182" s="217"/>
      <c r="NPE182" s="217"/>
      <c r="NPF182" s="217"/>
      <c r="NPG182" s="217"/>
      <c r="NPH182" s="217"/>
      <c r="NPI182" s="217"/>
      <c r="NPJ182" s="217"/>
      <c r="NPK182" s="217"/>
      <c r="NPL182" s="217"/>
      <c r="NPM182" s="217"/>
      <c r="NPN182" s="217"/>
      <c r="NPO182" s="217"/>
      <c r="NPP182" s="217"/>
      <c r="NPQ182" s="217"/>
      <c r="NPR182" s="217"/>
      <c r="NPS182" s="217"/>
      <c r="NPT182" s="217"/>
      <c r="NPU182" s="217"/>
      <c r="NPV182" s="217"/>
      <c r="NPW182" s="217"/>
      <c r="NPX182" s="217"/>
      <c r="NPY182" s="217"/>
      <c r="NPZ182" s="217"/>
      <c r="NQA182" s="217"/>
      <c r="NQB182" s="217"/>
      <c r="NQC182" s="217"/>
      <c r="NQD182" s="217"/>
      <c r="NQE182" s="217"/>
      <c r="NQF182" s="217"/>
      <c r="NQG182" s="217"/>
      <c r="NQH182" s="217"/>
      <c r="NQI182" s="217"/>
      <c r="NQJ182" s="217"/>
      <c r="NQK182" s="217"/>
      <c r="NQL182" s="217"/>
      <c r="NQM182" s="217"/>
      <c r="NQN182" s="217"/>
      <c r="NQO182" s="217"/>
      <c r="NQP182" s="217"/>
      <c r="NQQ182" s="217"/>
      <c r="NQR182" s="217"/>
      <c r="NQS182" s="217"/>
      <c r="NQT182" s="217"/>
      <c r="NQU182" s="217"/>
      <c r="NQV182" s="217"/>
      <c r="NQW182" s="217"/>
      <c r="NQX182" s="217"/>
      <c r="NQY182" s="217"/>
      <c r="NQZ182" s="217"/>
      <c r="NRA182" s="217"/>
      <c r="NRB182" s="217"/>
      <c r="NRC182" s="217"/>
      <c r="NRD182" s="217"/>
      <c r="NRE182" s="217"/>
      <c r="NRF182" s="217"/>
      <c r="NRG182" s="217"/>
      <c r="NRH182" s="217"/>
      <c r="NRI182" s="217"/>
      <c r="NRJ182" s="217"/>
      <c r="NRK182" s="217"/>
      <c r="NRL182" s="217"/>
      <c r="NRM182" s="217"/>
      <c r="NRN182" s="217"/>
      <c r="NRO182" s="217"/>
      <c r="NRP182" s="217"/>
      <c r="NRQ182" s="217"/>
      <c r="NRR182" s="217"/>
      <c r="NRS182" s="217"/>
      <c r="NRT182" s="217"/>
      <c r="NRU182" s="217"/>
      <c r="NRV182" s="217"/>
      <c r="NRW182" s="217"/>
      <c r="NRX182" s="217"/>
      <c r="NRY182" s="217"/>
      <c r="NRZ182" s="217"/>
      <c r="NSA182" s="217"/>
      <c r="NSB182" s="217"/>
      <c r="NSC182" s="217"/>
      <c r="NSD182" s="217"/>
      <c r="NSE182" s="217"/>
      <c r="NSF182" s="217"/>
      <c r="NSG182" s="217"/>
      <c r="NSH182" s="217"/>
      <c r="NSI182" s="217"/>
      <c r="NSJ182" s="217"/>
      <c r="NSK182" s="217"/>
      <c r="NSL182" s="217"/>
      <c r="NSM182" s="217"/>
      <c r="NSN182" s="217"/>
      <c r="NSO182" s="217"/>
      <c r="NSP182" s="217"/>
      <c r="NSQ182" s="217"/>
      <c r="NSR182" s="217"/>
      <c r="NSS182" s="217"/>
      <c r="NST182" s="217"/>
      <c r="NSU182" s="217"/>
      <c r="NSV182" s="217"/>
      <c r="NSW182" s="217"/>
      <c r="NSX182" s="217"/>
      <c r="NSY182" s="217"/>
      <c r="NSZ182" s="217"/>
      <c r="NTA182" s="217"/>
      <c r="NTB182" s="217"/>
      <c r="NTC182" s="217"/>
      <c r="NTD182" s="217"/>
      <c r="NTE182" s="217"/>
      <c r="NTF182" s="217"/>
      <c r="NTG182" s="217"/>
      <c r="NTH182" s="217"/>
      <c r="NTI182" s="217"/>
      <c r="NTJ182" s="217"/>
      <c r="NTK182" s="217"/>
      <c r="NTL182" s="217"/>
      <c r="NTM182" s="217"/>
      <c r="NTN182" s="217"/>
      <c r="NTO182" s="217"/>
      <c r="NTP182" s="217"/>
      <c r="NTQ182" s="217"/>
      <c r="NTR182" s="217"/>
      <c r="NTS182" s="217"/>
      <c r="NTT182" s="217"/>
      <c r="NTU182" s="217"/>
      <c r="NTV182" s="217"/>
      <c r="NTW182" s="217"/>
      <c r="NTX182" s="217"/>
      <c r="NTY182" s="217"/>
      <c r="NTZ182" s="217"/>
      <c r="NUA182" s="217"/>
      <c r="NUB182" s="217"/>
      <c r="NUC182" s="217"/>
      <c r="NUD182" s="217"/>
      <c r="NUE182" s="217"/>
      <c r="NUF182" s="217"/>
      <c r="NUG182" s="217"/>
      <c r="NUH182" s="217"/>
      <c r="NUI182" s="217"/>
      <c r="NUJ182" s="217"/>
      <c r="NUK182" s="217"/>
      <c r="NUL182" s="217"/>
      <c r="NUM182" s="217"/>
      <c r="NUN182" s="217"/>
      <c r="NUO182" s="217"/>
      <c r="NUP182" s="217"/>
      <c r="NUQ182" s="217"/>
      <c r="NUR182" s="217"/>
      <c r="NUS182" s="217"/>
      <c r="NUT182" s="217"/>
      <c r="NUU182" s="217"/>
      <c r="NUV182" s="217"/>
      <c r="NUW182" s="217"/>
      <c r="NUX182" s="217"/>
      <c r="NUY182" s="217"/>
      <c r="NUZ182" s="217"/>
      <c r="NVA182" s="217"/>
      <c r="NVB182" s="217"/>
      <c r="NVC182" s="217"/>
      <c r="NVD182" s="217"/>
      <c r="NVE182" s="217"/>
      <c r="NVF182" s="217"/>
      <c r="NVG182" s="217"/>
      <c r="NVH182" s="217"/>
      <c r="NVI182" s="217"/>
      <c r="NVJ182" s="217"/>
      <c r="NVK182" s="217"/>
      <c r="NVL182" s="217"/>
      <c r="NVM182" s="217"/>
      <c r="NVN182" s="217"/>
      <c r="NVO182" s="217"/>
      <c r="NVP182" s="217"/>
      <c r="NVQ182" s="217"/>
      <c r="NVR182" s="217"/>
      <c r="NVS182" s="217"/>
      <c r="NVT182" s="217"/>
      <c r="NVU182" s="217"/>
      <c r="NVV182" s="217"/>
      <c r="NVW182" s="217"/>
      <c r="NVX182" s="217"/>
      <c r="NVY182" s="217"/>
      <c r="NVZ182" s="217"/>
      <c r="NWA182" s="217"/>
      <c r="NWB182" s="217"/>
      <c r="NWC182" s="217"/>
      <c r="NWD182" s="217"/>
      <c r="NWE182" s="217"/>
      <c r="NWF182" s="217"/>
      <c r="NWG182" s="217"/>
      <c r="NWH182" s="217"/>
      <c r="NWI182" s="217"/>
      <c r="NWJ182" s="217"/>
      <c r="NWK182" s="217"/>
      <c r="NWL182" s="217"/>
      <c r="NWM182" s="217"/>
      <c r="NWN182" s="217"/>
      <c r="NWO182" s="217"/>
      <c r="NWP182" s="217"/>
      <c r="NWQ182" s="217"/>
      <c r="NWR182" s="217"/>
      <c r="NWS182" s="217"/>
      <c r="NWT182" s="217"/>
      <c r="NWU182" s="217"/>
      <c r="NWV182" s="217"/>
      <c r="NWW182" s="217"/>
      <c r="NWX182" s="217"/>
      <c r="NWY182" s="217"/>
      <c r="NWZ182" s="217"/>
      <c r="NXA182" s="217"/>
      <c r="NXB182" s="217"/>
      <c r="NXC182" s="217"/>
      <c r="NXD182" s="217"/>
      <c r="NXE182" s="217"/>
      <c r="NXF182" s="217"/>
      <c r="NXG182" s="217"/>
      <c r="NXH182" s="217"/>
      <c r="NXI182" s="217"/>
      <c r="NXJ182" s="217"/>
      <c r="NXK182" s="217"/>
      <c r="NXL182" s="217"/>
      <c r="NXM182" s="217"/>
      <c r="NXN182" s="217"/>
      <c r="NXO182" s="217"/>
      <c r="NXP182" s="217"/>
      <c r="NXQ182" s="217"/>
      <c r="NXR182" s="217"/>
      <c r="NXS182" s="217"/>
      <c r="NXT182" s="217"/>
      <c r="NXU182" s="217"/>
      <c r="NXV182" s="217"/>
      <c r="NXW182" s="217"/>
      <c r="NXX182" s="217"/>
      <c r="NXY182" s="217"/>
      <c r="NXZ182" s="217"/>
      <c r="NYA182" s="217"/>
      <c r="NYB182" s="217"/>
      <c r="NYC182" s="217"/>
      <c r="NYD182" s="217"/>
      <c r="NYE182" s="217"/>
      <c r="NYF182" s="217"/>
      <c r="NYG182" s="217"/>
      <c r="NYH182" s="217"/>
      <c r="NYI182" s="217"/>
      <c r="NYJ182" s="217"/>
      <c r="NYK182" s="217"/>
      <c r="NYL182" s="217"/>
      <c r="NYM182" s="217"/>
      <c r="NYN182" s="217"/>
      <c r="NYO182" s="217"/>
      <c r="NYP182" s="217"/>
      <c r="NYQ182" s="217"/>
      <c r="NYR182" s="217"/>
      <c r="NYS182" s="217"/>
      <c r="NYT182" s="217"/>
      <c r="NYU182" s="217"/>
      <c r="NYV182" s="217"/>
      <c r="NYW182" s="217"/>
      <c r="NYX182" s="217"/>
      <c r="NYY182" s="217"/>
      <c r="NYZ182" s="217"/>
      <c r="NZA182" s="217"/>
      <c r="NZB182" s="217"/>
      <c r="NZC182" s="217"/>
      <c r="NZD182" s="217"/>
      <c r="NZE182" s="217"/>
      <c r="NZF182" s="217"/>
      <c r="NZG182" s="217"/>
      <c r="NZH182" s="217"/>
      <c r="NZI182" s="217"/>
      <c r="NZJ182" s="217"/>
      <c r="NZK182" s="217"/>
      <c r="NZL182" s="217"/>
      <c r="NZM182" s="217"/>
      <c r="NZN182" s="217"/>
      <c r="NZO182" s="217"/>
      <c r="NZP182" s="217"/>
      <c r="NZQ182" s="217"/>
      <c r="NZR182" s="217"/>
      <c r="NZS182" s="217"/>
      <c r="NZT182" s="217"/>
      <c r="NZU182" s="217"/>
      <c r="NZV182" s="217"/>
      <c r="NZW182" s="217"/>
      <c r="NZX182" s="217"/>
      <c r="NZY182" s="217"/>
      <c r="NZZ182" s="217"/>
      <c r="OAA182" s="217"/>
      <c r="OAB182" s="217"/>
      <c r="OAC182" s="217"/>
      <c r="OAD182" s="217"/>
      <c r="OAE182" s="217"/>
      <c r="OAF182" s="217"/>
      <c r="OAG182" s="217"/>
      <c r="OAH182" s="217"/>
      <c r="OAI182" s="217"/>
      <c r="OAJ182" s="217"/>
      <c r="OAK182" s="217"/>
      <c r="OAL182" s="217"/>
      <c r="OAM182" s="217"/>
      <c r="OAN182" s="217"/>
      <c r="OAO182" s="217"/>
      <c r="OAP182" s="217"/>
      <c r="OAQ182" s="217"/>
      <c r="OAR182" s="217"/>
      <c r="OAS182" s="217"/>
      <c r="OAT182" s="217"/>
      <c r="OAU182" s="217"/>
      <c r="OAV182" s="217"/>
      <c r="OAW182" s="217"/>
      <c r="OAX182" s="217"/>
      <c r="OAY182" s="217"/>
      <c r="OAZ182" s="217"/>
      <c r="OBA182" s="217"/>
      <c r="OBB182" s="217"/>
      <c r="OBC182" s="217"/>
      <c r="OBD182" s="217"/>
      <c r="OBE182" s="217"/>
      <c r="OBF182" s="217"/>
      <c r="OBG182" s="217"/>
      <c r="OBH182" s="217"/>
      <c r="OBI182" s="217"/>
      <c r="OBJ182" s="217"/>
      <c r="OBK182" s="217"/>
      <c r="OBL182" s="217"/>
      <c r="OBM182" s="217"/>
      <c r="OBN182" s="217"/>
      <c r="OBO182" s="217"/>
      <c r="OBP182" s="217"/>
      <c r="OBQ182" s="217"/>
      <c r="OBR182" s="217"/>
      <c r="OBS182" s="217"/>
      <c r="OBT182" s="217"/>
      <c r="OBU182" s="217"/>
      <c r="OBV182" s="217"/>
      <c r="OBW182" s="217"/>
      <c r="OBX182" s="217"/>
      <c r="OBY182" s="217"/>
      <c r="OBZ182" s="217"/>
      <c r="OCA182" s="217"/>
      <c r="OCB182" s="217"/>
      <c r="OCC182" s="217"/>
      <c r="OCD182" s="217"/>
      <c r="OCE182" s="217"/>
      <c r="OCF182" s="217"/>
      <c r="OCG182" s="217"/>
      <c r="OCH182" s="217"/>
      <c r="OCI182" s="217"/>
      <c r="OCJ182" s="217"/>
      <c r="OCK182" s="217"/>
      <c r="OCL182" s="217"/>
      <c r="OCM182" s="217"/>
      <c r="OCN182" s="217"/>
      <c r="OCO182" s="217"/>
      <c r="OCP182" s="217"/>
      <c r="OCQ182" s="217"/>
      <c r="OCR182" s="217"/>
      <c r="OCS182" s="217"/>
      <c r="OCT182" s="217"/>
      <c r="OCU182" s="217"/>
      <c r="OCV182" s="217"/>
      <c r="OCW182" s="217"/>
      <c r="OCX182" s="217"/>
      <c r="OCY182" s="217"/>
      <c r="OCZ182" s="217"/>
      <c r="ODA182" s="217"/>
      <c r="ODB182" s="217"/>
      <c r="ODC182" s="217"/>
      <c r="ODD182" s="217"/>
      <c r="ODE182" s="217"/>
      <c r="ODF182" s="217"/>
      <c r="ODG182" s="217"/>
      <c r="ODH182" s="217"/>
      <c r="ODI182" s="217"/>
      <c r="ODJ182" s="217"/>
      <c r="ODK182" s="217"/>
      <c r="ODL182" s="217"/>
      <c r="ODM182" s="217"/>
      <c r="ODN182" s="217"/>
      <c r="ODO182" s="217"/>
      <c r="ODP182" s="217"/>
      <c r="ODQ182" s="217"/>
      <c r="ODR182" s="217"/>
      <c r="ODS182" s="217"/>
      <c r="ODT182" s="217"/>
      <c r="ODU182" s="217"/>
      <c r="ODV182" s="217"/>
      <c r="ODW182" s="217"/>
      <c r="ODX182" s="217"/>
      <c r="ODY182" s="217"/>
      <c r="ODZ182" s="217"/>
      <c r="OEA182" s="217"/>
      <c r="OEB182" s="217"/>
      <c r="OEC182" s="217"/>
      <c r="OED182" s="217"/>
      <c r="OEE182" s="217"/>
      <c r="OEF182" s="217"/>
      <c r="OEG182" s="217"/>
      <c r="OEH182" s="217"/>
      <c r="OEI182" s="217"/>
      <c r="OEJ182" s="217"/>
      <c r="OEK182" s="217"/>
      <c r="OEL182" s="217"/>
      <c r="OEM182" s="217"/>
      <c r="OEN182" s="217"/>
      <c r="OEO182" s="217"/>
      <c r="OEP182" s="217"/>
      <c r="OEQ182" s="217"/>
      <c r="OER182" s="217"/>
      <c r="OES182" s="217"/>
      <c r="OET182" s="217"/>
      <c r="OEU182" s="217"/>
      <c r="OEV182" s="217"/>
      <c r="OEW182" s="217"/>
      <c r="OEX182" s="217"/>
      <c r="OEY182" s="217"/>
      <c r="OEZ182" s="217"/>
      <c r="OFA182" s="217"/>
      <c r="OFB182" s="217"/>
      <c r="OFC182" s="217"/>
      <c r="OFD182" s="217"/>
      <c r="OFE182" s="217"/>
      <c r="OFF182" s="217"/>
      <c r="OFG182" s="217"/>
      <c r="OFH182" s="217"/>
      <c r="OFI182" s="217"/>
      <c r="OFJ182" s="217"/>
      <c r="OFK182" s="217"/>
      <c r="OFL182" s="217"/>
      <c r="OFM182" s="217"/>
      <c r="OFN182" s="217"/>
      <c r="OFO182" s="217"/>
      <c r="OFP182" s="217"/>
      <c r="OFQ182" s="217"/>
      <c r="OFR182" s="217"/>
      <c r="OFS182" s="217"/>
      <c r="OFT182" s="217"/>
      <c r="OFU182" s="217"/>
      <c r="OFV182" s="217"/>
      <c r="OFW182" s="217"/>
      <c r="OFX182" s="217"/>
      <c r="OFY182" s="217"/>
      <c r="OFZ182" s="217"/>
      <c r="OGA182" s="217"/>
      <c r="OGB182" s="217"/>
      <c r="OGC182" s="217"/>
      <c r="OGD182" s="217"/>
      <c r="OGE182" s="217"/>
      <c r="OGF182" s="217"/>
      <c r="OGG182" s="217"/>
      <c r="OGH182" s="217"/>
      <c r="OGI182" s="217"/>
      <c r="OGJ182" s="217"/>
      <c r="OGK182" s="217"/>
      <c r="OGL182" s="217"/>
      <c r="OGM182" s="217"/>
      <c r="OGN182" s="217"/>
      <c r="OGO182" s="217"/>
      <c r="OGP182" s="217"/>
      <c r="OGQ182" s="217"/>
      <c r="OGR182" s="217"/>
      <c r="OGS182" s="217"/>
      <c r="OGT182" s="217"/>
      <c r="OGU182" s="217"/>
      <c r="OGV182" s="217"/>
      <c r="OGW182" s="217"/>
      <c r="OGX182" s="217"/>
      <c r="OGY182" s="217"/>
      <c r="OGZ182" s="217"/>
      <c r="OHA182" s="217"/>
      <c r="OHB182" s="217"/>
      <c r="OHC182" s="217"/>
      <c r="OHD182" s="217"/>
      <c r="OHE182" s="217"/>
      <c r="OHF182" s="217"/>
      <c r="OHG182" s="217"/>
      <c r="OHH182" s="217"/>
      <c r="OHI182" s="217"/>
      <c r="OHJ182" s="217"/>
      <c r="OHK182" s="217"/>
      <c r="OHL182" s="217"/>
      <c r="OHM182" s="217"/>
      <c r="OHN182" s="217"/>
      <c r="OHO182" s="217"/>
      <c r="OHP182" s="217"/>
      <c r="OHQ182" s="217"/>
      <c r="OHR182" s="217"/>
      <c r="OHS182" s="217"/>
      <c r="OHT182" s="217"/>
      <c r="OHU182" s="217"/>
      <c r="OHV182" s="217"/>
      <c r="OHW182" s="217"/>
      <c r="OHX182" s="217"/>
      <c r="OHY182" s="217"/>
      <c r="OHZ182" s="217"/>
      <c r="OIA182" s="217"/>
      <c r="OIB182" s="217"/>
      <c r="OIC182" s="217"/>
      <c r="OID182" s="217"/>
      <c r="OIE182" s="217"/>
      <c r="OIF182" s="217"/>
      <c r="OIG182" s="217"/>
      <c r="OIH182" s="217"/>
      <c r="OII182" s="217"/>
      <c r="OIJ182" s="217"/>
      <c r="OIK182" s="217"/>
      <c r="OIL182" s="217"/>
      <c r="OIM182" s="217"/>
      <c r="OIN182" s="217"/>
      <c r="OIO182" s="217"/>
      <c r="OIP182" s="217"/>
      <c r="OIQ182" s="217"/>
      <c r="OIR182" s="217"/>
      <c r="OIS182" s="217"/>
      <c r="OIT182" s="217"/>
      <c r="OIU182" s="217"/>
      <c r="OIV182" s="217"/>
      <c r="OIW182" s="217"/>
      <c r="OIX182" s="217"/>
      <c r="OIY182" s="217"/>
      <c r="OIZ182" s="217"/>
      <c r="OJA182" s="217"/>
      <c r="OJB182" s="217"/>
      <c r="OJC182" s="217"/>
      <c r="OJD182" s="217"/>
      <c r="OJE182" s="217"/>
      <c r="OJF182" s="217"/>
      <c r="OJG182" s="217"/>
      <c r="OJH182" s="217"/>
      <c r="OJI182" s="217"/>
      <c r="OJJ182" s="217"/>
      <c r="OJK182" s="217"/>
      <c r="OJL182" s="217"/>
      <c r="OJM182" s="217"/>
      <c r="OJN182" s="217"/>
      <c r="OJO182" s="217"/>
      <c r="OJP182" s="217"/>
      <c r="OJQ182" s="217"/>
      <c r="OJR182" s="217"/>
      <c r="OJS182" s="217"/>
      <c r="OJT182" s="217"/>
      <c r="OJU182" s="217"/>
      <c r="OJV182" s="217"/>
      <c r="OJW182" s="217"/>
      <c r="OJX182" s="217"/>
      <c r="OJY182" s="217"/>
      <c r="OJZ182" s="217"/>
      <c r="OKA182" s="217"/>
      <c r="OKB182" s="217"/>
      <c r="OKC182" s="217"/>
      <c r="OKD182" s="217"/>
      <c r="OKE182" s="217"/>
      <c r="OKF182" s="217"/>
      <c r="OKG182" s="217"/>
      <c r="OKH182" s="217"/>
      <c r="OKI182" s="217"/>
      <c r="OKJ182" s="217"/>
      <c r="OKK182" s="217"/>
      <c r="OKL182" s="217"/>
      <c r="OKM182" s="217"/>
      <c r="OKN182" s="217"/>
      <c r="OKO182" s="217"/>
      <c r="OKP182" s="217"/>
      <c r="OKQ182" s="217"/>
      <c r="OKR182" s="217"/>
      <c r="OKS182" s="217"/>
      <c r="OKT182" s="217"/>
      <c r="OKU182" s="217"/>
      <c r="OKV182" s="217"/>
      <c r="OKW182" s="217"/>
      <c r="OKX182" s="217"/>
      <c r="OKY182" s="217"/>
      <c r="OKZ182" s="217"/>
      <c r="OLA182" s="217"/>
      <c r="OLB182" s="217"/>
      <c r="OLC182" s="217"/>
      <c r="OLD182" s="217"/>
      <c r="OLE182" s="217"/>
      <c r="OLF182" s="217"/>
      <c r="OLG182" s="217"/>
      <c r="OLH182" s="217"/>
      <c r="OLI182" s="217"/>
      <c r="OLJ182" s="217"/>
      <c r="OLK182" s="217"/>
      <c r="OLL182" s="217"/>
      <c r="OLM182" s="217"/>
      <c r="OLN182" s="217"/>
      <c r="OLO182" s="217"/>
      <c r="OLP182" s="217"/>
      <c r="OLQ182" s="217"/>
      <c r="OLR182" s="217"/>
      <c r="OLS182" s="217"/>
      <c r="OLT182" s="217"/>
      <c r="OLU182" s="217"/>
      <c r="OLV182" s="217"/>
      <c r="OLW182" s="217"/>
      <c r="OLX182" s="217"/>
      <c r="OLY182" s="217"/>
      <c r="OLZ182" s="217"/>
      <c r="OMA182" s="217"/>
      <c r="OMB182" s="217"/>
      <c r="OMC182" s="217"/>
      <c r="OMD182" s="217"/>
      <c r="OME182" s="217"/>
      <c r="OMF182" s="217"/>
      <c r="OMG182" s="217"/>
      <c r="OMH182" s="217"/>
      <c r="OMI182" s="217"/>
      <c r="OMJ182" s="217"/>
      <c r="OMK182" s="217"/>
      <c r="OML182" s="217"/>
      <c r="OMM182" s="217"/>
      <c r="OMN182" s="217"/>
      <c r="OMO182" s="217"/>
      <c r="OMP182" s="217"/>
      <c r="OMQ182" s="217"/>
      <c r="OMR182" s="217"/>
      <c r="OMS182" s="217"/>
      <c r="OMT182" s="217"/>
      <c r="OMU182" s="217"/>
      <c r="OMV182" s="217"/>
      <c r="OMW182" s="217"/>
      <c r="OMX182" s="217"/>
      <c r="OMY182" s="217"/>
      <c r="OMZ182" s="217"/>
      <c r="ONA182" s="217"/>
      <c r="ONB182" s="217"/>
      <c r="ONC182" s="217"/>
      <c r="OND182" s="217"/>
      <c r="ONE182" s="217"/>
      <c r="ONF182" s="217"/>
      <c r="ONG182" s="217"/>
      <c r="ONH182" s="217"/>
      <c r="ONI182" s="217"/>
      <c r="ONJ182" s="217"/>
      <c r="ONK182" s="217"/>
      <c r="ONL182" s="217"/>
      <c r="ONM182" s="217"/>
      <c r="ONN182" s="217"/>
      <c r="ONO182" s="217"/>
      <c r="ONP182" s="217"/>
      <c r="ONQ182" s="217"/>
      <c r="ONR182" s="217"/>
      <c r="ONS182" s="217"/>
      <c r="ONT182" s="217"/>
      <c r="ONU182" s="217"/>
      <c r="ONV182" s="217"/>
      <c r="ONW182" s="217"/>
      <c r="ONX182" s="217"/>
      <c r="ONY182" s="217"/>
      <c r="ONZ182" s="217"/>
      <c r="OOA182" s="217"/>
      <c r="OOB182" s="217"/>
      <c r="OOC182" s="217"/>
      <c r="OOD182" s="217"/>
      <c r="OOE182" s="217"/>
      <c r="OOF182" s="217"/>
      <c r="OOG182" s="217"/>
      <c r="OOH182" s="217"/>
      <c r="OOI182" s="217"/>
      <c r="OOJ182" s="217"/>
      <c r="OOK182" s="217"/>
      <c r="OOL182" s="217"/>
      <c r="OOM182" s="217"/>
      <c r="OON182" s="217"/>
      <c r="OOO182" s="217"/>
      <c r="OOP182" s="217"/>
      <c r="OOQ182" s="217"/>
      <c r="OOR182" s="217"/>
      <c r="OOS182" s="217"/>
      <c r="OOT182" s="217"/>
      <c r="OOU182" s="217"/>
      <c r="OOV182" s="217"/>
      <c r="OOW182" s="217"/>
      <c r="OOX182" s="217"/>
      <c r="OOY182" s="217"/>
      <c r="OOZ182" s="217"/>
      <c r="OPA182" s="217"/>
      <c r="OPB182" s="217"/>
      <c r="OPC182" s="217"/>
      <c r="OPD182" s="217"/>
      <c r="OPE182" s="217"/>
      <c r="OPF182" s="217"/>
      <c r="OPG182" s="217"/>
      <c r="OPH182" s="217"/>
      <c r="OPI182" s="217"/>
      <c r="OPJ182" s="217"/>
      <c r="OPK182" s="217"/>
      <c r="OPL182" s="217"/>
      <c r="OPM182" s="217"/>
      <c r="OPN182" s="217"/>
      <c r="OPO182" s="217"/>
      <c r="OPP182" s="217"/>
      <c r="OPQ182" s="217"/>
      <c r="OPR182" s="217"/>
      <c r="OPS182" s="217"/>
      <c r="OPT182" s="217"/>
      <c r="OPU182" s="217"/>
      <c r="OPV182" s="217"/>
      <c r="OPW182" s="217"/>
      <c r="OPX182" s="217"/>
      <c r="OPY182" s="217"/>
      <c r="OPZ182" s="217"/>
      <c r="OQA182" s="217"/>
      <c r="OQB182" s="217"/>
      <c r="OQC182" s="217"/>
      <c r="OQD182" s="217"/>
      <c r="OQE182" s="217"/>
      <c r="OQF182" s="217"/>
      <c r="OQG182" s="217"/>
      <c r="OQH182" s="217"/>
      <c r="OQI182" s="217"/>
      <c r="OQJ182" s="217"/>
      <c r="OQK182" s="217"/>
      <c r="OQL182" s="217"/>
      <c r="OQM182" s="217"/>
      <c r="OQN182" s="217"/>
      <c r="OQO182" s="217"/>
      <c r="OQP182" s="217"/>
      <c r="OQQ182" s="217"/>
      <c r="OQR182" s="217"/>
      <c r="OQS182" s="217"/>
      <c r="OQT182" s="217"/>
      <c r="OQU182" s="217"/>
      <c r="OQV182" s="217"/>
      <c r="OQW182" s="217"/>
      <c r="OQX182" s="217"/>
      <c r="OQY182" s="217"/>
      <c r="OQZ182" s="217"/>
      <c r="ORA182" s="217"/>
      <c r="ORB182" s="217"/>
      <c r="ORC182" s="217"/>
      <c r="ORD182" s="217"/>
      <c r="ORE182" s="217"/>
      <c r="ORF182" s="217"/>
      <c r="ORG182" s="217"/>
      <c r="ORH182" s="217"/>
      <c r="ORI182" s="217"/>
      <c r="ORJ182" s="217"/>
      <c r="ORK182" s="217"/>
      <c r="ORL182" s="217"/>
      <c r="ORM182" s="217"/>
      <c r="ORN182" s="217"/>
      <c r="ORO182" s="217"/>
      <c r="ORP182" s="217"/>
      <c r="ORQ182" s="217"/>
      <c r="ORR182" s="217"/>
      <c r="ORS182" s="217"/>
      <c r="ORT182" s="217"/>
      <c r="ORU182" s="217"/>
      <c r="ORV182" s="217"/>
      <c r="ORW182" s="217"/>
      <c r="ORX182" s="217"/>
      <c r="ORY182" s="217"/>
      <c r="ORZ182" s="217"/>
      <c r="OSA182" s="217"/>
      <c r="OSB182" s="217"/>
      <c r="OSC182" s="217"/>
      <c r="OSD182" s="217"/>
      <c r="OSE182" s="217"/>
      <c r="OSF182" s="217"/>
      <c r="OSG182" s="217"/>
      <c r="OSH182" s="217"/>
      <c r="OSI182" s="217"/>
      <c r="OSJ182" s="217"/>
      <c r="OSK182" s="217"/>
      <c r="OSL182" s="217"/>
      <c r="OSM182" s="217"/>
      <c r="OSN182" s="217"/>
      <c r="OSO182" s="217"/>
      <c r="OSP182" s="217"/>
      <c r="OSQ182" s="217"/>
      <c r="OSR182" s="217"/>
      <c r="OSS182" s="217"/>
      <c r="OST182" s="217"/>
      <c r="OSU182" s="217"/>
      <c r="OSV182" s="217"/>
      <c r="OSW182" s="217"/>
      <c r="OSX182" s="217"/>
      <c r="OSY182" s="217"/>
      <c r="OSZ182" s="217"/>
      <c r="OTA182" s="217"/>
      <c r="OTB182" s="217"/>
      <c r="OTC182" s="217"/>
      <c r="OTD182" s="217"/>
      <c r="OTE182" s="217"/>
      <c r="OTF182" s="217"/>
      <c r="OTG182" s="217"/>
      <c r="OTH182" s="217"/>
      <c r="OTI182" s="217"/>
      <c r="OTJ182" s="217"/>
      <c r="OTK182" s="217"/>
      <c r="OTL182" s="217"/>
      <c r="OTM182" s="217"/>
      <c r="OTN182" s="217"/>
      <c r="OTO182" s="217"/>
      <c r="OTP182" s="217"/>
      <c r="OTQ182" s="217"/>
      <c r="OTR182" s="217"/>
      <c r="OTS182" s="217"/>
      <c r="OTT182" s="217"/>
      <c r="OTU182" s="217"/>
      <c r="OTV182" s="217"/>
      <c r="OTW182" s="217"/>
      <c r="OTX182" s="217"/>
      <c r="OTY182" s="217"/>
      <c r="OTZ182" s="217"/>
      <c r="OUA182" s="217"/>
      <c r="OUB182" s="217"/>
      <c r="OUC182" s="217"/>
      <c r="OUD182" s="217"/>
      <c r="OUE182" s="217"/>
      <c r="OUF182" s="217"/>
      <c r="OUG182" s="217"/>
      <c r="OUH182" s="217"/>
      <c r="OUI182" s="217"/>
      <c r="OUJ182" s="217"/>
      <c r="OUK182" s="217"/>
      <c r="OUL182" s="217"/>
      <c r="OUM182" s="217"/>
      <c r="OUN182" s="217"/>
      <c r="OUO182" s="217"/>
      <c r="OUP182" s="217"/>
      <c r="OUQ182" s="217"/>
      <c r="OUR182" s="217"/>
      <c r="OUS182" s="217"/>
      <c r="OUT182" s="217"/>
      <c r="OUU182" s="217"/>
      <c r="OUV182" s="217"/>
      <c r="OUW182" s="217"/>
      <c r="OUX182" s="217"/>
      <c r="OUY182" s="217"/>
      <c r="OUZ182" s="217"/>
      <c r="OVA182" s="217"/>
      <c r="OVB182" s="217"/>
      <c r="OVC182" s="217"/>
      <c r="OVD182" s="217"/>
      <c r="OVE182" s="217"/>
      <c r="OVF182" s="217"/>
      <c r="OVG182" s="217"/>
      <c r="OVH182" s="217"/>
      <c r="OVI182" s="217"/>
      <c r="OVJ182" s="217"/>
      <c r="OVK182" s="217"/>
      <c r="OVL182" s="217"/>
      <c r="OVM182" s="217"/>
      <c r="OVN182" s="217"/>
      <c r="OVO182" s="217"/>
      <c r="OVP182" s="217"/>
      <c r="OVQ182" s="217"/>
      <c r="OVR182" s="217"/>
      <c r="OVS182" s="217"/>
      <c r="OVT182" s="217"/>
      <c r="OVU182" s="217"/>
      <c r="OVV182" s="217"/>
      <c r="OVW182" s="217"/>
      <c r="OVX182" s="217"/>
      <c r="OVY182" s="217"/>
      <c r="OVZ182" s="217"/>
      <c r="OWA182" s="217"/>
      <c r="OWB182" s="217"/>
      <c r="OWC182" s="217"/>
      <c r="OWD182" s="217"/>
      <c r="OWE182" s="217"/>
      <c r="OWF182" s="217"/>
      <c r="OWG182" s="217"/>
      <c r="OWH182" s="217"/>
      <c r="OWI182" s="217"/>
      <c r="OWJ182" s="217"/>
      <c r="OWK182" s="217"/>
      <c r="OWL182" s="217"/>
      <c r="OWM182" s="217"/>
      <c r="OWN182" s="217"/>
      <c r="OWO182" s="217"/>
      <c r="OWP182" s="217"/>
      <c r="OWQ182" s="217"/>
      <c r="OWR182" s="217"/>
      <c r="OWS182" s="217"/>
      <c r="OWT182" s="217"/>
      <c r="OWU182" s="217"/>
      <c r="OWV182" s="217"/>
      <c r="OWW182" s="217"/>
      <c r="OWX182" s="217"/>
      <c r="OWY182" s="217"/>
      <c r="OWZ182" s="217"/>
      <c r="OXA182" s="217"/>
      <c r="OXB182" s="217"/>
      <c r="OXC182" s="217"/>
      <c r="OXD182" s="217"/>
      <c r="OXE182" s="217"/>
      <c r="OXF182" s="217"/>
      <c r="OXG182" s="217"/>
      <c r="OXH182" s="217"/>
      <c r="OXI182" s="217"/>
      <c r="OXJ182" s="217"/>
      <c r="OXK182" s="217"/>
      <c r="OXL182" s="217"/>
      <c r="OXM182" s="217"/>
      <c r="OXN182" s="217"/>
      <c r="OXO182" s="217"/>
      <c r="OXP182" s="217"/>
      <c r="OXQ182" s="217"/>
      <c r="OXR182" s="217"/>
      <c r="OXS182" s="217"/>
      <c r="OXT182" s="217"/>
      <c r="OXU182" s="217"/>
      <c r="OXV182" s="217"/>
      <c r="OXW182" s="217"/>
      <c r="OXX182" s="217"/>
      <c r="OXY182" s="217"/>
      <c r="OXZ182" s="217"/>
      <c r="OYA182" s="217"/>
      <c r="OYB182" s="217"/>
      <c r="OYC182" s="217"/>
      <c r="OYD182" s="217"/>
      <c r="OYE182" s="217"/>
      <c r="OYF182" s="217"/>
      <c r="OYG182" s="217"/>
      <c r="OYH182" s="217"/>
      <c r="OYI182" s="217"/>
      <c r="OYJ182" s="217"/>
      <c r="OYK182" s="217"/>
      <c r="OYL182" s="217"/>
      <c r="OYM182" s="217"/>
      <c r="OYN182" s="217"/>
      <c r="OYO182" s="217"/>
      <c r="OYP182" s="217"/>
      <c r="OYQ182" s="217"/>
      <c r="OYR182" s="217"/>
      <c r="OYS182" s="217"/>
      <c r="OYT182" s="217"/>
      <c r="OYU182" s="217"/>
      <c r="OYV182" s="217"/>
      <c r="OYW182" s="217"/>
      <c r="OYX182" s="217"/>
      <c r="OYY182" s="217"/>
      <c r="OYZ182" s="217"/>
      <c r="OZA182" s="217"/>
      <c r="OZB182" s="217"/>
      <c r="OZC182" s="217"/>
      <c r="OZD182" s="217"/>
      <c r="OZE182" s="217"/>
      <c r="OZF182" s="217"/>
      <c r="OZG182" s="217"/>
      <c r="OZH182" s="217"/>
      <c r="OZI182" s="217"/>
      <c r="OZJ182" s="217"/>
      <c r="OZK182" s="217"/>
      <c r="OZL182" s="217"/>
      <c r="OZM182" s="217"/>
      <c r="OZN182" s="217"/>
      <c r="OZO182" s="217"/>
      <c r="OZP182" s="217"/>
      <c r="OZQ182" s="217"/>
      <c r="OZR182" s="217"/>
      <c r="OZS182" s="217"/>
      <c r="OZT182" s="217"/>
      <c r="OZU182" s="217"/>
      <c r="OZV182" s="217"/>
      <c r="OZW182" s="217"/>
      <c r="OZX182" s="217"/>
      <c r="OZY182" s="217"/>
      <c r="OZZ182" s="217"/>
      <c r="PAA182" s="217"/>
      <c r="PAB182" s="217"/>
      <c r="PAC182" s="217"/>
      <c r="PAD182" s="217"/>
      <c r="PAE182" s="217"/>
      <c r="PAF182" s="217"/>
      <c r="PAG182" s="217"/>
      <c r="PAH182" s="217"/>
      <c r="PAI182" s="217"/>
      <c r="PAJ182" s="217"/>
      <c r="PAK182" s="217"/>
      <c r="PAL182" s="217"/>
      <c r="PAM182" s="217"/>
      <c r="PAN182" s="217"/>
      <c r="PAO182" s="217"/>
      <c r="PAP182" s="217"/>
      <c r="PAQ182" s="217"/>
      <c r="PAR182" s="217"/>
      <c r="PAS182" s="217"/>
      <c r="PAT182" s="217"/>
      <c r="PAU182" s="217"/>
      <c r="PAV182" s="217"/>
      <c r="PAW182" s="217"/>
      <c r="PAX182" s="217"/>
      <c r="PAY182" s="217"/>
      <c r="PAZ182" s="217"/>
      <c r="PBA182" s="217"/>
      <c r="PBB182" s="217"/>
      <c r="PBC182" s="217"/>
      <c r="PBD182" s="217"/>
      <c r="PBE182" s="217"/>
      <c r="PBF182" s="217"/>
      <c r="PBG182" s="217"/>
      <c r="PBH182" s="217"/>
      <c r="PBI182" s="217"/>
      <c r="PBJ182" s="217"/>
      <c r="PBK182" s="217"/>
      <c r="PBL182" s="217"/>
      <c r="PBM182" s="217"/>
      <c r="PBN182" s="217"/>
      <c r="PBO182" s="217"/>
      <c r="PBP182" s="217"/>
      <c r="PBQ182" s="217"/>
      <c r="PBR182" s="217"/>
      <c r="PBS182" s="217"/>
      <c r="PBT182" s="217"/>
      <c r="PBU182" s="217"/>
      <c r="PBV182" s="217"/>
      <c r="PBW182" s="217"/>
      <c r="PBX182" s="217"/>
      <c r="PBY182" s="217"/>
      <c r="PBZ182" s="217"/>
      <c r="PCA182" s="217"/>
      <c r="PCB182" s="217"/>
      <c r="PCC182" s="217"/>
      <c r="PCD182" s="217"/>
      <c r="PCE182" s="217"/>
      <c r="PCF182" s="217"/>
      <c r="PCG182" s="217"/>
      <c r="PCH182" s="217"/>
      <c r="PCI182" s="217"/>
      <c r="PCJ182" s="217"/>
      <c r="PCK182" s="217"/>
      <c r="PCL182" s="217"/>
      <c r="PCM182" s="217"/>
      <c r="PCN182" s="217"/>
      <c r="PCO182" s="217"/>
      <c r="PCP182" s="217"/>
      <c r="PCQ182" s="217"/>
      <c r="PCR182" s="217"/>
      <c r="PCS182" s="217"/>
      <c r="PCT182" s="217"/>
      <c r="PCU182" s="217"/>
      <c r="PCV182" s="217"/>
      <c r="PCW182" s="217"/>
      <c r="PCX182" s="217"/>
      <c r="PCY182" s="217"/>
      <c r="PCZ182" s="217"/>
      <c r="PDA182" s="217"/>
      <c r="PDB182" s="217"/>
      <c r="PDC182" s="217"/>
      <c r="PDD182" s="217"/>
      <c r="PDE182" s="217"/>
      <c r="PDF182" s="217"/>
      <c r="PDG182" s="217"/>
      <c r="PDH182" s="217"/>
      <c r="PDI182" s="217"/>
      <c r="PDJ182" s="217"/>
      <c r="PDK182" s="217"/>
      <c r="PDL182" s="217"/>
      <c r="PDM182" s="217"/>
      <c r="PDN182" s="217"/>
      <c r="PDO182" s="217"/>
      <c r="PDP182" s="217"/>
      <c r="PDQ182" s="217"/>
      <c r="PDR182" s="217"/>
      <c r="PDS182" s="217"/>
      <c r="PDT182" s="217"/>
      <c r="PDU182" s="217"/>
      <c r="PDV182" s="217"/>
      <c r="PDW182" s="217"/>
      <c r="PDX182" s="217"/>
      <c r="PDY182" s="217"/>
      <c r="PDZ182" s="217"/>
      <c r="PEA182" s="217"/>
      <c r="PEB182" s="217"/>
      <c r="PEC182" s="217"/>
      <c r="PED182" s="217"/>
      <c r="PEE182" s="217"/>
      <c r="PEF182" s="217"/>
      <c r="PEG182" s="217"/>
      <c r="PEH182" s="217"/>
      <c r="PEI182" s="217"/>
      <c r="PEJ182" s="217"/>
      <c r="PEK182" s="217"/>
      <c r="PEL182" s="217"/>
      <c r="PEM182" s="217"/>
      <c r="PEN182" s="217"/>
      <c r="PEO182" s="217"/>
      <c r="PEP182" s="217"/>
      <c r="PEQ182" s="217"/>
      <c r="PER182" s="217"/>
      <c r="PES182" s="217"/>
      <c r="PET182" s="217"/>
      <c r="PEU182" s="217"/>
      <c r="PEV182" s="217"/>
      <c r="PEW182" s="217"/>
      <c r="PEX182" s="217"/>
      <c r="PEY182" s="217"/>
      <c r="PEZ182" s="217"/>
      <c r="PFA182" s="217"/>
      <c r="PFB182" s="217"/>
      <c r="PFC182" s="217"/>
      <c r="PFD182" s="217"/>
      <c r="PFE182" s="217"/>
      <c r="PFF182" s="217"/>
      <c r="PFG182" s="217"/>
      <c r="PFH182" s="217"/>
      <c r="PFI182" s="217"/>
      <c r="PFJ182" s="217"/>
      <c r="PFK182" s="217"/>
      <c r="PFL182" s="217"/>
      <c r="PFM182" s="217"/>
      <c r="PFN182" s="217"/>
      <c r="PFO182" s="217"/>
      <c r="PFP182" s="217"/>
      <c r="PFQ182" s="217"/>
      <c r="PFR182" s="217"/>
      <c r="PFS182" s="217"/>
      <c r="PFT182" s="217"/>
      <c r="PFU182" s="217"/>
      <c r="PFV182" s="217"/>
      <c r="PFW182" s="217"/>
      <c r="PFX182" s="217"/>
      <c r="PFY182" s="217"/>
      <c r="PFZ182" s="217"/>
      <c r="PGA182" s="217"/>
      <c r="PGB182" s="217"/>
      <c r="PGC182" s="217"/>
      <c r="PGD182" s="217"/>
      <c r="PGE182" s="217"/>
      <c r="PGF182" s="217"/>
      <c r="PGG182" s="217"/>
      <c r="PGH182" s="217"/>
      <c r="PGI182" s="217"/>
      <c r="PGJ182" s="217"/>
      <c r="PGK182" s="217"/>
      <c r="PGL182" s="217"/>
      <c r="PGM182" s="217"/>
      <c r="PGN182" s="217"/>
      <c r="PGO182" s="217"/>
      <c r="PGP182" s="217"/>
      <c r="PGQ182" s="217"/>
      <c r="PGR182" s="217"/>
      <c r="PGS182" s="217"/>
      <c r="PGT182" s="217"/>
      <c r="PGU182" s="217"/>
      <c r="PGV182" s="217"/>
      <c r="PGW182" s="217"/>
      <c r="PGX182" s="217"/>
      <c r="PGY182" s="217"/>
      <c r="PGZ182" s="217"/>
      <c r="PHA182" s="217"/>
      <c r="PHB182" s="217"/>
      <c r="PHC182" s="217"/>
      <c r="PHD182" s="217"/>
      <c r="PHE182" s="217"/>
      <c r="PHF182" s="217"/>
      <c r="PHG182" s="217"/>
      <c r="PHH182" s="217"/>
      <c r="PHI182" s="217"/>
      <c r="PHJ182" s="217"/>
      <c r="PHK182" s="217"/>
      <c r="PHL182" s="217"/>
      <c r="PHM182" s="217"/>
      <c r="PHN182" s="217"/>
      <c r="PHO182" s="217"/>
      <c r="PHP182" s="217"/>
      <c r="PHQ182" s="217"/>
      <c r="PHR182" s="217"/>
      <c r="PHS182" s="217"/>
      <c r="PHT182" s="217"/>
      <c r="PHU182" s="217"/>
      <c r="PHV182" s="217"/>
      <c r="PHW182" s="217"/>
      <c r="PHX182" s="217"/>
      <c r="PHY182" s="217"/>
      <c r="PHZ182" s="217"/>
      <c r="PIA182" s="217"/>
      <c r="PIB182" s="217"/>
      <c r="PIC182" s="217"/>
      <c r="PID182" s="217"/>
      <c r="PIE182" s="217"/>
      <c r="PIF182" s="217"/>
      <c r="PIG182" s="217"/>
      <c r="PIH182" s="217"/>
      <c r="PII182" s="217"/>
      <c r="PIJ182" s="217"/>
      <c r="PIK182" s="217"/>
      <c r="PIL182" s="217"/>
      <c r="PIM182" s="217"/>
      <c r="PIN182" s="217"/>
      <c r="PIO182" s="217"/>
      <c r="PIP182" s="217"/>
      <c r="PIQ182" s="217"/>
      <c r="PIR182" s="217"/>
      <c r="PIS182" s="217"/>
      <c r="PIT182" s="217"/>
      <c r="PIU182" s="217"/>
      <c r="PIV182" s="217"/>
      <c r="PIW182" s="217"/>
      <c r="PIX182" s="217"/>
      <c r="PIY182" s="217"/>
      <c r="PIZ182" s="217"/>
      <c r="PJA182" s="217"/>
      <c r="PJB182" s="217"/>
      <c r="PJC182" s="217"/>
      <c r="PJD182" s="217"/>
      <c r="PJE182" s="217"/>
      <c r="PJF182" s="217"/>
      <c r="PJG182" s="217"/>
      <c r="PJH182" s="217"/>
      <c r="PJI182" s="217"/>
      <c r="PJJ182" s="217"/>
      <c r="PJK182" s="217"/>
      <c r="PJL182" s="217"/>
      <c r="PJM182" s="217"/>
      <c r="PJN182" s="217"/>
      <c r="PJO182" s="217"/>
      <c r="PJP182" s="217"/>
      <c r="PJQ182" s="217"/>
      <c r="PJR182" s="217"/>
      <c r="PJS182" s="217"/>
      <c r="PJT182" s="217"/>
      <c r="PJU182" s="217"/>
      <c r="PJV182" s="217"/>
      <c r="PJW182" s="217"/>
      <c r="PJX182" s="217"/>
      <c r="PJY182" s="217"/>
      <c r="PJZ182" s="217"/>
      <c r="PKA182" s="217"/>
      <c r="PKB182" s="217"/>
      <c r="PKC182" s="217"/>
      <c r="PKD182" s="217"/>
      <c r="PKE182" s="217"/>
      <c r="PKF182" s="217"/>
      <c r="PKG182" s="217"/>
      <c r="PKH182" s="217"/>
      <c r="PKI182" s="217"/>
      <c r="PKJ182" s="217"/>
      <c r="PKK182" s="217"/>
      <c r="PKL182" s="217"/>
      <c r="PKM182" s="217"/>
      <c r="PKN182" s="217"/>
      <c r="PKO182" s="217"/>
      <c r="PKP182" s="217"/>
      <c r="PKQ182" s="217"/>
      <c r="PKR182" s="217"/>
      <c r="PKS182" s="217"/>
      <c r="PKT182" s="217"/>
      <c r="PKU182" s="217"/>
      <c r="PKV182" s="217"/>
      <c r="PKW182" s="217"/>
      <c r="PKX182" s="217"/>
      <c r="PKY182" s="217"/>
      <c r="PKZ182" s="217"/>
      <c r="PLA182" s="217"/>
      <c r="PLB182" s="217"/>
      <c r="PLC182" s="217"/>
      <c r="PLD182" s="217"/>
      <c r="PLE182" s="217"/>
      <c r="PLF182" s="217"/>
      <c r="PLG182" s="217"/>
      <c r="PLH182" s="217"/>
      <c r="PLI182" s="217"/>
      <c r="PLJ182" s="217"/>
      <c r="PLK182" s="217"/>
      <c r="PLL182" s="217"/>
      <c r="PLM182" s="217"/>
      <c r="PLN182" s="217"/>
      <c r="PLO182" s="217"/>
      <c r="PLP182" s="217"/>
      <c r="PLQ182" s="217"/>
      <c r="PLR182" s="217"/>
      <c r="PLS182" s="217"/>
      <c r="PLT182" s="217"/>
      <c r="PLU182" s="217"/>
      <c r="PLV182" s="217"/>
      <c r="PLW182" s="217"/>
      <c r="PLX182" s="217"/>
      <c r="PLY182" s="217"/>
      <c r="PLZ182" s="217"/>
      <c r="PMA182" s="217"/>
      <c r="PMB182" s="217"/>
      <c r="PMC182" s="217"/>
      <c r="PMD182" s="217"/>
      <c r="PME182" s="217"/>
      <c r="PMF182" s="217"/>
      <c r="PMG182" s="217"/>
      <c r="PMH182" s="217"/>
      <c r="PMI182" s="217"/>
      <c r="PMJ182" s="217"/>
      <c r="PMK182" s="217"/>
      <c r="PML182" s="217"/>
      <c r="PMM182" s="217"/>
      <c r="PMN182" s="217"/>
      <c r="PMO182" s="217"/>
      <c r="PMP182" s="217"/>
      <c r="PMQ182" s="217"/>
      <c r="PMR182" s="217"/>
      <c r="PMS182" s="217"/>
      <c r="PMT182" s="217"/>
      <c r="PMU182" s="217"/>
      <c r="PMV182" s="217"/>
      <c r="PMW182" s="217"/>
      <c r="PMX182" s="217"/>
      <c r="PMY182" s="217"/>
      <c r="PMZ182" s="217"/>
      <c r="PNA182" s="217"/>
      <c r="PNB182" s="217"/>
      <c r="PNC182" s="217"/>
      <c r="PND182" s="217"/>
      <c r="PNE182" s="217"/>
      <c r="PNF182" s="217"/>
      <c r="PNG182" s="217"/>
      <c r="PNH182" s="217"/>
      <c r="PNI182" s="217"/>
      <c r="PNJ182" s="217"/>
      <c r="PNK182" s="217"/>
      <c r="PNL182" s="217"/>
      <c r="PNM182" s="217"/>
      <c r="PNN182" s="217"/>
      <c r="PNO182" s="217"/>
      <c r="PNP182" s="217"/>
      <c r="PNQ182" s="217"/>
      <c r="PNR182" s="217"/>
      <c r="PNS182" s="217"/>
      <c r="PNT182" s="217"/>
      <c r="PNU182" s="217"/>
      <c r="PNV182" s="217"/>
      <c r="PNW182" s="217"/>
      <c r="PNX182" s="217"/>
      <c r="PNY182" s="217"/>
      <c r="PNZ182" s="217"/>
      <c r="POA182" s="217"/>
      <c r="POB182" s="217"/>
      <c r="POC182" s="217"/>
      <c r="POD182" s="217"/>
      <c r="POE182" s="217"/>
      <c r="POF182" s="217"/>
      <c r="POG182" s="217"/>
      <c r="POH182" s="217"/>
      <c r="POI182" s="217"/>
      <c r="POJ182" s="217"/>
      <c r="POK182" s="217"/>
      <c r="POL182" s="217"/>
      <c r="POM182" s="217"/>
      <c r="PON182" s="217"/>
      <c r="POO182" s="217"/>
      <c r="POP182" s="217"/>
      <c r="POQ182" s="217"/>
      <c r="POR182" s="217"/>
      <c r="POS182" s="217"/>
      <c r="POT182" s="217"/>
      <c r="POU182" s="217"/>
      <c r="POV182" s="217"/>
      <c r="POW182" s="217"/>
      <c r="POX182" s="217"/>
      <c r="POY182" s="217"/>
      <c r="POZ182" s="217"/>
      <c r="PPA182" s="217"/>
      <c r="PPB182" s="217"/>
      <c r="PPC182" s="217"/>
      <c r="PPD182" s="217"/>
      <c r="PPE182" s="217"/>
      <c r="PPF182" s="217"/>
      <c r="PPG182" s="217"/>
      <c r="PPH182" s="217"/>
      <c r="PPI182" s="217"/>
      <c r="PPJ182" s="217"/>
      <c r="PPK182" s="217"/>
      <c r="PPL182" s="217"/>
      <c r="PPM182" s="217"/>
      <c r="PPN182" s="217"/>
      <c r="PPO182" s="217"/>
      <c r="PPP182" s="217"/>
      <c r="PPQ182" s="217"/>
      <c r="PPR182" s="217"/>
      <c r="PPS182" s="217"/>
      <c r="PPT182" s="217"/>
      <c r="PPU182" s="217"/>
      <c r="PPV182" s="217"/>
      <c r="PPW182" s="217"/>
      <c r="PPX182" s="217"/>
      <c r="PPY182" s="217"/>
      <c r="PPZ182" s="217"/>
      <c r="PQA182" s="217"/>
      <c r="PQB182" s="217"/>
      <c r="PQC182" s="217"/>
      <c r="PQD182" s="217"/>
      <c r="PQE182" s="217"/>
      <c r="PQF182" s="217"/>
      <c r="PQG182" s="217"/>
      <c r="PQH182" s="217"/>
      <c r="PQI182" s="217"/>
      <c r="PQJ182" s="217"/>
      <c r="PQK182" s="217"/>
      <c r="PQL182" s="217"/>
      <c r="PQM182" s="217"/>
      <c r="PQN182" s="217"/>
      <c r="PQO182" s="217"/>
      <c r="PQP182" s="217"/>
      <c r="PQQ182" s="217"/>
      <c r="PQR182" s="217"/>
      <c r="PQS182" s="217"/>
      <c r="PQT182" s="217"/>
      <c r="PQU182" s="217"/>
      <c r="PQV182" s="217"/>
      <c r="PQW182" s="217"/>
      <c r="PQX182" s="217"/>
      <c r="PQY182" s="217"/>
      <c r="PQZ182" s="217"/>
      <c r="PRA182" s="217"/>
      <c r="PRB182" s="217"/>
      <c r="PRC182" s="217"/>
      <c r="PRD182" s="217"/>
      <c r="PRE182" s="217"/>
      <c r="PRF182" s="217"/>
      <c r="PRG182" s="217"/>
      <c r="PRH182" s="217"/>
      <c r="PRI182" s="217"/>
      <c r="PRJ182" s="217"/>
      <c r="PRK182" s="217"/>
      <c r="PRL182" s="217"/>
      <c r="PRM182" s="217"/>
      <c r="PRN182" s="217"/>
      <c r="PRO182" s="217"/>
      <c r="PRP182" s="217"/>
      <c r="PRQ182" s="217"/>
      <c r="PRR182" s="217"/>
      <c r="PRS182" s="217"/>
      <c r="PRT182" s="217"/>
      <c r="PRU182" s="217"/>
      <c r="PRV182" s="217"/>
      <c r="PRW182" s="217"/>
      <c r="PRX182" s="217"/>
      <c r="PRY182" s="217"/>
      <c r="PRZ182" s="217"/>
      <c r="PSA182" s="217"/>
      <c r="PSB182" s="217"/>
      <c r="PSC182" s="217"/>
      <c r="PSD182" s="217"/>
      <c r="PSE182" s="217"/>
      <c r="PSF182" s="217"/>
      <c r="PSG182" s="217"/>
      <c r="PSH182" s="217"/>
      <c r="PSI182" s="217"/>
      <c r="PSJ182" s="217"/>
      <c r="PSK182" s="217"/>
      <c r="PSL182" s="217"/>
      <c r="PSM182" s="217"/>
      <c r="PSN182" s="217"/>
      <c r="PSO182" s="217"/>
      <c r="PSP182" s="217"/>
      <c r="PSQ182" s="217"/>
      <c r="PSR182" s="217"/>
      <c r="PSS182" s="217"/>
      <c r="PST182" s="217"/>
      <c r="PSU182" s="217"/>
      <c r="PSV182" s="217"/>
      <c r="PSW182" s="217"/>
      <c r="PSX182" s="217"/>
      <c r="PSY182" s="217"/>
      <c r="PSZ182" s="217"/>
      <c r="PTA182" s="217"/>
      <c r="PTB182" s="217"/>
      <c r="PTC182" s="217"/>
      <c r="PTD182" s="217"/>
      <c r="PTE182" s="217"/>
      <c r="PTF182" s="217"/>
      <c r="PTG182" s="217"/>
      <c r="PTH182" s="217"/>
      <c r="PTI182" s="217"/>
      <c r="PTJ182" s="217"/>
      <c r="PTK182" s="217"/>
      <c r="PTL182" s="217"/>
      <c r="PTM182" s="217"/>
      <c r="PTN182" s="217"/>
      <c r="PTO182" s="217"/>
      <c r="PTP182" s="217"/>
      <c r="PTQ182" s="217"/>
      <c r="PTR182" s="217"/>
      <c r="PTS182" s="217"/>
      <c r="PTT182" s="217"/>
      <c r="PTU182" s="217"/>
      <c r="PTV182" s="217"/>
      <c r="PTW182" s="217"/>
      <c r="PTX182" s="217"/>
      <c r="PTY182" s="217"/>
      <c r="PTZ182" s="217"/>
      <c r="PUA182" s="217"/>
      <c r="PUB182" s="217"/>
      <c r="PUC182" s="217"/>
      <c r="PUD182" s="217"/>
      <c r="PUE182" s="217"/>
      <c r="PUF182" s="217"/>
      <c r="PUG182" s="217"/>
      <c r="PUH182" s="217"/>
      <c r="PUI182" s="217"/>
      <c r="PUJ182" s="217"/>
      <c r="PUK182" s="217"/>
      <c r="PUL182" s="217"/>
      <c r="PUM182" s="217"/>
      <c r="PUN182" s="217"/>
      <c r="PUO182" s="217"/>
      <c r="PUP182" s="217"/>
      <c r="PUQ182" s="217"/>
      <c r="PUR182" s="217"/>
      <c r="PUS182" s="217"/>
      <c r="PUT182" s="217"/>
      <c r="PUU182" s="217"/>
      <c r="PUV182" s="217"/>
      <c r="PUW182" s="217"/>
      <c r="PUX182" s="217"/>
      <c r="PUY182" s="217"/>
      <c r="PUZ182" s="217"/>
      <c r="PVA182" s="217"/>
      <c r="PVB182" s="217"/>
      <c r="PVC182" s="217"/>
      <c r="PVD182" s="217"/>
      <c r="PVE182" s="217"/>
      <c r="PVF182" s="217"/>
      <c r="PVG182" s="217"/>
      <c r="PVH182" s="217"/>
      <c r="PVI182" s="217"/>
      <c r="PVJ182" s="217"/>
      <c r="PVK182" s="217"/>
      <c r="PVL182" s="217"/>
      <c r="PVM182" s="217"/>
      <c r="PVN182" s="217"/>
      <c r="PVO182" s="217"/>
      <c r="PVP182" s="217"/>
      <c r="PVQ182" s="217"/>
      <c r="PVR182" s="217"/>
      <c r="PVS182" s="217"/>
      <c r="PVT182" s="217"/>
      <c r="PVU182" s="217"/>
      <c r="PVV182" s="217"/>
      <c r="PVW182" s="217"/>
      <c r="PVX182" s="217"/>
      <c r="PVY182" s="217"/>
      <c r="PVZ182" s="217"/>
      <c r="PWA182" s="217"/>
      <c r="PWB182" s="217"/>
      <c r="PWC182" s="217"/>
      <c r="PWD182" s="217"/>
      <c r="PWE182" s="217"/>
      <c r="PWF182" s="217"/>
      <c r="PWG182" s="217"/>
      <c r="PWH182" s="217"/>
      <c r="PWI182" s="217"/>
      <c r="PWJ182" s="217"/>
      <c r="PWK182" s="217"/>
      <c r="PWL182" s="217"/>
      <c r="PWM182" s="217"/>
      <c r="PWN182" s="217"/>
      <c r="PWO182" s="217"/>
      <c r="PWP182" s="217"/>
      <c r="PWQ182" s="217"/>
      <c r="PWR182" s="217"/>
      <c r="PWS182" s="217"/>
      <c r="PWT182" s="217"/>
      <c r="PWU182" s="217"/>
      <c r="PWV182" s="217"/>
      <c r="PWW182" s="217"/>
      <c r="PWX182" s="217"/>
      <c r="PWY182" s="217"/>
      <c r="PWZ182" s="217"/>
      <c r="PXA182" s="217"/>
      <c r="PXB182" s="217"/>
      <c r="PXC182" s="217"/>
      <c r="PXD182" s="217"/>
      <c r="PXE182" s="217"/>
      <c r="PXF182" s="217"/>
      <c r="PXG182" s="217"/>
      <c r="PXH182" s="217"/>
      <c r="PXI182" s="217"/>
      <c r="PXJ182" s="217"/>
      <c r="PXK182" s="217"/>
      <c r="PXL182" s="217"/>
      <c r="PXM182" s="217"/>
      <c r="PXN182" s="217"/>
      <c r="PXO182" s="217"/>
      <c r="PXP182" s="217"/>
      <c r="PXQ182" s="217"/>
      <c r="PXR182" s="217"/>
      <c r="PXS182" s="217"/>
      <c r="PXT182" s="217"/>
      <c r="PXU182" s="217"/>
      <c r="PXV182" s="217"/>
      <c r="PXW182" s="217"/>
      <c r="PXX182" s="217"/>
      <c r="PXY182" s="217"/>
      <c r="PXZ182" s="217"/>
      <c r="PYA182" s="217"/>
      <c r="PYB182" s="217"/>
      <c r="PYC182" s="217"/>
      <c r="PYD182" s="217"/>
      <c r="PYE182" s="217"/>
      <c r="PYF182" s="217"/>
      <c r="PYG182" s="217"/>
      <c r="PYH182" s="217"/>
      <c r="PYI182" s="217"/>
      <c r="PYJ182" s="217"/>
      <c r="PYK182" s="217"/>
      <c r="PYL182" s="217"/>
      <c r="PYM182" s="217"/>
      <c r="PYN182" s="217"/>
      <c r="PYO182" s="217"/>
      <c r="PYP182" s="217"/>
      <c r="PYQ182" s="217"/>
      <c r="PYR182" s="217"/>
      <c r="PYS182" s="217"/>
      <c r="PYT182" s="217"/>
      <c r="PYU182" s="217"/>
      <c r="PYV182" s="217"/>
      <c r="PYW182" s="217"/>
      <c r="PYX182" s="217"/>
      <c r="PYY182" s="217"/>
      <c r="PYZ182" s="217"/>
      <c r="PZA182" s="217"/>
      <c r="PZB182" s="217"/>
      <c r="PZC182" s="217"/>
      <c r="PZD182" s="217"/>
      <c r="PZE182" s="217"/>
      <c r="PZF182" s="217"/>
      <c r="PZG182" s="217"/>
      <c r="PZH182" s="217"/>
      <c r="PZI182" s="217"/>
      <c r="PZJ182" s="217"/>
      <c r="PZK182" s="217"/>
      <c r="PZL182" s="217"/>
      <c r="PZM182" s="217"/>
      <c r="PZN182" s="217"/>
      <c r="PZO182" s="217"/>
      <c r="PZP182" s="217"/>
      <c r="PZQ182" s="217"/>
      <c r="PZR182" s="217"/>
      <c r="PZS182" s="217"/>
      <c r="PZT182" s="217"/>
      <c r="PZU182" s="217"/>
      <c r="PZV182" s="217"/>
      <c r="PZW182" s="217"/>
      <c r="PZX182" s="217"/>
      <c r="PZY182" s="217"/>
      <c r="PZZ182" s="217"/>
      <c r="QAA182" s="217"/>
      <c r="QAB182" s="217"/>
      <c r="QAC182" s="217"/>
      <c r="QAD182" s="217"/>
      <c r="QAE182" s="217"/>
      <c r="QAF182" s="217"/>
      <c r="QAG182" s="217"/>
      <c r="QAH182" s="217"/>
      <c r="QAI182" s="217"/>
      <c r="QAJ182" s="217"/>
      <c r="QAK182" s="217"/>
      <c r="QAL182" s="217"/>
      <c r="QAM182" s="217"/>
      <c r="QAN182" s="217"/>
      <c r="QAO182" s="217"/>
      <c r="QAP182" s="217"/>
      <c r="QAQ182" s="217"/>
      <c r="QAR182" s="217"/>
      <c r="QAS182" s="217"/>
      <c r="QAT182" s="217"/>
      <c r="QAU182" s="217"/>
      <c r="QAV182" s="217"/>
      <c r="QAW182" s="217"/>
      <c r="QAX182" s="217"/>
      <c r="QAY182" s="217"/>
      <c r="QAZ182" s="217"/>
      <c r="QBA182" s="217"/>
      <c r="QBB182" s="217"/>
      <c r="QBC182" s="217"/>
      <c r="QBD182" s="217"/>
      <c r="QBE182" s="217"/>
      <c r="QBF182" s="217"/>
      <c r="QBG182" s="217"/>
      <c r="QBH182" s="217"/>
      <c r="QBI182" s="217"/>
      <c r="QBJ182" s="217"/>
      <c r="QBK182" s="217"/>
      <c r="QBL182" s="217"/>
      <c r="QBM182" s="217"/>
      <c r="QBN182" s="217"/>
      <c r="QBO182" s="217"/>
      <c r="QBP182" s="217"/>
      <c r="QBQ182" s="217"/>
      <c r="QBR182" s="217"/>
      <c r="QBS182" s="217"/>
      <c r="QBT182" s="217"/>
      <c r="QBU182" s="217"/>
      <c r="QBV182" s="217"/>
      <c r="QBW182" s="217"/>
      <c r="QBX182" s="217"/>
      <c r="QBY182" s="217"/>
      <c r="QBZ182" s="217"/>
      <c r="QCA182" s="217"/>
      <c r="QCB182" s="217"/>
      <c r="QCC182" s="217"/>
      <c r="QCD182" s="217"/>
      <c r="QCE182" s="217"/>
      <c r="QCF182" s="217"/>
      <c r="QCG182" s="217"/>
      <c r="QCH182" s="217"/>
      <c r="QCI182" s="217"/>
      <c r="QCJ182" s="217"/>
      <c r="QCK182" s="217"/>
      <c r="QCL182" s="217"/>
      <c r="QCM182" s="217"/>
      <c r="QCN182" s="217"/>
      <c r="QCO182" s="217"/>
      <c r="QCP182" s="217"/>
      <c r="QCQ182" s="217"/>
      <c r="QCR182" s="217"/>
      <c r="QCS182" s="217"/>
      <c r="QCT182" s="217"/>
      <c r="QCU182" s="217"/>
      <c r="QCV182" s="217"/>
      <c r="QCW182" s="217"/>
      <c r="QCX182" s="217"/>
      <c r="QCY182" s="217"/>
      <c r="QCZ182" s="217"/>
      <c r="QDA182" s="217"/>
      <c r="QDB182" s="217"/>
      <c r="QDC182" s="217"/>
      <c r="QDD182" s="217"/>
      <c r="QDE182" s="217"/>
      <c r="QDF182" s="217"/>
      <c r="QDG182" s="217"/>
      <c r="QDH182" s="217"/>
      <c r="QDI182" s="217"/>
      <c r="QDJ182" s="217"/>
      <c r="QDK182" s="217"/>
      <c r="QDL182" s="217"/>
      <c r="QDM182" s="217"/>
      <c r="QDN182" s="217"/>
      <c r="QDO182" s="217"/>
      <c r="QDP182" s="217"/>
      <c r="QDQ182" s="217"/>
      <c r="QDR182" s="217"/>
      <c r="QDS182" s="217"/>
      <c r="QDT182" s="217"/>
      <c r="QDU182" s="217"/>
      <c r="QDV182" s="217"/>
      <c r="QDW182" s="217"/>
      <c r="QDX182" s="217"/>
      <c r="QDY182" s="217"/>
      <c r="QDZ182" s="217"/>
      <c r="QEA182" s="217"/>
      <c r="QEB182" s="217"/>
      <c r="QEC182" s="217"/>
      <c r="QED182" s="217"/>
      <c r="QEE182" s="217"/>
      <c r="QEF182" s="217"/>
      <c r="QEG182" s="217"/>
      <c r="QEH182" s="217"/>
      <c r="QEI182" s="217"/>
      <c r="QEJ182" s="217"/>
      <c r="QEK182" s="217"/>
      <c r="QEL182" s="217"/>
      <c r="QEM182" s="217"/>
      <c r="QEN182" s="217"/>
      <c r="QEO182" s="217"/>
      <c r="QEP182" s="217"/>
      <c r="QEQ182" s="217"/>
      <c r="QER182" s="217"/>
      <c r="QES182" s="217"/>
      <c r="QET182" s="217"/>
      <c r="QEU182" s="217"/>
      <c r="QEV182" s="217"/>
      <c r="QEW182" s="217"/>
      <c r="QEX182" s="217"/>
      <c r="QEY182" s="217"/>
      <c r="QEZ182" s="217"/>
      <c r="QFA182" s="217"/>
      <c r="QFB182" s="217"/>
      <c r="QFC182" s="217"/>
      <c r="QFD182" s="217"/>
      <c r="QFE182" s="217"/>
      <c r="QFF182" s="217"/>
      <c r="QFG182" s="217"/>
      <c r="QFH182" s="217"/>
      <c r="QFI182" s="217"/>
      <c r="QFJ182" s="217"/>
      <c r="QFK182" s="217"/>
      <c r="QFL182" s="217"/>
      <c r="QFM182" s="217"/>
      <c r="QFN182" s="217"/>
      <c r="QFO182" s="217"/>
      <c r="QFP182" s="217"/>
      <c r="QFQ182" s="217"/>
      <c r="QFR182" s="217"/>
      <c r="QFS182" s="217"/>
      <c r="QFT182" s="217"/>
      <c r="QFU182" s="217"/>
      <c r="QFV182" s="217"/>
      <c r="QFW182" s="217"/>
      <c r="QFX182" s="217"/>
      <c r="QFY182" s="217"/>
      <c r="QFZ182" s="217"/>
      <c r="QGA182" s="217"/>
      <c r="QGB182" s="217"/>
      <c r="QGC182" s="217"/>
      <c r="QGD182" s="217"/>
      <c r="QGE182" s="217"/>
      <c r="QGF182" s="217"/>
      <c r="QGG182" s="217"/>
      <c r="QGH182" s="217"/>
      <c r="QGI182" s="217"/>
      <c r="QGJ182" s="217"/>
      <c r="QGK182" s="217"/>
      <c r="QGL182" s="217"/>
      <c r="QGM182" s="217"/>
      <c r="QGN182" s="217"/>
      <c r="QGO182" s="217"/>
      <c r="QGP182" s="217"/>
      <c r="QGQ182" s="217"/>
      <c r="QGR182" s="217"/>
      <c r="QGS182" s="217"/>
      <c r="QGT182" s="217"/>
      <c r="QGU182" s="217"/>
      <c r="QGV182" s="217"/>
      <c r="QGW182" s="217"/>
      <c r="QGX182" s="217"/>
      <c r="QGY182" s="217"/>
      <c r="QGZ182" s="217"/>
      <c r="QHA182" s="217"/>
      <c r="QHB182" s="217"/>
      <c r="QHC182" s="217"/>
      <c r="QHD182" s="217"/>
      <c r="QHE182" s="217"/>
      <c r="QHF182" s="217"/>
      <c r="QHG182" s="217"/>
      <c r="QHH182" s="217"/>
      <c r="QHI182" s="217"/>
      <c r="QHJ182" s="217"/>
      <c r="QHK182" s="217"/>
      <c r="QHL182" s="217"/>
      <c r="QHM182" s="217"/>
      <c r="QHN182" s="217"/>
      <c r="QHO182" s="217"/>
      <c r="QHP182" s="217"/>
      <c r="QHQ182" s="217"/>
      <c r="QHR182" s="217"/>
      <c r="QHS182" s="217"/>
      <c r="QHT182" s="217"/>
      <c r="QHU182" s="217"/>
      <c r="QHV182" s="217"/>
      <c r="QHW182" s="217"/>
      <c r="QHX182" s="217"/>
      <c r="QHY182" s="217"/>
      <c r="QHZ182" s="217"/>
      <c r="QIA182" s="217"/>
      <c r="QIB182" s="217"/>
      <c r="QIC182" s="217"/>
      <c r="QID182" s="217"/>
      <c r="QIE182" s="217"/>
      <c r="QIF182" s="217"/>
      <c r="QIG182" s="217"/>
      <c r="QIH182" s="217"/>
      <c r="QII182" s="217"/>
      <c r="QIJ182" s="217"/>
      <c r="QIK182" s="217"/>
      <c r="QIL182" s="217"/>
      <c r="QIM182" s="217"/>
      <c r="QIN182" s="217"/>
      <c r="QIO182" s="217"/>
      <c r="QIP182" s="217"/>
      <c r="QIQ182" s="217"/>
      <c r="QIR182" s="217"/>
      <c r="QIS182" s="217"/>
      <c r="QIT182" s="217"/>
      <c r="QIU182" s="217"/>
      <c r="QIV182" s="217"/>
      <c r="QIW182" s="217"/>
      <c r="QIX182" s="217"/>
      <c r="QIY182" s="217"/>
      <c r="QIZ182" s="217"/>
      <c r="QJA182" s="217"/>
      <c r="QJB182" s="217"/>
      <c r="QJC182" s="217"/>
      <c r="QJD182" s="217"/>
      <c r="QJE182" s="217"/>
      <c r="QJF182" s="217"/>
      <c r="QJG182" s="217"/>
      <c r="QJH182" s="217"/>
      <c r="QJI182" s="217"/>
      <c r="QJJ182" s="217"/>
      <c r="QJK182" s="217"/>
      <c r="QJL182" s="217"/>
      <c r="QJM182" s="217"/>
      <c r="QJN182" s="217"/>
      <c r="QJO182" s="217"/>
      <c r="QJP182" s="217"/>
      <c r="QJQ182" s="217"/>
      <c r="QJR182" s="217"/>
      <c r="QJS182" s="217"/>
      <c r="QJT182" s="217"/>
      <c r="QJU182" s="217"/>
      <c r="QJV182" s="217"/>
      <c r="QJW182" s="217"/>
      <c r="QJX182" s="217"/>
      <c r="QJY182" s="217"/>
      <c r="QJZ182" s="217"/>
      <c r="QKA182" s="217"/>
      <c r="QKB182" s="217"/>
      <c r="QKC182" s="217"/>
      <c r="QKD182" s="217"/>
      <c r="QKE182" s="217"/>
      <c r="QKF182" s="217"/>
      <c r="QKG182" s="217"/>
      <c r="QKH182" s="217"/>
      <c r="QKI182" s="217"/>
      <c r="QKJ182" s="217"/>
      <c r="QKK182" s="217"/>
      <c r="QKL182" s="217"/>
      <c r="QKM182" s="217"/>
      <c r="QKN182" s="217"/>
      <c r="QKO182" s="217"/>
      <c r="QKP182" s="217"/>
      <c r="QKQ182" s="217"/>
      <c r="QKR182" s="217"/>
      <c r="QKS182" s="217"/>
      <c r="QKT182" s="217"/>
      <c r="QKU182" s="217"/>
      <c r="QKV182" s="217"/>
      <c r="QKW182" s="217"/>
      <c r="QKX182" s="217"/>
      <c r="QKY182" s="217"/>
      <c r="QKZ182" s="217"/>
      <c r="QLA182" s="217"/>
      <c r="QLB182" s="217"/>
      <c r="QLC182" s="217"/>
      <c r="QLD182" s="217"/>
      <c r="QLE182" s="217"/>
      <c r="QLF182" s="217"/>
      <c r="QLG182" s="217"/>
      <c r="QLH182" s="217"/>
      <c r="QLI182" s="217"/>
      <c r="QLJ182" s="217"/>
      <c r="QLK182" s="217"/>
      <c r="QLL182" s="217"/>
      <c r="QLM182" s="217"/>
      <c r="QLN182" s="217"/>
      <c r="QLO182" s="217"/>
      <c r="QLP182" s="217"/>
      <c r="QLQ182" s="217"/>
      <c r="QLR182" s="217"/>
      <c r="QLS182" s="217"/>
      <c r="QLT182" s="217"/>
      <c r="QLU182" s="217"/>
      <c r="QLV182" s="217"/>
      <c r="QLW182" s="217"/>
      <c r="QLX182" s="217"/>
      <c r="QLY182" s="217"/>
      <c r="QLZ182" s="217"/>
      <c r="QMA182" s="217"/>
      <c r="QMB182" s="217"/>
      <c r="QMC182" s="217"/>
      <c r="QMD182" s="217"/>
      <c r="QME182" s="217"/>
      <c r="QMF182" s="217"/>
      <c r="QMG182" s="217"/>
      <c r="QMH182" s="217"/>
      <c r="QMI182" s="217"/>
      <c r="QMJ182" s="217"/>
      <c r="QMK182" s="217"/>
      <c r="QML182" s="217"/>
      <c r="QMM182" s="217"/>
      <c r="QMN182" s="217"/>
      <c r="QMO182" s="217"/>
      <c r="QMP182" s="217"/>
      <c r="QMQ182" s="217"/>
      <c r="QMR182" s="217"/>
      <c r="QMS182" s="217"/>
      <c r="QMT182" s="217"/>
      <c r="QMU182" s="217"/>
      <c r="QMV182" s="217"/>
      <c r="QMW182" s="217"/>
      <c r="QMX182" s="217"/>
      <c r="QMY182" s="217"/>
      <c r="QMZ182" s="217"/>
      <c r="QNA182" s="217"/>
      <c r="QNB182" s="217"/>
      <c r="QNC182" s="217"/>
      <c r="QND182" s="217"/>
      <c r="QNE182" s="217"/>
      <c r="QNF182" s="217"/>
      <c r="QNG182" s="217"/>
      <c r="QNH182" s="217"/>
      <c r="QNI182" s="217"/>
      <c r="QNJ182" s="217"/>
      <c r="QNK182" s="217"/>
      <c r="QNL182" s="217"/>
      <c r="QNM182" s="217"/>
      <c r="QNN182" s="217"/>
      <c r="QNO182" s="217"/>
      <c r="QNP182" s="217"/>
      <c r="QNQ182" s="217"/>
      <c r="QNR182" s="217"/>
      <c r="QNS182" s="217"/>
      <c r="QNT182" s="217"/>
      <c r="QNU182" s="217"/>
      <c r="QNV182" s="217"/>
      <c r="QNW182" s="217"/>
      <c r="QNX182" s="217"/>
      <c r="QNY182" s="217"/>
      <c r="QNZ182" s="217"/>
      <c r="QOA182" s="217"/>
      <c r="QOB182" s="217"/>
      <c r="QOC182" s="217"/>
      <c r="QOD182" s="217"/>
      <c r="QOE182" s="217"/>
      <c r="QOF182" s="217"/>
      <c r="QOG182" s="217"/>
      <c r="QOH182" s="217"/>
      <c r="QOI182" s="217"/>
      <c r="QOJ182" s="217"/>
      <c r="QOK182" s="217"/>
      <c r="QOL182" s="217"/>
      <c r="QOM182" s="217"/>
      <c r="QON182" s="217"/>
      <c r="QOO182" s="217"/>
      <c r="QOP182" s="217"/>
      <c r="QOQ182" s="217"/>
      <c r="QOR182" s="217"/>
      <c r="QOS182" s="217"/>
      <c r="QOT182" s="217"/>
      <c r="QOU182" s="217"/>
      <c r="QOV182" s="217"/>
      <c r="QOW182" s="217"/>
      <c r="QOX182" s="217"/>
      <c r="QOY182" s="217"/>
      <c r="QOZ182" s="217"/>
      <c r="QPA182" s="217"/>
      <c r="QPB182" s="217"/>
      <c r="QPC182" s="217"/>
      <c r="QPD182" s="217"/>
      <c r="QPE182" s="217"/>
      <c r="QPF182" s="217"/>
      <c r="QPG182" s="217"/>
      <c r="QPH182" s="217"/>
      <c r="QPI182" s="217"/>
      <c r="QPJ182" s="217"/>
      <c r="QPK182" s="217"/>
      <c r="QPL182" s="217"/>
      <c r="QPM182" s="217"/>
      <c r="QPN182" s="217"/>
      <c r="QPO182" s="217"/>
      <c r="QPP182" s="217"/>
      <c r="QPQ182" s="217"/>
      <c r="QPR182" s="217"/>
      <c r="QPS182" s="217"/>
      <c r="QPT182" s="217"/>
      <c r="QPU182" s="217"/>
      <c r="QPV182" s="217"/>
      <c r="QPW182" s="217"/>
      <c r="QPX182" s="217"/>
      <c r="QPY182" s="217"/>
      <c r="QPZ182" s="217"/>
      <c r="QQA182" s="217"/>
      <c r="QQB182" s="217"/>
      <c r="QQC182" s="217"/>
      <c r="QQD182" s="217"/>
      <c r="QQE182" s="217"/>
      <c r="QQF182" s="217"/>
      <c r="QQG182" s="217"/>
      <c r="QQH182" s="217"/>
      <c r="QQI182" s="217"/>
      <c r="QQJ182" s="217"/>
      <c r="QQK182" s="217"/>
      <c r="QQL182" s="217"/>
      <c r="QQM182" s="217"/>
      <c r="QQN182" s="217"/>
      <c r="QQO182" s="217"/>
      <c r="QQP182" s="217"/>
      <c r="QQQ182" s="217"/>
      <c r="QQR182" s="217"/>
      <c r="QQS182" s="217"/>
      <c r="QQT182" s="217"/>
      <c r="QQU182" s="217"/>
      <c r="QQV182" s="217"/>
      <c r="QQW182" s="217"/>
      <c r="QQX182" s="217"/>
      <c r="QQY182" s="217"/>
      <c r="QQZ182" s="217"/>
      <c r="QRA182" s="217"/>
      <c r="QRB182" s="217"/>
      <c r="QRC182" s="217"/>
      <c r="QRD182" s="217"/>
      <c r="QRE182" s="217"/>
      <c r="QRF182" s="217"/>
      <c r="QRG182" s="217"/>
      <c r="QRH182" s="217"/>
      <c r="QRI182" s="217"/>
      <c r="QRJ182" s="217"/>
      <c r="QRK182" s="217"/>
      <c r="QRL182" s="217"/>
      <c r="QRM182" s="217"/>
      <c r="QRN182" s="217"/>
      <c r="QRO182" s="217"/>
      <c r="QRP182" s="217"/>
      <c r="QRQ182" s="217"/>
      <c r="QRR182" s="217"/>
      <c r="QRS182" s="217"/>
      <c r="QRT182" s="217"/>
      <c r="QRU182" s="217"/>
      <c r="QRV182" s="217"/>
      <c r="QRW182" s="217"/>
      <c r="QRX182" s="217"/>
      <c r="QRY182" s="217"/>
      <c r="QRZ182" s="217"/>
      <c r="QSA182" s="217"/>
      <c r="QSB182" s="217"/>
      <c r="QSC182" s="217"/>
      <c r="QSD182" s="217"/>
      <c r="QSE182" s="217"/>
      <c r="QSF182" s="217"/>
      <c r="QSG182" s="217"/>
      <c r="QSH182" s="217"/>
      <c r="QSI182" s="217"/>
      <c r="QSJ182" s="217"/>
      <c r="QSK182" s="217"/>
      <c r="QSL182" s="217"/>
      <c r="QSM182" s="217"/>
      <c r="QSN182" s="217"/>
      <c r="QSO182" s="217"/>
      <c r="QSP182" s="217"/>
      <c r="QSQ182" s="217"/>
      <c r="QSR182" s="217"/>
      <c r="QSS182" s="217"/>
      <c r="QST182" s="217"/>
      <c r="QSU182" s="217"/>
      <c r="QSV182" s="217"/>
      <c r="QSW182" s="217"/>
      <c r="QSX182" s="217"/>
      <c r="QSY182" s="217"/>
      <c r="QSZ182" s="217"/>
      <c r="QTA182" s="217"/>
      <c r="QTB182" s="217"/>
      <c r="QTC182" s="217"/>
      <c r="QTD182" s="217"/>
      <c r="QTE182" s="217"/>
      <c r="QTF182" s="217"/>
      <c r="QTG182" s="217"/>
      <c r="QTH182" s="217"/>
      <c r="QTI182" s="217"/>
      <c r="QTJ182" s="217"/>
      <c r="QTK182" s="217"/>
      <c r="QTL182" s="217"/>
      <c r="QTM182" s="217"/>
      <c r="QTN182" s="217"/>
      <c r="QTO182" s="217"/>
      <c r="QTP182" s="217"/>
      <c r="QTQ182" s="217"/>
      <c r="QTR182" s="217"/>
      <c r="QTS182" s="217"/>
      <c r="QTT182" s="217"/>
      <c r="QTU182" s="217"/>
      <c r="QTV182" s="217"/>
      <c r="QTW182" s="217"/>
      <c r="QTX182" s="217"/>
      <c r="QTY182" s="217"/>
      <c r="QTZ182" s="217"/>
      <c r="QUA182" s="217"/>
      <c r="QUB182" s="217"/>
      <c r="QUC182" s="217"/>
      <c r="QUD182" s="217"/>
      <c r="QUE182" s="217"/>
      <c r="QUF182" s="217"/>
      <c r="QUG182" s="217"/>
      <c r="QUH182" s="217"/>
      <c r="QUI182" s="217"/>
      <c r="QUJ182" s="217"/>
      <c r="QUK182" s="217"/>
      <c r="QUL182" s="217"/>
      <c r="QUM182" s="217"/>
      <c r="QUN182" s="217"/>
      <c r="QUO182" s="217"/>
      <c r="QUP182" s="217"/>
      <c r="QUQ182" s="217"/>
      <c r="QUR182" s="217"/>
      <c r="QUS182" s="217"/>
      <c r="QUT182" s="217"/>
      <c r="QUU182" s="217"/>
      <c r="QUV182" s="217"/>
      <c r="QUW182" s="217"/>
      <c r="QUX182" s="217"/>
      <c r="QUY182" s="217"/>
      <c r="QUZ182" s="217"/>
      <c r="QVA182" s="217"/>
      <c r="QVB182" s="217"/>
      <c r="QVC182" s="217"/>
      <c r="QVD182" s="217"/>
      <c r="QVE182" s="217"/>
      <c r="QVF182" s="217"/>
      <c r="QVG182" s="217"/>
      <c r="QVH182" s="217"/>
      <c r="QVI182" s="217"/>
      <c r="QVJ182" s="217"/>
      <c r="QVK182" s="217"/>
      <c r="QVL182" s="217"/>
      <c r="QVM182" s="217"/>
      <c r="QVN182" s="217"/>
      <c r="QVO182" s="217"/>
      <c r="QVP182" s="217"/>
      <c r="QVQ182" s="217"/>
      <c r="QVR182" s="217"/>
      <c r="QVS182" s="217"/>
      <c r="QVT182" s="217"/>
      <c r="QVU182" s="217"/>
      <c r="QVV182" s="217"/>
      <c r="QVW182" s="217"/>
      <c r="QVX182" s="217"/>
      <c r="QVY182" s="217"/>
      <c r="QVZ182" s="217"/>
      <c r="QWA182" s="217"/>
      <c r="QWB182" s="217"/>
      <c r="QWC182" s="217"/>
      <c r="QWD182" s="217"/>
      <c r="QWE182" s="217"/>
      <c r="QWF182" s="217"/>
      <c r="QWG182" s="217"/>
      <c r="QWH182" s="217"/>
      <c r="QWI182" s="217"/>
      <c r="QWJ182" s="217"/>
      <c r="QWK182" s="217"/>
      <c r="QWL182" s="217"/>
      <c r="QWM182" s="217"/>
      <c r="QWN182" s="217"/>
      <c r="QWO182" s="217"/>
      <c r="QWP182" s="217"/>
      <c r="QWQ182" s="217"/>
      <c r="QWR182" s="217"/>
      <c r="QWS182" s="217"/>
      <c r="QWT182" s="217"/>
      <c r="QWU182" s="217"/>
      <c r="QWV182" s="217"/>
      <c r="QWW182" s="217"/>
      <c r="QWX182" s="217"/>
      <c r="QWY182" s="217"/>
      <c r="QWZ182" s="217"/>
      <c r="QXA182" s="217"/>
      <c r="QXB182" s="217"/>
      <c r="QXC182" s="217"/>
      <c r="QXD182" s="217"/>
      <c r="QXE182" s="217"/>
      <c r="QXF182" s="217"/>
      <c r="QXG182" s="217"/>
      <c r="QXH182" s="217"/>
      <c r="QXI182" s="217"/>
      <c r="QXJ182" s="217"/>
      <c r="QXK182" s="217"/>
      <c r="QXL182" s="217"/>
      <c r="QXM182" s="217"/>
      <c r="QXN182" s="217"/>
      <c r="QXO182" s="217"/>
      <c r="QXP182" s="217"/>
      <c r="QXQ182" s="217"/>
      <c r="QXR182" s="217"/>
      <c r="QXS182" s="217"/>
      <c r="QXT182" s="217"/>
      <c r="QXU182" s="217"/>
      <c r="QXV182" s="217"/>
      <c r="QXW182" s="217"/>
      <c r="QXX182" s="217"/>
      <c r="QXY182" s="217"/>
      <c r="QXZ182" s="217"/>
      <c r="QYA182" s="217"/>
      <c r="QYB182" s="217"/>
      <c r="QYC182" s="217"/>
      <c r="QYD182" s="217"/>
      <c r="QYE182" s="217"/>
      <c r="QYF182" s="217"/>
      <c r="QYG182" s="217"/>
      <c r="QYH182" s="217"/>
      <c r="QYI182" s="217"/>
      <c r="QYJ182" s="217"/>
      <c r="QYK182" s="217"/>
      <c r="QYL182" s="217"/>
      <c r="QYM182" s="217"/>
      <c r="QYN182" s="217"/>
      <c r="QYO182" s="217"/>
      <c r="QYP182" s="217"/>
      <c r="QYQ182" s="217"/>
      <c r="QYR182" s="217"/>
      <c r="QYS182" s="217"/>
      <c r="QYT182" s="217"/>
      <c r="QYU182" s="217"/>
      <c r="QYV182" s="217"/>
      <c r="QYW182" s="217"/>
      <c r="QYX182" s="217"/>
      <c r="QYY182" s="217"/>
      <c r="QYZ182" s="217"/>
      <c r="QZA182" s="217"/>
      <c r="QZB182" s="217"/>
      <c r="QZC182" s="217"/>
      <c r="QZD182" s="217"/>
      <c r="QZE182" s="217"/>
      <c r="QZF182" s="217"/>
      <c r="QZG182" s="217"/>
      <c r="QZH182" s="217"/>
      <c r="QZI182" s="217"/>
      <c r="QZJ182" s="217"/>
      <c r="QZK182" s="217"/>
      <c r="QZL182" s="217"/>
      <c r="QZM182" s="217"/>
      <c r="QZN182" s="217"/>
      <c r="QZO182" s="217"/>
      <c r="QZP182" s="217"/>
      <c r="QZQ182" s="217"/>
      <c r="QZR182" s="217"/>
      <c r="QZS182" s="217"/>
      <c r="QZT182" s="217"/>
      <c r="QZU182" s="217"/>
      <c r="QZV182" s="217"/>
      <c r="QZW182" s="217"/>
      <c r="QZX182" s="217"/>
      <c r="QZY182" s="217"/>
      <c r="QZZ182" s="217"/>
      <c r="RAA182" s="217"/>
      <c r="RAB182" s="217"/>
      <c r="RAC182" s="217"/>
      <c r="RAD182" s="217"/>
      <c r="RAE182" s="217"/>
      <c r="RAF182" s="217"/>
      <c r="RAG182" s="217"/>
      <c r="RAH182" s="217"/>
      <c r="RAI182" s="217"/>
      <c r="RAJ182" s="217"/>
      <c r="RAK182" s="217"/>
      <c r="RAL182" s="217"/>
      <c r="RAM182" s="217"/>
      <c r="RAN182" s="217"/>
      <c r="RAO182" s="217"/>
      <c r="RAP182" s="217"/>
      <c r="RAQ182" s="217"/>
      <c r="RAR182" s="217"/>
      <c r="RAS182" s="217"/>
      <c r="RAT182" s="217"/>
      <c r="RAU182" s="217"/>
      <c r="RAV182" s="217"/>
      <c r="RAW182" s="217"/>
      <c r="RAX182" s="217"/>
      <c r="RAY182" s="217"/>
      <c r="RAZ182" s="217"/>
      <c r="RBA182" s="217"/>
      <c r="RBB182" s="217"/>
      <c r="RBC182" s="217"/>
      <c r="RBD182" s="217"/>
      <c r="RBE182" s="217"/>
      <c r="RBF182" s="217"/>
      <c r="RBG182" s="217"/>
      <c r="RBH182" s="217"/>
      <c r="RBI182" s="217"/>
      <c r="RBJ182" s="217"/>
      <c r="RBK182" s="217"/>
      <c r="RBL182" s="217"/>
      <c r="RBM182" s="217"/>
      <c r="RBN182" s="217"/>
      <c r="RBO182" s="217"/>
      <c r="RBP182" s="217"/>
      <c r="RBQ182" s="217"/>
      <c r="RBR182" s="217"/>
      <c r="RBS182" s="217"/>
      <c r="RBT182" s="217"/>
      <c r="RBU182" s="217"/>
      <c r="RBV182" s="217"/>
      <c r="RBW182" s="217"/>
      <c r="RBX182" s="217"/>
      <c r="RBY182" s="217"/>
      <c r="RBZ182" s="217"/>
      <c r="RCA182" s="217"/>
      <c r="RCB182" s="217"/>
      <c r="RCC182" s="217"/>
      <c r="RCD182" s="217"/>
      <c r="RCE182" s="217"/>
      <c r="RCF182" s="217"/>
      <c r="RCG182" s="217"/>
      <c r="RCH182" s="217"/>
      <c r="RCI182" s="217"/>
      <c r="RCJ182" s="217"/>
      <c r="RCK182" s="217"/>
      <c r="RCL182" s="217"/>
      <c r="RCM182" s="217"/>
      <c r="RCN182" s="217"/>
      <c r="RCO182" s="217"/>
      <c r="RCP182" s="217"/>
      <c r="RCQ182" s="217"/>
      <c r="RCR182" s="217"/>
      <c r="RCS182" s="217"/>
      <c r="RCT182" s="217"/>
      <c r="RCU182" s="217"/>
      <c r="RCV182" s="217"/>
      <c r="RCW182" s="217"/>
      <c r="RCX182" s="217"/>
      <c r="RCY182" s="217"/>
      <c r="RCZ182" s="217"/>
      <c r="RDA182" s="217"/>
      <c r="RDB182" s="217"/>
      <c r="RDC182" s="217"/>
      <c r="RDD182" s="217"/>
      <c r="RDE182" s="217"/>
      <c r="RDF182" s="217"/>
      <c r="RDG182" s="217"/>
      <c r="RDH182" s="217"/>
      <c r="RDI182" s="217"/>
      <c r="RDJ182" s="217"/>
      <c r="RDK182" s="217"/>
      <c r="RDL182" s="217"/>
      <c r="RDM182" s="217"/>
      <c r="RDN182" s="217"/>
      <c r="RDO182" s="217"/>
      <c r="RDP182" s="217"/>
      <c r="RDQ182" s="217"/>
      <c r="RDR182" s="217"/>
      <c r="RDS182" s="217"/>
      <c r="RDT182" s="217"/>
      <c r="RDU182" s="217"/>
      <c r="RDV182" s="217"/>
      <c r="RDW182" s="217"/>
      <c r="RDX182" s="217"/>
      <c r="RDY182" s="217"/>
      <c r="RDZ182" s="217"/>
      <c r="REA182" s="217"/>
      <c r="REB182" s="217"/>
      <c r="REC182" s="217"/>
      <c r="RED182" s="217"/>
      <c r="REE182" s="217"/>
      <c r="REF182" s="217"/>
      <c r="REG182" s="217"/>
      <c r="REH182" s="217"/>
      <c r="REI182" s="217"/>
      <c r="REJ182" s="217"/>
      <c r="REK182" s="217"/>
      <c r="REL182" s="217"/>
      <c r="REM182" s="217"/>
      <c r="REN182" s="217"/>
      <c r="REO182" s="217"/>
      <c r="REP182" s="217"/>
      <c r="REQ182" s="217"/>
      <c r="RER182" s="217"/>
      <c r="RES182" s="217"/>
      <c r="RET182" s="217"/>
      <c r="REU182" s="217"/>
      <c r="REV182" s="217"/>
      <c r="REW182" s="217"/>
      <c r="REX182" s="217"/>
      <c r="REY182" s="217"/>
      <c r="REZ182" s="217"/>
      <c r="RFA182" s="217"/>
      <c r="RFB182" s="217"/>
      <c r="RFC182" s="217"/>
      <c r="RFD182" s="217"/>
      <c r="RFE182" s="217"/>
      <c r="RFF182" s="217"/>
      <c r="RFG182" s="217"/>
      <c r="RFH182" s="217"/>
      <c r="RFI182" s="217"/>
      <c r="RFJ182" s="217"/>
      <c r="RFK182" s="217"/>
      <c r="RFL182" s="217"/>
      <c r="RFM182" s="217"/>
      <c r="RFN182" s="217"/>
      <c r="RFO182" s="217"/>
      <c r="RFP182" s="217"/>
      <c r="RFQ182" s="217"/>
      <c r="RFR182" s="217"/>
      <c r="RFS182" s="217"/>
      <c r="RFT182" s="217"/>
      <c r="RFU182" s="217"/>
      <c r="RFV182" s="217"/>
      <c r="RFW182" s="217"/>
      <c r="RFX182" s="217"/>
      <c r="RFY182" s="217"/>
      <c r="RFZ182" s="217"/>
      <c r="RGA182" s="217"/>
      <c r="RGB182" s="217"/>
      <c r="RGC182" s="217"/>
      <c r="RGD182" s="217"/>
      <c r="RGE182" s="217"/>
      <c r="RGF182" s="217"/>
      <c r="RGG182" s="217"/>
      <c r="RGH182" s="217"/>
      <c r="RGI182" s="217"/>
      <c r="RGJ182" s="217"/>
      <c r="RGK182" s="217"/>
      <c r="RGL182" s="217"/>
      <c r="RGM182" s="217"/>
      <c r="RGN182" s="217"/>
      <c r="RGO182" s="217"/>
      <c r="RGP182" s="217"/>
      <c r="RGQ182" s="217"/>
      <c r="RGR182" s="217"/>
      <c r="RGS182" s="217"/>
      <c r="RGT182" s="217"/>
      <c r="RGU182" s="217"/>
      <c r="RGV182" s="217"/>
      <c r="RGW182" s="217"/>
      <c r="RGX182" s="217"/>
      <c r="RGY182" s="217"/>
      <c r="RGZ182" s="217"/>
      <c r="RHA182" s="217"/>
      <c r="RHB182" s="217"/>
      <c r="RHC182" s="217"/>
      <c r="RHD182" s="217"/>
      <c r="RHE182" s="217"/>
      <c r="RHF182" s="217"/>
      <c r="RHG182" s="217"/>
      <c r="RHH182" s="217"/>
      <c r="RHI182" s="217"/>
      <c r="RHJ182" s="217"/>
      <c r="RHK182" s="217"/>
      <c r="RHL182" s="217"/>
      <c r="RHM182" s="217"/>
      <c r="RHN182" s="217"/>
      <c r="RHO182" s="217"/>
      <c r="RHP182" s="217"/>
      <c r="RHQ182" s="217"/>
      <c r="RHR182" s="217"/>
      <c r="RHS182" s="217"/>
      <c r="RHT182" s="217"/>
      <c r="RHU182" s="217"/>
      <c r="RHV182" s="217"/>
      <c r="RHW182" s="217"/>
      <c r="RHX182" s="217"/>
      <c r="RHY182" s="217"/>
      <c r="RHZ182" s="217"/>
      <c r="RIA182" s="217"/>
      <c r="RIB182" s="217"/>
      <c r="RIC182" s="217"/>
      <c r="RID182" s="217"/>
      <c r="RIE182" s="217"/>
      <c r="RIF182" s="217"/>
      <c r="RIG182" s="217"/>
      <c r="RIH182" s="217"/>
      <c r="RII182" s="217"/>
      <c r="RIJ182" s="217"/>
      <c r="RIK182" s="217"/>
      <c r="RIL182" s="217"/>
      <c r="RIM182" s="217"/>
      <c r="RIN182" s="217"/>
      <c r="RIO182" s="217"/>
      <c r="RIP182" s="217"/>
      <c r="RIQ182" s="217"/>
      <c r="RIR182" s="217"/>
      <c r="RIS182" s="217"/>
      <c r="RIT182" s="217"/>
      <c r="RIU182" s="217"/>
      <c r="RIV182" s="217"/>
      <c r="RIW182" s="217"/>
      <c r="RIX182" s="217"/>
      <c r="RIY182" s="217"/>
      <c r="RIZ182" s="217"/>
      <c r="RJA182" s="217"/>
      <c r="RJB182" s="217"/>
      <c r="RJC182" s="217"/>
      <c r="RJD182" s="217"/>
      <c r="RJE182" s="217"/>
      <c r="RJF182" s="217"/>
      <c r="RJG182" s="217"/>
      <c r="RJH182" s="217"/>
      <c r="RJI182" s="217"/>
      <c r="RJJ182" s="217"/>
      <c r="RJK182" s="217"/>
      <c r="RJL182" s="217"/>
      <c r="RJM182" s="217"/>
      <c r="RJN182" s="217"/>
      <c r="RJO182" s="217"/>
      <c r="RJP182" s="217"/>
      <c r="RJQ182" s="217"/>
      <c r="RJR182" s="217"/>
      <c r="RJS182" s="217"/>
      <c r="RJT182" s="217"/>
      <c r="RJU182" s="217"/>
      <c r="RJV182" s="217"/>
      <c r="RJW182" s="217"/>
      <c r="RJX182" s="217"/>
      <c r="RJY182" s="217"/>
      <c r="RJZ182" s="217"/>
      <c r="RKA182" s="217"/>
      <c r="RKB182" s="217"/>
      <c r="RKC182" s="217"/>
      <c r="RKD182" s="217"/>
      <c r="RKE182" s="217"/>
      <c r="RKF182" s="217"/>
      <c r="RKG182" s="217"/>
      <c r="RKH182" s="217"/>
      <c r="RKI182" s="217"/>
      <c r="RKJ182" s="217"/>
      <c r="RKK182" s="217"/>
      <c r="RKL182" s="217"/>
      <c r="RKM182" s="217"/>
      <c r="RKN182" s="217"/>
      <c r="RKO182" s="217"/>
      <c r="RKP182" s="217"/>
      <c r="RKQ182" s="217"/>
      <c r="RKR182" s="217"/>
      <c r="RKS182" s="217"/>
      <c r="RKT182" s="217"/>
      <c r="RKU182" s="217"/>
      <c r="RKV182" s="217"/>
      <c r="RKW182" s="217"/>
      <c r="RKX182" s="217"/>
      <c r="RKY182" s="217"/>
      <c r="RKZ182" s="217"/>
      <c r="RLA182" s="217"/>
      <c r="RLB182" s="217"/>
      <c r="RLC182" s="217"/>
      <c r="RLD182" s="217"/>
      <c r="RLE182" s="217"/>
      <c r="RLF182" s="217"/>
      <c r="RLG182" s="217"/>
      <c r="RLH182" s="217"/>
      <c r="RLI182" s="217"/>
      <c r="RLJ182" s="217"/>
      <c r="RLK182" s="217"/>
      <c r="RLL182" s="217"/>
      <c r="RLM182" s="217"/>
      <c r="RLN182" s="217"/>
      <c r="RLO182" s="217"/>
      <c r="RLP182" s="217"/>
      <c r="RLQ182" s="217"/>
      <c r="RLR182" s="217"/>
      <c r="RLS182" s="217"/>
      <c r="RLT182" s="217"/>
      <c r="RLU182" s="217"/>
      <c r="RLV182" s="217"/>
      <c r="RLW182" s="217"/>
      <c r="RLX182" s="217"/>
      <c r="RLY182" s="217"/>
      <c r="RLZ182" s="217"/>
      <c r="RMA182" s="217"/>
      <c r="RMB182" s="217"/>
      <c r="RMC182" s="217"/>
      <c r="RMD182" s="217"/>
      <c r="RME182" s="217"/>
      <c r="RMF182" s="217"/>
      <c r="RMG182" s="217"/>
      <c r="RMH182" s="217"/>
      <c r="RMI182" s="217"/>
      <c r="RMJ182" s="217"/>
      <c r="RMK182" s="217"/>
      <c r="RML182" s="217"/>
      <c r="RMM182" s="217"/>
      <c r="RMN182" s="217"/>
      <c r="RMO182" s="217"/>
      <c r="RMP182" s="217"/>
      <c r="RMQ182" s="217"/>
      <c r="RMR182" s="217"/>
      <c r="RMS182" s="217"/>
      <c r="RMT182" s="217"/>
      <c r="RMU182" s="217"/>
      <c r="RMV182" s="217"/>
      <c r="RMW182" s="217"/>
      <c r="RMX182" s="217"/>
      <c r="RMY182" s="217"/>
      <c r="RMZ182" s="217"/>
      <c r="RNA182" s="217"/>
      <c r="RNB182" s="217"/>
      <c r="RNC182" s="217"/>
      <c r="RND182" s="217"/>
      <c r="RNE182" s="217"/>
      <c r="RNF182" s="217"/>
      <c r="RNG182" s="217"/>
      <c r="RNH182" s="217"/>
      <c r="RNI182" s="217"/>
      <c r="RNJ182" s="217"/>
      <c r="RNK182" s="217"/>
      <c r="RNL182" s="217"/>
      <c r="RNM182" s="217"/>
      <c r="RNN182" s="217"/>
      <c r="RNO182" s="217"/>
      <c r="RNP182" s="217"/>
      <c r="RNQ182" s="217"/>
      <c r="RNR182" s="217"/>
      <c r="RNS182" s="217"/>
      <c r="RNT182" s="217"/>
      <c r="RNU182" s="217"/>
      <c r="RNV182" s="217"/>
      <c r="RNW182" s="217"/>
      <c r="RNX182" s="217"/>
      <c r="RNY182" s="217"/>
      <c r="RNZ182" s="217"/>
      <c r="ROA182" s="217"/>
      <c r="ROB182" s="217"/>
      <c r="ROC182" s="217"/>
      <c r="ROD182" s="217"/>
      <c r="ROE182" s="217"/>
      <c r="ROF182" s="217"/>
      <c r="ROG182" s="217"/>
      <c r="ROH182" s="217"/>
      <c r="ROI182" s="217"/>
      <c r="ROJ182" s="217"/>
      <c r="ROK182" s="217"/>
      <c r="ROL182" s="217"/>
      <c r="ROM182" s="217"/>
      <c r="RON182" s="217"/>
      <c r="ROO182" s="217"/>
      <c r="ROP182" s="217"/>
      <c r="ROQ182" s="217"/>
      <c r="ROR182" s="217"/>
      <c r="ROS182" s="217"/>
      <c r="ROT182" s="217"/>
      <c r="ROU182" s="217"/>
      <c r="ROV182" s="217"/>
      <c r="ROW182" s="217"/>
      <c r="ROX182" s="217"/>
      <c r="ROY182" s="217"/>
      <c r="ROZ182" s="217"/>
      <c r="RPA182" s="217"/>
      <c r="RPB182" s="217"/>
      <c r="RPC182" s="217"/>
      <c r="RPD182" s="217"/>
      <c r="RPE182" s="217"/>
      <c r="RPF182" s="217"/>
      <c r="RPG182" s="217"/>
      <c r="RPH182" s="217"/>
      <c r="RPI182" s="217"/>
      <c r="RPJ182" s="217"/>
      <c r="RPK182" s="217"/>
      <c r="RPL182" s="217"/>
      <c r="RPM182" s="217"/>
      <c r="RPN182" s="217"/>
      <c r="RPO182" s="217"/>
      <c r="RPP182" s="217"/>
      <c r="RPQ182" s="217"/>
      <c r="RPR182" s="217"/>
      <c r="RPS182" s="217"/>
      <c r="RPT182" s="217"/>
      <c r="RPU182" s="217"/>
      <c r="RPV182" s="217"/>
      <c r="RPW182" s="217"/>
      <c r="RPX182" s="217"/>
      <c r="RPY182" s="217"/>
      <c r="RPZ182" s="217"/>
      <c r="RQA182" s="217"/>
      <c r="RQB182" s="217"/>
      <c r="RQC182" s="217"/>
      <c r="RQD182" s="217"/>
      <c r="RQE182" s="217"/>
      <c r="RQF182" s="217"/>
      <c r="RQG182" s="217"/>
      <c r="RQH182" s="217"/>
      <c r="RQI182" s="217"/>
      <c r="RQJ182" s="217"/>
      <c r="RQK182" s="217"/>
      <c r="RQL182" s="217"/>
      <c r="RQM182" s="217"/>
      <c r="RQN182" s="217"/>
      <c r="RQO182" s="217"/>
      <c r="RQP182" s="217"/>
      <c r="RQQ182" s="217"/>
      <c r="RQR182" s="217"/>
      <c r="RQS182" s="217"/>
      <c r="RQT182" s="217"/>
      <c r="RQU182" s="217"/>
      <c r="RQV182" s="217"/>
      <c r="RQW182" s="217"/>
      <c r="RQX182" s="217"/>
      <c r="RQY182" s="217"/>
      <c r="RQZ182" s="217"/>
      <c r="RRA182" s="217"/>
      <c r="RRB182" s="217"/>
      <c r="RRC182" s="217"/>
      <c r="RRD182" s="217"/>
      <c r="RRE182" s="217"/>
      <c r="RRF182" s="217"/>
      <c r="RRG182" s="217"/>
      <c r="RRH182" s="217"/>
      <c r="RRI182" s="217"/>
      <c r="RRJ182" s="217"/>
      <c r="RRK182" s="217"/>
      <c r="RRL182" s="217"/>
      <c r="RRM182" s="217"/>
      <c r="RRN182" s="217"/>
      <c r="RRO182" s="217"/>
      <c r="RRP182" s="217"/>
      <c r="RRQ182" s="217"/>
      <c r="RRR182" s="217"/>
      <c r="RRS182" s="217"/>
      <c r="RRT182" s="217"/>
      <c r="RRU182" s="217"/>
      <c r="RRV182" s="217"/>
      <c r="RRW182" s="217"/>
      <c r="RRX182" s="217"/>
      <c r="RRY182" s="217"/>
      <c r="RRZ182" s="217"/>
      <c r="RSA182" s="217"/>
      <c r="RSB182" s="217"/>
      <c r="RSC182" s="217"/>
      <c r="RSD182" s="217"/>
      <c r="RSE182" s="217"/>
      <c r="RSF182" s="217"/>
      <c r="RSG182" s="217"/>
      <c r="RSH182" s="217"/>
      <c r="RSI182" s="217"/>
      <c r="RSJ182" s="217"/>
      <c r="RSK182" s="217"/>
      <c r="RSL182" s="217"/>
      <c r="RSM182" s="217"/>
      <c r="RSN182" s="217"/>
      <c r="RSO182" s="217"/>
      <c r="RSP182" s="217"/>
      <c r="RSQ182" s="217"/>
      <c r="RSR182" s="217"/>
      <c r="RSS182" s="217"/>
      <c r="RST182" s="217"/>
      <c r="RSU182" s="217"/>
      <c r="RSV182" s="217"/>
      <c r="RSW182" s="217"/>
      <c r="RSX182" s="217"/>
      <c r="RSY182" s="217"/>
      <c r="RSZ182" s="217"/>
      <c r="RTA182" s="217"/>
      <c r="RTB182" s="217"/>
      <c r="RTC182" s="217"/>
      <c r="RTD182" s="217"/>
      <c r="RTE182" s="217"/>
      <c r="RTF182" s="217"/>
      <c r="RTG182" s="217"/>
      <c r="RTH182" s="217"/>
      <c r="RTI182" s="217"/>
      <c r="RTJ182" s="217"/>
      <c r="RTK182" s="217"/>
      <c r="RTL182" s="217"/>
      <c r="RTM182" s="217"/>
      <c r="RTN182" s="217"/>
      <c r="RTO182" s="217"/>
      <c r="RTP182" s="217"/>
      <c r="RTQ182" s="217"/>
      <c r="RTR182" s="217"/>
      <c r="RTS182" s="217"/>
      <c r="RTT182" s="217"/>
      <c r="RTU182" s="217"/>
      <c r="RTV182" s="217"/>
      <c r="RTW182" s="217"/>
      <c r="RTX182" s="217"/>
      <c r="RTY182" s="217"/>
      <c r="RTZ182" s="217"/>
      <c r="RUA182" s="217"/>
      <c r="RUB182" s="217"/>
      <c r="RUC182" s="217"/>
      <c r="RUD182" s="217"/>
      <c r="RUE182" s="217"/>
      <c r="RUF182" s="217"/>
      <c r="RUG182" s="217"/>
      <c r="RUH182" s="217"/>
      <c r="RUI182" s="217"/>
      <c r="RUJ182" s="217"/>
      <c r="RUK182" s="217"/>
      <c r="RUL182" s="217"/>
      <c r="RUM182" s="217"/>
      <c r="RUN182" s="217"/>
      <c r="RUO182" s="217"/>
      <c r="RUP182" s="217"/>
      <c r="RUQ182" s="217"/>
      <c r="RUR182" s="217"/>
      <c r="RUS182" s="217"/>
      <c r="RUT182" s="217"/>
      <c r="RUU182" s="217"/>
      <c r="RUV182" s="217"/>
      <c r="RUW182" s="217"/>
      <c r="RUX182" s="217"/>
      <c r="RUY182" s="217"/>
      <c r="RUZ182" s="217"/>
      <c r="RVA182" s="217"/>
      <c r="RVB182" s="217"/>
      <c r="RVC182" s="217"/>
      <c r="RVD182" s="217"/>
      <c r="RVE182" s="217"/>
      <c r="RVF182" s="217"/>
      <c r="RVG182" s="217"/>
      <c r="RVH182" s="217"/>
      <c r="RVI182" s="217"/>
      <c r="RVJ182" s="217"/>
      <c r="RVK182" s="217"/>
      <c r="RVL182" s="217"/>
      <c r="RVM182" s="217"/>
      <c r="RVN182" s="217"/>
      <c r="RVO182" s="217"/>
      <c r="RVP182" s="217"/>
      <c r="RVQ182" s="217"/>
      <c r="RVR182" s="217"/>
      <c r="RVS182" s="217"/>
      <c r="RVT182" s="217"/>
      <c r="RVU182" s="217"/>
      <c r="RVV182" s="217"/>
      <c r="RVW182" s="217"/>
      <c r="RVX182" s="217"/>
      <c r="RVY182" s="217"/>
      <c r="RVZ182" s="217"/>
      <c r="RWA182" s="217"/>
      <c r="RWB182" s="217"/>
      <c r="RWC182" s="217"/>
      <c r="RWD182" s="217"/>
      <c r="RWE182" s="217"/>
      <c r="RWF182" s="217"/>
      <c r="RWG182" s="217"/>
      <c r="RWH182" s="217"/>
      <c r="RWI182" s="217"/>
      <c r="RWJ182" s="217"/>
      <c r="RWK182" s="217"/>
      <c r="RWL182" s="217"/>
      <c r="RWM182" s="217"/>
      <c r="RWN182" s="217"/>
      <c r="RWO182" s="217"/>
      <c r="RWP182" s="217"/>
      <c r="RWQ182" s="217"/>
      <c r="RWR182" s="217"/>
      <c r="RWS182" s="217"/>
      <c r="RWT182" s="217"/>
      <c r="RWU182" s="217"/>
      <c r="RWV182" s="217"/>
      <c r="RWW182" s="217"/>
      <c r="RWX182" s="217"/>
      <c r="RWY182" s="217"/>
      <c r="RWZ182" s="217"/>
      <c r="RXA182" s="217"/>
      <c r="RXB182" s="217"/>
      <c r="RXC182" s="217"/>
      <c r="RXD182" s="217"/>
      <c r="RXE182" s="217"/>
      <c r="RXF182" s="217"/>
      <c r="RXG182" s="217"/>
      <c r="RXH182" s="217"/>
      <c r="RXI182" s="217"/>
      <c r="RXJ182" s="217"/>
      <c r="RXK182" s="217"/>
      <c r="RXL182" s="217"/>
      <c r="RXM182" s="217"/>
      <c r="RXN182" s="217"/>
      <c r="RXO182" s="217"/>
      <c r="RXP182" s="217"/>
      <c r="RXQ182" s="217"/>
      <c r="RXR182" s="217"/>
      <c r="RXS182" s="217"/>
      <c r="RXT182" s="217"/>
      <c r="RXU182" s="217"/>
      <c r="RXV182" s="217"/>
      <c r="RXW182" s="217"/>
      <c r="RXX182" s="217"/>
      <c r="RXY182" s="217"/>
      <c r="RXZ182" s="217"/>
      <c r="RYA182" s="217"/>
      <c r="RYB182" s="217"/>
      <c r="RYC182" s="217"/>
      <c r="RYD182" s="217"/>
      <c r="RYE182" s="217"/>
      <c r="RYF182" s="217"/>
      <c r="RYG182" s="217"/>
      <c r="RYH182" s="217"/>
      <c r="RYI182" s="217"/>
      <c r="RYJ182" s="217"/>
      <c r="RYK182" s="217"/>
      <c r="RYL182" s="217"/>
      <c r="RYM182" s="217"/>
      <c r="RYN182" s="217"/>
      <c r="RYO182" s="217"/>
      <c r="RYP182" s="217"/>
      <c r="RYQ182" s="217"/>
      <c r="RYR182" s="217"/>
      <c r="RYS182" s="217"/>
      <c r="RYT182" s="217"/>
      <c r="RYU182" s="217"/>
      <c r="RYV182" s="217"/>
      <c r="RYW182" s="217"/>
      <c r="RYX182" s="217"/>
      <c r="RYY182" s="217"/>
      <c r="RYZ182" s="217"/>
      <c r="RZA182" s="217"/>
      <c r="RZB182" s="217"/>
      <c r="RZC182" s="217"/>
      <c r="RZD182" s="217"/>
      <c r="RZE182" s="217"/>
      <c r="RZF182" s="217"/>
      <c r="RZG182" s="217"/>
      <c r="RZH182" s="217"/>
      <c r="RZI182" s="217"/>
      <c r="RZJ182" s="217"/>
      <c r="RZK182" s="217"/>
      <c r="RZL182" s="217"/>
      <c r="RZM182" s="217"/>
      <c r="RZN182" s="217"/>
      <c r="RZO182" s="217"/>
      <c r="RZP182" s="217"/>
      <c r="RZQ182" s="217"/>
      <c r="RZR182" s="217"/>
      <c r="RZS182" s="217"/>
      <c r="RZT182" s="217"/>
      <c r="RZU182" s="217"/>
      <c r="RZV182" s="217"/>
      <c r="RZW182" s="217"/>
      <c r="RZX182" s="217"/>
      <c r="RZY182" s="217"/>
      <c r="RZZ182" s="217"/>
      <c r="SAA182" s="217"/>
      <c r="SAB182" s="217"/>
      <c r="SAC182" s="217"/>
      <c r="SAD182" s="217"/>
      <c r="SAE182" s="217"/>
      <c r="SAF182" s="217"/>
      <c r="SAG182" s="217"/>
      <c r="SAH182" s="217"/>
      <c r="SAI182" s="217"/>
      <c r="SAJ182" s="217"/>
      <c r="SAK182" s="217"/>
      <c r="SAL182" s="217"/>
      <c r="SAM182" s="217"/>
      <c r="SAN182" s="217"/>
      <c r="SAO182" s="217"/>
      <c r="SAP182" s="217"/>
      <c r="SAQ182" s="217"/>
      <c r="SAR182" s="217"/>
      <c r="SAS182" s="217"/>
      <c r="SAT182" s="217"/>
      <c r="SAU182" s="217"/>
      <c r="SAV182" s="217"/>
      <c r="SAW182" s="217"/>
      <c r="SAX182" s="217"/>
      <c r="SAY182" s="217"/>
      <c r="SAZ182" s="217"/>
      <c r="SBA182" s="217"/>
      <c r="SBB182" s="217"/>
      <c r="SBC182" s="217"/>
      <c r="SBD182" s="217"/>
      <c r="SBE182" s="217"/>
      <c r="SBF182" s="217"/>
      <c r="SBG182" s="217"/>
      <c r="SBH182" s="217"/>
      <c r="SBI182" s="217"/>
      <c r="SBJ182" s="217"/>
      <c r="SBK182" s="217"/>
      <c r="SBL182" s="217"/>
      <c r="SBM182" s="217"/>
      <c r="SBN182" s="217"/>
      <c r="SBO182" s="217"/>
      <c r="SBP182" s="217"/>
      <c r="SBQ182" s="217"/>
      <c r="SBR182" s="217"/>
      <c r="SBS182" s="217"/>
      <c r="SBT182" s="217"/>
      <c r="SBU182" s="217"/>
      <c r="SBV182" s="217"/>
      <c r="SBW182" s="217"/>
      <c r="SBX182" s="217"/>
      <c r="SBY182" s="217"/>
      <c r="SBZ182" s="217"/>
      <c r="SCA182" s="217"/>
      <c r="SCB182" s="217"/>
      <c r="SCC182" s="217"/>
      <c r="SCD182" s="217"/>
      <c r="SCE182" s="217"/>
      <c r="SCF182" s="217"/>
      <c r="SCG182" s="217"/>
      <c r="SCH182" s="217"/>
      <c r="SCI182" s="217"/>
      <c r="SCJ182" s="217"/>
      <c r="SCK182" s="217"/>
      <c r="SCL182" s="217"/>
      <c r="SCM182" s="217"/>
      <c r="SCN182" s="217"/>
      <c r="SCO182" s="217"/>
      <c r="SCP182" s="217"/>
      <c r="SCQ182" s="217"/>
      <c r="SCR182" s="217"/>
      <c r="SCS182" s="217"/>
      <c r="SCT182" s="217"/>
      <c r="SCU182" s="217"/>
      <c r="SCV182" s="217"/>
      <c r="SCW182" s="217"/>
      <c r="SCX182" s="217"/>
      <c r="SCY182" s="217"/>
      <c r="SCZ182" s="217"/>
      <c r="SDA182" s="217"/>
      <c r="SDB182" s="217"/>
      <c r="SDC182" s="217"/>
      <c r="SDD182" s="217"/>
      <c r="SDE182" s="217"/>
      <c r="SDF182" s="217"/>
      <c r="SDG182" s="217"/>
      <c r="SDH182" s="217"/>
      <c r="SDI182" s="217"/>
      <c r="SDJ182" s="217"/>
      <c r="SDK182" s="217"/>
      <c r="SDL182" s="217"/>
      <c r="SDM182" s="217"/>
      <c r="SDN182" s="217"/>
      <c r="SDO182" s="217"/>
      <c r="SDP182" s="217"/>
      <c r="SDQ182" s="217"/>
      <c r="SDR182" s="217"/>
      <c r="SDS182" s="217"/>
      <c r="SDT182" s="217"/>
      <c r="SDU182" s="217"/>
      <c r="SDV182" s="217"/>
      <c r="SDW182" s="217"/>
      <c r="SDX182" s="217"/>
      <c r="SDY182" s="217"/>
      <c r="SDZ182" s="217"/>
      <c r="SEA182" s="217"/>
      <c r="SEB182" s="217"/>
      <c r="SEC182" s="217"/>
      <c r="SED182" s="217"/>
      <c r="SEE182" s="217"/>
      <c r="SEF182" s="217"/>
      <c r="SEG182" s="217"/>
      <c r="SEH182" s="217"/>
      <c r="SEI182" s="217"/>
      <c r="SEJ182" s="217"/>
      <c r="SEK182" s="217"/>
      <c r="SEL182" s="217"/>
      <c r="SEM182" s="217"/>
      <c r="SEN182" s="217"/>
      <c r="SEO182" s="217"/>
      <c r="SEP182" s="217"/>
      <c r="SEQ182" s="217"/>
      <c r="SER182" s="217"/>
      <c r="SES182" s="217"/>
      <c r="SET182" s="217"/>
      <c r="SEU182" s="217"/>
      <c r="SEV182" s="217"/>
      <c r="SEW182" s="217"/>
      <c r="SEX182" s="217"/>
      <c r="SEY182" s="217"/>
      <c r="SEZ182" s="217"/>
      <c r="SFA182" s="217"/>
      <c r="SFB182" s="217"/>
      <c r="SFC182" s="217"/>
      <c r="SFD182" s="217"/>
      <c r="SFE182" s="217"/>
      <c r="SFF182" s="217"/>
      <c r="SFG182" s="217"/>
      <c r="SFH182" s="217"/>
      <c r="SFI182" s="217"/>
      <c r="SFJ182" s="217"/>
      <c r="SFK182" s="217"/>
      <c r="SFL182" s="217"/>
      <c r="SFM182" s="217"/>
      <c r="SFN182" s="217"/>
      <c r="SFO182" s="217"/>
      <c r="SFP182" s="217"/>
      <c r="SFQ182" s="217"/>
      <c r="SFR182" s="217"/>
      <c r="SFS182" s="217"/>
      <c r="SFT182" s="217"/>
      <c r="SFU182" s="217"/>
      <c r="SFV182" s="217"/>
      <c r="SFW182" s="217"/>
      <c r="SFX182" s="217"/>
      <c r="SFY182" s="217"/>
      <c r="SFZ182" s="217"/>
      <c r="SGA182" s="217"/>
      <c r="SGB182" s="217"/>
      <c r="SGC182" s="217"/>
      <c r="SGD182" s="217"/>
      <c r="SGE182" s="217"/>
      <c r="SGF182" s="217"/>
      <c r="SGG182" s="217"/>
      <c r="SGH182" s="217"/>
      <c r="SGI182" s="217"/>
      <c r="SGJ182" s="217"/>
      <c r="SGK182" s="217"/>
      <c r="SGL182" s="217"/>
      <c r="SGM182" s="217"/>
      <c r="SGN182" s="217"/>
      <c r="SGO182" s="217"/>
      <c r="SGP182" s="217"/>
      <c r="SGQ182" s="217"/>
      <c r="SGR182" s="217"/>
      <c r="SGS182" s="217"/>
      <c r="SGT182" s="217"/>
      <c r="SGU182" s="217"/>
      <c r="SGV182" s="217"/>
      <c r="SGW182" s="217"/>
      <c r="SGX182" s="217"/>
      <c r="SGY182" s="217"/>
      <c r="SGZ182" s="217"/>
      <c r="SHA182" s="217"/>
      <c r="SHB182" s="217"/>
      <c r="SHC182" s="217"/>
      <c r="SHD182" s="217"/>
      <c r="SHE182" s="217"/>
      <c r="SHF182" s="217"/>
      <c r="SHG182" s="217"/>
      <c r="SHH182" s="217"/>
      <c r="SHI182" s="217"/>
      <c r="SHJ182" s="217"/>
      <c r="SHK182" s="217"/>
      <c r="SHL182" s="217"/>
      <c r="SHM182" s="217"/>
      <c r="SHN182" s="217"/>
      <c r="SHO182" s="217"/>
      <c r="SHP182" s="217"/>
      <c r="SHQ182" s="217"/>
      <c r="SHR182" s="217"/>
      <c r="SHS182" s="217"/>
      <c r="SHT182" s="217"/>
      <c r="SHU182" s="217"/>
      <c r="SHV182" s="217"/>
      <c r="SHW182" s="217"/>
      <c r="SHX182" s="217"/>
      <c r="SHY182" s="217"/>
      <c r="SHZ182" s="217"/>
      <c r="SIA182" s="217"/>
      <c r="SIB182" s="217"/>
      <c r="SIC182" s="217"/>
      <c r="SID182" s="217"/>
      <c r="SIE182" s="217"/>
      <c r="SIF182" s="217"/>
      <c r="SIG182" s="217"/>
      <c r="SIH182" s="217"/>
      <c r="SII182" s="217"/>
      <c r="SIJ182" s="217"/>
      <c r="SIK182" s="217"/>
      <c r="SIL182" s="217"/>
      <c r="SIM182" s="217"/>
      <c r="SIN182" s="217"/>
      <c r="SIO182" s="217"/>
      <c r="SIP182" s="217"/>
      <c r="SIQ182" s="217"/>
      <c r="SIR182" s="217"/>
      <c r="SIS182" s="217"/>
      <c r="SIT182" s="217"/>
      <c r="SIU182" s="217"/>
      <c r="SIV182" s="217"/>
      <c r="SIW182" s="217"/>
      <c r="SIX182" s="217"/>
      <c r="SIY182" s="217"/>
      <c r="SIZ182" s="217"/>
      <c r="SJA182" s="217"/>
      <c r="SJB182" s="217"/>
      <c r="SJC182" s="217"/>
      <c r="SJD182" s="217"/>
      <c r="SJE182" s="217"/>
      <c r="SJF182" s="217"/>
      <c r="SJG182" s="217"/>
      <c r="SJH182" s="217"/>
      <c r="SJI182" s="217"/>
      <c r="SJJ182" s="217"/>
      <c r="SJK182" s="217"/>
      <c r="SJL182" s="217"/>
      <c r="SJM182" s="217"/>
      <c r="SJN182" s="217"/>
      <c r="SJO182" s="217"/>
      <c r="SJP182" s="217"/>
      <c r="SJQ182" s="217"/>
      <c r="SJR182" s="217"/>
      <c r="SJS182" s="217"/>
      <c r="SJT182" s="217"/>
      <c r="SJU182" s="217"/>
      <c r="SJV182" s="217"/>
      <c r="SJW182" s="217"/>
      <c r="SJX182" s="217"/>
      <c r="SJY182" s="217"/>
      <c r="SJZ182" s="217"/>
      <c r="SKA182" s="217"/>
      <c r="SKB182" s="217"/>
      <c r="SKC182" s="217"/>
      <c r="SKD182" s="217"/>
      <c r="SKE182" s="217"/>
      <c r="SKF182" s="217"/>
      <c r="SKG182" s="217"/>
      <c r="SKH182" s="217"/>
      <c r="SKI182" s="217"/>
      <c r="SKJ182" s="217"/>
      <c r="SKK182" s="217"/>
      <c r="SKL182" s="217"/>
      <c r="SKM182" s="217"/>
      <c r="SKN182" s="217"/>
      <c r="SKO182" s="217"/>
      <c r="SKP182" s="217"/>
      <c r="SKQ182" s="217"/>
      <c r="SKR182" s="217"/>
      <c r="SKS182" s="217"/>
      <c r="SKT182" s="217"/>
      <c r="SKU182" s="217"/>
      <c r="SKV182" s="217"/>
      <c r="SKW182" s="217"/>
      <c r="SKX182" s="217"/>
      <c r="SKY182" s="217"/>
      <c r="SKZ182" s="217"/>
      <c r="SLA182" s="217"/>
      <c r="SLB182" s="217"/>
      <c r="SLC182" s="217"/>
      <c r="SLD182" s="217"/>
      <c r="SLE182" s="217"/>
      <c r="SLF182" s="217"/>
      <c r="SLG182" s="217"/>
      <c r="SLH182" s="217"/>
      <c r="SLI182" s="217"/>
      <c r="SLJ182" s="217"/>
      <c r="SLK182" s="217"/>
      <c r="SLL182" s="217"/>
      <c r="SLM182" s="217"/>
      <c r="SLN182" s="217"/>
      <c r="SLO182" s="217"/>
      <c r="SLP182" s="217"/>
      <c r="SLQ182" s="217"/>
      <c r="SLR182" s="217"/>
      <c r="SLS182" s="217"/>
      <c r="SLT182" s="217"/>
      <c r="SLU182" s="217"/>
      <c r="SLV182" s="217"/>
      <c r="SLW182" s="217"/>
      <c r="SLX182" s="217"/>
      <c r="SLY182" s="217"/>
      <c r="SLZ182" s="217"/>
      <c r="SMA182" s="217"/>
      <c r="SMB182" s="217"/>
      <c r="SMC182" s="217"/>
      <c r="SMD182" s="217"/>
      <c r="SME182" s="217"/>
      <c r="SMF182" s="217"/>
      <c r="SMG182" s="217"/>
      <c r="SMH182" s="217"/>
      <c r="SMI182" s="217"/>
      <c r="SMJ182" s="217"/>
      <c r="SMK182" s="217"/>
      <c r="SML182" s="217"/>
      <c r="SMM182" s="217"/>
      <c r="SMN182" s="217"/>
      <c r="SMO182" s="217"/>
      <c r="SMP182" s="217"/>
      <c r="SMQ182" s="217"/>
      <c r="SMR182" s="217"/>
      <c r="SMS182" s="217"/>
      <c r="SMT182" s="217"/>
      <c r="SMU182" s="217"/>
      <c r="SMV182" s="217"/>
      <c r="SMW182" s="217"/>
      <c r="SMX182" s="217"/>
      <c r="SMY182" s="217"/>
      <c r="SMZ182" s="217"/>
      <c r="SNA182" s="217"/>
      <c r="SNB182" s="217"/>
      <c r="SNC182" s="217"/>
      <c r="SND182" s="217"/>
      <c r="SNE182" s="217"/>
      <c r="SNF182" s="217"/>
      <c r="SNG182" s="217"/>
      <c r="SNH182" s="217"/>
      <c r="SNI182" s="217"/>
      <c r="SNJ182" s="217"/>
      <c r="SNK182" s="217"/>
      <c r="SNL182" s="217"/>
      <c r="SNM182" s="217"/>
      <c r="SNN182" s="217"/>
      <c r="SNO182" s="217"/>
      <c r="SNP182" s="217"/>
      <c r="SNQ182" s="217"/>
      <c r="SNR182" s="217"/>
      <c r="SNS182" s="217"/>
      <c r="SNT182" s="217"/>
      <c r="SNU182" s="217"/>
      <c r="SNV182" s="217"/>
      <c r="SNW182" s="217"/>
      <c r="SNX182" s="217"/>
      <c r="SNY182" s="217"/>
      <c r="SNZ182" s="217"/>
      <c r="SOA182" s="217"/>
      <c r="SOB182" s="217"/>
      <c r="SOC182" s="217"/>
      <c r="SOD182" s="217"/>
      <c r="SOE182" s="217"/>
      <c r="SOF182" s="217"/>
      <c r="SOG182" s="217"/>
      <c r="SOH182" s="217"/>
      <c r="SOI182" s="217"/>
      <c r="SOJ182" s="217"/>
      <c r="SOK182" s="217"/>
      <c r="SOL182" s="217"/>
      <c r="SOM182" s="217"/>
      <c r="SON182" s="217"/>
      <c r="SOO182" s="217"/>
      <c r="SOP182" s="217"/>
      <c r="SOQ182" s="217"/>
      <c r="SOR182" s="217"/>
      <c r="SOS182" s="217"/>
      <c r="SOT182" s="217"/>
      <c r="SOU182" s="217"/>
      <c r="SOV182" s="217"/>
      <c r="SOW182" s="217"/>
      <c r="SOX182" s="217"/>
      <c r="SOY182" s="217"/>
      <c r="SOZ182" s="217"/>
      <c r="SPA182" s="217"/>
      <c r="SPB182" s="217"/>
      <c r="SPC182" s="217"/>
      <c r="SPD182" s="217"/>
      <c r="SPE182" s="217"/>
      <c r="SPF182" s="217"/>
      <c r="SPG182" s="217"/>
      <c r="SPH182" s="217"/>
      <c r="SPI182" s="217"/>
      <c r="SPJ182" s="217"/>
      <c r="SPK182" s="217"/>
      <c r="SPL182" s="217"/>
      <c r="SPM182" s="217"/>
      <c r="SPN182" s="217"/>
      <c r="SPO182" s="217"/>
      <c r="SPP182" s="217"/>
      <c r="SPQ182" s="217"/>
      <c r="SPR182" s="217"/>
      <c r="SPS182" s="217"/>
      <c r="SPT182" s="217"/>
      <c r="SPU182" s="217"/>
      <c r="SPV182" s="217"/>
      <c r="SPW182" s="217"/>
      <c r="SPX182" s="217"/>
      <c r="SPY182" s="217"/>
      <c r="SPZ182" s="217"/>
      <c r="SQA182" s="217"/>
      <c r="SQB182" s="217"/>
      <c r="SQC182" s="217"/>
      <c r="SQD182" s="217"/>
      <c r="SQE182" s="217"/>
      <c r="SQF182" s="217"/>
      <c r="SQG182" s="217"/>
      <c r="SQH182" s="217"/>
      <c r="SQI182" s="217"/>
      <c r="SQJ182" s="217"/>
      <c r="SQK182" s="217"/>
      <c r="SQL182" s="217"/>
      <c r="SQM182" s="217"/>
      <c r="SQN182" s="217"/>
      <c r="SQO182" s="217"/>
      <c r="SQP182" s="217"/>
      <c r="SQQ182" s="217"/>
      <c r="SQR182" s="217"/>
      <c r="SQS182" s="217"/>
      <c r="SQT182" s="217"/>
      <c r="SQU182" s="217"/>
      <c r="SQV182" s="217"/>
      <c r="SQW182" s="217"/>
      <c r="SQX182" s="217"/>
      <c r="SQY182" s="217"/>
      <c r="SQZ182" s="217"/>
      <c r="SRA182" s="217"/>
      <c r="SRB182" s="217"/>
      <c r="SRC182" s="217"/>
      <c r="SRD182" s="217"/>
      <c r="SRE182" s="217"/>
      <c r="SRF182" s="217"/>
      <c r="SRG182" s="217"/>
      <c r="SRH182" s="217"/>
      <c r="SRI182" s="217"/>
      <c r="SRJ182" s="217"/>
      <c r="SRK182" s="217"/>
      <c r="SRL182" s="217"/>
      <c r="SRM182" s="217"/>
      <c r="SRN182" s="217"/>
      <c r="SRO182" s="217"/>
      <c r="SRP182" s="217"/>
      <c r="SRQ182" s="217"/>
      <c r="SRR182" s="217"/>
      <c r="SRS182" s="217"/>
      <c r="SRT182" s="217"/>
      <c r="SRU182" s="217"/>
      <c r="SRV182" s="217"/>
      <c r="SRW182" s="217"/>
      <c r="SRX182" s="217"/>
      <c r="SRY182" s="217"/>
      <c r="SRZ182" s="217"/>
      <c r="SSA182" s="217"/>
      <c r="SSB182" s="217"/>
      <c r="SSC182" s="217"/>
      <c r="SSD182" s="217"/>
      <c r="SSE182" s="217"/>
      <c r="SSF182" s="217"/>
      <c r="SSG182" s="217"/>
      <c r="SSH182" s="217"/>
      <c r="SSI182" s="217"/>
      <c r="SSJ182" s="217"/>
      <c r="SSK182" s="217"/>
      <c r="SSL182" s="217"/>
      <c r="SSM182" s="217"/>
      <c r="SSN182" s="217"/>
      <c r="SSO182" s="217"/>
      <c r="SSP182" s="217"/>
      <c r="SSQ182" s="217"/>
      <c r="SSR182" s="217"/>
      <c r="SSS182" s="217"/>
      <c r="SST182" s="217"/>
      <c r="SSU182" s="217"/>
      <c r="SSV182" s="217"/>
      <c r="SSW182" s="217"/>
      <c r="SSX182" s="217"/>
      <c r="SSY182" s="217"/>
      <c r="SSZ182" s="217"/>
      <c r="STA182" s="217"/>
      <c r="STB182" s="217"/>
      <c r="STC182" s="217"/>
      <c r="STD182" s="217"/>
      <c r="STE182" s="217"/>
      <c r="STF182" s="217"/>
      <c r="STG182" s="217"/>
      <c r="STH182" s="217"/>
      <c r="STI182" s="217"/>
      <c r="STJ182" s="217"/>
      <c r="STK182" s="217"/>
      <c r="STL182" s="217"/>
      <c r="STM182" s="217"/>
      <c r="STN182" s="217"/>
      <c r="STO182" s="217"/>
      <c r="STP182" s="217"/>
      <c r="STQ182" s="217"/>
      <c r="STR182" s="217"/>
      <c r="STS182" s="217"/>
      <c r="STT182" s="217"/>
      <c r="STU182" s="217"/>
      <c r="STV182" s="217"/>
      <c r="STW182" s="217"/>
      <c r="STX182" s="217"/>
      <c r="STY182" s="217"/>
      <c r="STZ182" s="217"/>
      <c r="SUA182" s="217"/>
      <c r="SUB182" s="217"/>
      <c r="SUC182" s="217"/>
      <c r="SUD182" s="217"/>
      <c r="SUE182" s="217"/>
      <c r="SUF182" s="217"/>
      <c r="SUG182" s="217"/>
      <c r="SUH182" s="217"/>
      <c r="SUI182" s="217"/>
      <c r="SUJ182" s="217"/>
      <c r="SUK182" s="217"/>
      <c r="SUL182" s="217"/>
      <c r="SUM182" s="217"/>
      <c r="SUN182" s="217"/>
      <c r="SUO182" s="217"/>
      <c r="SUP182" s="217"/>
      <c r="SUQ182" s="217"/>
      <c r="SUR182" s="217"/>
      <c r="SUS182" s="217"/>
      <c r="SUT182" s="217"/>
      <c r="SUU182" s="217"/>
      <c r="SUV182" s="217"/>
      <c r="SUW182" s="217"/>
      <c r="SUX182" s="217"/>
      <c r="SUY182" s="217"/>
      <c r="SUZ182" s="217"/>
      <c r="SVA182" s="217"/>
      <c r="SVB182" s="217"/>
      <c r="SVC182" s="217"/>
      <c r="SVD182" s="217"/>
      <c r="SVE182" s="217"/>
      <c r="SVF182" s="217"/>
      <c r="SVG182" s="217"/>
      <c r="SVH182" s="217"/>
      <c r="SVI182" s="217"/>
      <c r="SVJ182" s="217"/>
      <c r="SVK182" s="217"/>
      <c r="SVL182" s="217"/>
      <c r="SVM182" s="217"/>
      <c r="SVN182" s="217"/>
      <c r="SVO182" s="217"/>
      <c r="SVP182" s="217"/>
      <c r="SVQ182" s="217"/>
      <c r="SVR182" s="217"/>
      <c r="SVS182" s="217"/>
      <c r="SVT182" s="217"/>
      <c r="SVU182" s="217"/>
      <c r="SVV182" s="217"/>
      <c r="SVW182" s="217"/>
      <c r="SVX182" s="217"/>
      <c r="SVY182" s="217"/>
      <c r="SVZ182" s="217"/>
      <c r="SWA182" s="217"/>
      <c r="SWB182" s="217"/>
      <c r="SWC182" s="217"/>
      <c r="SWD182" s="217"/>
      <c r="SWE182" s="217"/>
      <c r="SWF182" s="217"/>
      <c r="SWG182" s="217"/>
      <c r="SWH182" s="217"/>
      <c r="SWI182" s="217"/>
      <c r="SWJ182" s="217"/>
      <c r="SWK182" s="217"/>
      <c r="SWL182" s="217"/>
      <c r="SWM182" s="217"/>
      <c r="SWN182" s="217"/>
      <c r="SWO182" s="217"/>
      <c r="SWP182" s="217"/>
      <c r="SWQ182" s="217"/>
      <c r="SWR182" s="217"/>
      <c r="SWS182" s="217"/>
      <c r="SWT182" s="217"/>
      <c r="SWU182" s="217"/>
      <c r="SWV182" s="217"/>
      <c r="SWW182" s="217"/>
      <c r="SWX182" s="217"/>
      <c r="SWY182" s="217"/>
      <c r="SWZ182" s="217"/>
      <c r="SXA182" s="217"/>
      <c r="SXB182" s="217"/>
      <c r="SXC182" s="217"/>
      <c r="SXD182" s="217"/>
      <c r="SXE182" s="217"/>
      <c r="SXF182" s="217"/>
      <c r="SXG182" s="217"/>
      <c r="SXH182" s="217"/>
      <c r="SXI182" s="217"/>
      <c r="SXJ182" s="217"/>
      <c r="SXK182" s="217"/>
      <c r="SXL182" s="217"/>
      <c r="SXM182" s="217"/>
      <c r="SXN182" s="217"/>
      <c r="SXO182" s="217"/>
      <c r="SXP182" s="217"/>
      <c r="SXQ182" s="217"/>
      <c r="SXR182" s="217"/>
      <c r="SXS182" s="217"/>
      <c r="SXT182" s="217"/>
      <c r="SXU182" s="217"/>
      <c r="SXV182" s="217"/>
      <c r="SXW182" s="217"/>
      <c r="SXX182" s="217"/>
      <c r="SXY182" s="217"/>
      <c r="SXZ182" s="217"/>
      <c r="SYA182" s="217"/>
      <c r="SYB182" s="217"/>
      <c r="SYC182" s="217"/>
      <c r="SYD182" s="217"/>
      <c r="SYE182" s="217"/>
      <c r="SYF182" s="217"/>
      <c r="SYG182" s="217"/>
      <c r="SYH182" s="217"/>
      <c r="SYI182" s="217"/>
      <c r="SYJ182" s="217"/>
      <c r="SYK182" s="217"/>
      <c r="SYL182" s="217"/>
      <c r="SYM182" s="217"/>
      <c r="SYN182" s="217"/>
      <c r="SYO182" s="217"/>
      <c r="SYP182" s="217"/>
      <c r="SYQ182" s="217"/>
      <c r="SYR182" s="217"/>
      <c r="SYS182" s="217"/>
      <c r="SYT182" s="217"/>
      <c r="SYU182" s="217"/>
      <c r="SYV182" s="217"/>
      <c r="SYW182" s="217"/>
      <c r="SYX182" s="217"/>
      <c r="SYY182" s="217"/>
      <c r="SYZ182" s="217"/>
      <c r="SZA182" s="217"/>
      <c r="SZB182" s="217"/>
      <c r="SZC182" s="217"/>
      <c r="SZD182" s="217"/>
      <c r="SZE182" s="217"/>
      <c r="SZF182" s="217"/>
      <c r="SZG182" s="217"/>
      <c r="SZH182" s="217"/>
      <c r="SZI182" s="217"/>
      <c r="SZJ182" s="217"/>
      <c r="SZK182" s="217"/>
      <c r="SZL182" s="217"/>
      <c r="SZM182" s="217"/>
      <c r="SZN182" s="217"/>
      <c r="SZO182" s="217"/>
      <c r="SZP182" s="217"/>
      <c r="SZQ182" s="217"/>
      <c r="SZR182" s="217"/>
      <c r="SZS182" s="217"/>
      <c r="SZT182" s="217"/>
      <c r="SZU182" s="217"/>
      <c r="SZV182" s="217"/>
      <c r="SZW182" s="217"/>
      <c r="SZX182" s="217"/>
      <c r="SZY182" s="217"/>
      <c r="SZZ182" s="217"/>
      <c r="TAA182" s="217"/>
      <c r="TAB182" s="217"/>
      <c r="TAC182" s="217"/>
      <c r="TAD182" s="217"/>
      <c r="TAE182" s="217"/>
      <c r="TAF182" s="217"/>
      <c r="TAG182" s="217"/>
      <c r="TAH182" s="217"/>
      <c r="TAI182" s="217"/>
      <c r="TAJ182" s="217"/>
      <c r="TAK182" s="217"/>
      <c r="TAL182" s="217"/>
      <c r="TAM182" s="217"/>
      <c r="TAN182" s="217"/>
      <c r="TAO182" s="217"/>
      <c r="TAP182" s="217"/>
      <c r="TAQ182" s="217"/>
      <c r="TAR182" s="217"/>
      <c r="TAS182" s="217"/>
      <c r="TAT182" s="217"/>
      <c r="TAU182" s="217"/>
      <c r="TAV182" s="217"/>
      <c r="TAW182" s="217"/>
      <c r="TAX182" s="217"/>
      <c r="TAY182" s="217"/>
      <c r="TAZ182" s="217"/>
      <c r="TBA182" s="217"/>
      <c r="TBB182" s="217"/>
      <c r="TBC182" s="217"/>
      <c r="TBD182" s="217"/>
      <c r="TBE182" s="217"/>
      <c r="TBF182" s="217"/>
      <c r="TBG182" s="217"/>
      <c r="TBH182" s="217"/>
      <c r="TBI182" s="217"/>
      <c r="TBJ182" s="217"/>
      <c r="TBK182" s="217"/>
      <c r="TBL182" s="217"/>
      <c r="TBM182" s="217"/>
      <c r="TBN182" s="217"/>
      <c r="TBO182" s="217"/>
      <c r="TBP182" s="217"/>
      <c r="TBQ182" s="217"/>
      <c r="TBR182" s="217"/>
      <c r="TBS182" s="217"/>
      <c r="TBT182" s="217"/>
      <c r="TBU182" s="217"/>
      <c r="TBV182" s="217"/>
      <c r="TBW182" s="217"/>
      <c r="TBX182" s="217"/>
      <c r="TBY182" s="217"/>
      <c r="TBZ182" s="217"/>
      <c r="TCA182" s="217"/>
      <c r="TCB182" s="217"/>
      <c r="TCC182" s="217"/>
      <c r="TCD182" s="217"/>
      <c r="TCE182" s="217"/>
      <c r="TCF182" s="217"/>
      <c r="TCG182" s="217"/>
      <c r="TCH182" s="217"/>
      <c r="TCI182" s="217"/>
      <c r="TCJ182" s="217"/>
      <c r="TCK182" s="217"/>
      <c r="TCL182" s="217"/>
      <c r="TCM182" s="217"/>
      <c r="TCN182" s="217"/>
      <c r="TCO182" s="217"/>
      <c r="TCP182" s="217"/>
      <c r="TCQ182" s="217"/>
      <c r="TCR182" s="217"/>
      <c r="TCS182" s="217"/>
      <c r="TCT182" s="217"/>
      <c r="TCU182" s="217"/>
      <c r="TCV182" s="217"/>
      <c r="TCW182" s="217"/>
      <c r="TCX182" s="217"/>
      <c r="TCY182" s="217"/>
      <c r="TCZ182" s="217"/>
      <c r="TDA182" s="217"/>
      <c r="TDB182" s="217"/>
      <c r="TDC182" s="217"/>
      <c r="TDD182" s="217"/>
      <c r="TDE182" s="217"/>
      <c r="TDF182" s="217"/>
      <c r="TDG182" s="217"/>
      <c r="TDH182" s="217"/>
      <c r="TDI182" s="217"/>
      <c r="TDJ182" s="217"/>
      <c r="TDK182" s="217"/>
      <c r="TDL182" s="217"/>
      <c r="TDM182" s="217"/>
      <c r="TDN182" s="217"/>
      <c r="TDO182" s="217"/>
      <c r="TDP182" s="217"/>
      <c r="TDQ182" s="217"/>
      <c r="TDR182" s="217"/>
      <c r="TDS182" s="217"/>
      <c r="TDT182" s="217"/>
      <c r="TDU182" s="217"/>
      <c r="TDV182" s="217"/>
      <c r="TDW182" s="217"/>
      <c r="TDX182" s="217"/>
      <c r="TDY182" s="217"/>
      <c r="TDZ182" s="217"/>
      <c r="TEA182" s="217"/>
      <c r="TEB182" s="217"/>
      <c r="TEC182" s="217"/>
      <c r="TED182" s="217"/>
      <c r="TEE182" s="217"/>
      <c r="TEF182" s="217"/>
      <c r="TEG182" s="217"/>
      <c r="TEH182" s="217"/>
      <c r="TEI182" s="217"/>
      <c r="TEJ182" s="217"/>
      <c r="TEK182" s="217"/>
      <c r="TEL182" s="217"/>
      <c r="TEM182" s="217"/>
      <c r="TEN182" s="217"/>
      <c r="TEO182" s="217"/>
      <c r="TEP182" s="217"/>
      <c r="TEQ182" s="217"/>
      <c r="TER182" s="217"/>
      <c r="TES182" s="217"/>
      <c r="TET182" s="217"/>
      <c r="TEU182" s="217"/>
      <c r="TEV182" s="217"/>
      <c r="TEW182" s="217"/>
      <c r="TEX182" s="217"/>
      <c r="TEY182" s="217"/>
      <c r="TEZ182" s="217"/>
      <c r="TFA182" s="217"/>
      <c r="TFB182" s="217"/>
      <c r="TFC182" s="217"/>
      <c r="TFD182" s="217"/>
      <c r="TFE182" s="217"/>
      <c r="TFF182" s="217"/>
      <c r="TFG182" s="217"/>
      <c r="TFH182" s="217"/>
      <c r="TFI182" s="217"/>
      <c r="TFJ182" s="217"/>
      <c r="TFK182" s="217"/>
      <c r="TFL182" s="217"/>
      <c r="TFM182" s="217"/>
      <c r="TFN182" s="217"/>
      <c r="TFO182" s="217"/>
      <c r="TFP182" s="217"/>
      <c r="TFQ182" s="217"/>
      <c r="TFR182" s="217"/>
      <c r="TFS182" s="217"/>
      <c r="TFT182" s="217"/>
      <c r="TFU182" s="217"/>
      <c r="TFV182" s="217"/>
      <c r="TFW182" s="217"/>
      <c r="TFX182" s="217"/>
      <c r="TFY182" s="217"/>
      <c r="TFZ182" s="217"/>
      <c r="TGA182" s="217"/>
      <c r="TGB182" s="217"/>
      <c r="TGC182" s="217"/>
      <c r="TGD182" s="217"/>
      <c r="TGE182" s="217"/>
      <c r="TGF182" s="217"/>
      <c r="TGG182" s="217"/>
      <c r="TGH182" s="217"/>
      <c r="TGI182" s="217"/>
      <c r="TGJ182" s="217"/>
      <c r="TGK182" s="217"/>
      <c r="TGL182" s="217"/>
      <c r="TGM182" s="217"/>
      <c r="TGN182" s="217"/>
      <c r="TGO182" s="217"/>
      <c r="TGP182" s="217"/>
      <c r="TGQ182" s="217"/>
      <c r="TGR182" s="217"/>
      <c r="TGS182" s="217"/>
      <c r="TGT182" s="217"/>
      <c r="TGU182" s="217"/>
      <c r="TGV182" s="217"/>
      <c r="TGW182" s="217"/>
      <c r="TGX182" s="217"/>
      <c r="TGY182" s="217"/>
      <c r="TGZ182" s="217"/>
      <c r="THA182" s="217"/>
      <c r="THB182" s="217"/>
      <c r="THC182" s="217"/>
      <c r="THD182" s="217"/>
      <c r="THE182" s="217"/>
      <c r="THF182" s="217"/>
      <c r="THG182" s="217"/>
      <c r="THH182" s="217"/>
      <c r="THI182" s="217"/>
      <c r="THJ182" s="217"/>
      <c r="THK182" s="217"/>
      <c r="THL182" s="217"/>
      <c r="THM182" s="217"/>
      <c r="THN182" s="217"/>
      <c r="THO182" s="217"/>
      <c r="THP182" s="217"/>
      <c r="THQ182" s="217"/>
      <c r="THR182" s="217"/>
      <c r="THS182" s="217"/>
      <c r="THT182" s="217"/>
      <c r="THU182" s="217"/>
      <c r="THV182" s="217"/>
      <c r="THW182" s="217"/>
      <c r="THX182" s="217"/>
      <c r="THY182" s="217"/>
      <c r="THZ182" s="217"/>
      <c r="TIA182" s="217"/>
      <c r="TIB182" s="217"/>
      <c r="TIC182" s="217"/>
      <c r="TID182" s="217"/>
      <c r="TIE182" s="217"/>
      <c r="TIF182" s="217"/>
      <c r="TIG182" s="217"/>
      <c r="TIH182" s="217"/>
      <c r="TII182" s="217"/>
      <c r="TIJ182" s="217"/>
      <c r="TIK182" s="217"/>
      <c r="TIL182" s="217"/>
      <c r="TIM182" s="217"/>
      <c r="TIN182" s="217"/>
      <c r="TIO182" s="217"/>
      <c r="TIP182" s="217"/>
      <c r="TIQ182" s="217"/>
      <c r="TIR182" s="217"/>
      <c r="TIS182" s="217"/>
      <c r="TIT182" s="217"/>
      <c r="TIU182" s="217"/>
      <c r="TIV182" s="217"/>
      <c r="TIW182" s="217"/>
      <c r="TIX182" s="217"/>
      <c r="TIY182" s="217"/>
      <c r="TIZ182" s="217"/>
      <c r="TJA182" s="217"/>
      <c r="TJB182" s="217"/>
      <c r="TJC182" s="217"/>
      <c r="TJD182" s="217"/>
      <c r="TJE182" s="217"/>
      <c r="TJF182" s="217"/>
      <c r="TJG182" s="217"/>
      <c r="TJH182" s="217"/>
      <c r="TJI182" s="217"/>
      <c r="TJJ182" s="217"/>
      <c r="TJK182" s="217"/>
      <c r="TJL182" s="217"/>
      <c r="TJM182" s="217"/>
      <c r="TJN182" s="217"/>
      <c r="TJO182" s="217"/>
      <c r="TJP182" s="217"/>
      <c r="TJQ182" s="217"/>
      <c r="TJR182" s="217"/>
      <c r="TJS182" s="217"/>
      <c r="TJT182" s="217"/>
      <c r="TJU182" s="217"/>
      <c r="TJV182" s="217"/>
      <c r="TJW182" s="217"/>
      <c r="TJX182" s="217"/>
      <c r="TJY182" s="217"/>
      <c r="TJZ182" s="217"/>
      <c r="TKA182" s="217"/>
      <c r="TKB182" s="217"/>
      <c r="TKC182" s="217"/>
      <c r="TKD182" s="217"/>
      <c r="TKE182" s="217"/>
      <c r="TKF182" s="217"/>
      <c r="TKG182" s="217"/>
      <c r="TKH182" s="217"/>
      <c r="TKI182" s="217"/>
      <c r="TKJ182" s="217"/>
      <c r="TKK182" s="217"/>
      <c r="TKL182" s="217"/>
      <c r="TKM182" s="217"/>
      <c r="TKN182" s="217"/>
      <c r="TKO182" s="217"/>
      <c r="TKP182" s="217"/>
      <c r="TKQ182" s="217"/>
      <c r="TKR182" s="217"/>
      <c r="TKS182" s="217"/>
      <c r="TKT182" s="217"/>
      <c r="TKU182" s="217"/>
      <c r="TKV182" s="217"/>
      <c r="TKW182" s="217"/>
      <c r="TKX182" s="217"/>
      <c r="TKY182" s="217"/>
      <c r="TKZ182" s="217"/>
      <c r="TLA182" s="217"/>
      <c r="TLB182" s="217"/>
      <c r="TLC182" s="217"/>
      <c r="TLD182" s="217"/>
      <c r="TLE182" s="217"/>
      <c r="TLF182" s="217"/>
      <c r="TLG182" s="217"/>
      <c r="TLH182" s="217"/>
      <c r="TLI182" s="217"/>
      <c r="TLJ182" s="217"/>
      <c r="TLK182" s="217"/>
      <c r="TLL182" s="217"/>
      <c r="TLM182" s="217"/>
      <c r="TLN182" s="217"/>
      <c r="TLO182" s="217"/>
      <c r="TLP182" s="217"/>
      <c r="TLQ182" s="217"/>
      <c r="TLR182" s="217"/>
      <c r="TLS182" s="217"/>
      <c r="TLT182" s="217"/>
      <c r="TLU182" s="217"/>
      <c r="TLV182" s="217"/>
      <c r="TLW182" s="217"/>
      <c r="TLX182" s="217"/>
      <c r="TLY182" s="217"/>
      <c r="TLZ182" s="217"/>
      <c r="TMA182" s="217"/>
      <c r="TMB182" s="217"/>
      <c r="TMC182" s="217"/>
      <c r="TMD182" s="217"/>
      <c r="TME182" s="217"/>
      <c r="TMF182" s="217"/>
      <c r="TMG182" s="217"/>
      <c r="TMH182" s="217"/>
      <c r="TMI182" s="217"/>
      <c r="TMJ182" s="217"/>
      <c r="TMK182" s="217"/>
      <c r="TML182" s="217"/>
      <c r="TMM182" s="217"/>
      <c r="TMN182" s="217"/>
      <c r="TMO182" s="217"/>
      <c r="TMP182" s="217"/>
      <c r="TMQ182" s="217"/>
      <c r="TMR182" s="217"/>
      <c r="TMS182" s="217"/>
      <c r="TMT182" s="217"/>
      <c r="TMU182" s="217"/>
      <c r="TMV182" s="217"/>
      <c r="TMW182" s="217"/>
      <c r="TMX182" s="217"/>
      <c r="TMY182" s="217"/>
      <c r="TMZ182" s="217"/>
      <c r="TNA182" s="217"/>
      <c r="TNB182" s="217"/>
      <c r="TNC182" s="217"/>
      <c r="TND182" s="217"/>
      <c r="TNE182" s="217"/>
      <c r="TNF182" s="217"/>
      <c r="TNG182" s="217"/>
      <c r="TNH182" s="217"/>
      <c r="TNI182" s="217"/>
      <c r="TNJ182" s="217"/>
      <c r="TNK182" s="217"/>
      <c r="TNL182" s="217"/>
      <c r="TNM182" s="217"/>
      <c r="TNN182" s="217"/>
      <c r="TNO182" s="217"/>
      <c r="TNP182" s="217"/>
      <c r="TNQ182" s="217"/>
      <c r="TNR182" s="217"/>
      <c r="TNS182" s="217"/>
      <c r="TNT182" s="217"/>
      <c r="TNU182" s="217"/>
      <c r="TNV182" s="217"/>
      <c r="TNW182" s="217"/>
      <c r="TNX182" s="217"/>
      <c r="TNY182" s="217"/>
      <c r="TNZ182" s="217"/>
      <c r="TOA182" s="217"/>
      <c r="TOB182" s="217"/>
      <c r="TOC182" s="217"/>
      <c r="TOD182" s="217"/>
      <c r="TOE182" s="217"/>
      <c r="TOF182" s="217"/>
      <c r="TOG182" s="217"/>
      <c r="TOH182" s="217"/>
      <c r="TOI182" s="217"/>
      <c r="TOJ182" s="217"/>
      <c r="TOK182" s="217"/>
      <c r="TOL182" s="217"/>
      <c r="TOM182" s="217"/>
      <c r="TON182" s="217"/>
      <c r="TOO182" s="217"/>
      <c r="TOP182" s="217"/>
      <c r="TOQ182" s="217"/>
      <c r="TOR182" s="217"/>
      <c r="TOS182" s="217"/>
      <c r="TOT182" s="217"/>
      <c r="TOU182" s="217"/>
      <c r="TOV182" s="217"/>
      <c r="TOW182" s="217"/>
      <c r="TOX182" s="217"/>
      <c r="TOY182" s="217"/>
      <c r="TOZ182" s="217"/>
      <c r="TPA182" s="217"/>
      <c r="TPB182" s="217"/>
      <c r="TPC182" s="217"/>
      <c r="TPD182" s="217"/>
      <c r="TPE182" s="217"/>
      <c r="TPF182" s="217"/>
      <c r="TPG182" s="217"/>
      <c r="TPH182" s="217"/>
      <c r="TPI182" s="217"/>
      <c r="TPJ182" s="217"/>
      <c r="TPK182" s="217"/>
      <c r="TPL182" s="217"/>
      <c r="TPM182" s="217"/>
      <c r="TPN182" s="217"/>
      <c r="TPO182" s="217"/>
      <c r="TPP182" s="217"/>
      <c r="TPQ182" s="217"/>
      <c r="TPR182" s="217"/>
      <c r="TPS182" s="217"/>
      <c r="TPT182" s="217"/>
      <c r="TPU182" s="217"/>
      <c r="TPV182" s="217"/>
      <c r="TPW182" s="217"/>
      <c r="TPX182" s="217"/>
      <c r="TPY182" s="217"/>
      <c r="TPZ182" s="217"/>
      <c r="TQA182" s="217"/>
      <c r="TQB182" s="217"/>
      <c r="TQC182" s="217"/>
      <c r="TQD182" s="217"/>
      <c r="TQE182" s="217"/>
      <c r="TQF182" s="217"/>
      <c r="TQG182" s="217"/>
      <c r="TQH182" s="217"/>
      <c r="TQI182" s="217"/>
      <c r="TQJ182" s="217"/>
      <c r="TQK182" s="217"/>
      <c r="TQL182" s="217"/>
      <c r="TQM182" s="217"/>
      <c r="TQN182" s="217"/>
      <c r="TQO182" s="217"/>
      <c r="TQP182" s="217"/>
      <c r="TQQ182" s="217"/>
      <c r="TQR182" s="217"/>
      <c r="TQS182" s="217"/>
      <c r="TQT182" s="217"/>
      <c r="TQU182" s="217"/>
      <c r="TQV182" s="217"/>
      <c r="TQW182" s="217"/>
      <c r="TQX182" s="217"/>
      <c r="TQY182" s="217"/>
      <c r="TQZ182" s="217"/>
      <c r="TRA182" s="217"/>
      <c r="TRB182" s="217"/>
      <c r="TRC182" s="217"/>
      <c r="TRD182" s="217"/>
      <c r="TRE182" s="217"/>
      <c r="TRF182" s="217"/>
      <c r="TRG182" s="217"/>
      <c r="TRH182" s="217"/>
      <c r="TRI182" s="217"/>
      <c r="TRJ182" s="217"/>
      <c r="TRK182" s="217"/>
      <c r="TRL182" s="217"/>
      <c r="TRM182" s="217"/>
      <c r="TRN182" s="217"/>
      <c r="TRO182" s="217"/>
      <c r="TRP182" s="217"/>
      <c r="TRQ182" s="217"/>
      <c r="TRR182" s="217"/>
      <c r="TRS182" s="217"/>
      <c r="TRT182" s="217"/>
      <c r="TRU182" s="217"/>
      <c r="TRV182" s="217"/>
      <c r="TRW182" s="217"/>
      <c r="TRX182" s="217"/>
      <c r="TRY182" s="217"/>
      <c r="TRZ182" s="217"/>
      <c r="TSA182" s="217"/>
      <c r="TSB182" s="217"/>
      <c r="TSC182" s="217"/>
      <c r="TSD182" s="217"/>
      <c r="TSE182" s="217"/>
      <c r="TSF182" s="217"/>
      <c r="TSG182" s="217"/>
      <c r="TSH182" s="217"/>
      <c r="TSI182" s="217"/>
      <c r="TSJ182" s="217"/>
      <c r="TSK182" s="217"/>
      <c r="TSL182" s="217"/>
      <c r="TSM182" s="217"/>
      <c r="TSN182" s="217"/>
      <c r="TSO182" s="217"/>
      <c r="TSP182" s="217"/>
      <c r="TSQ182" s="217"/>
      <c r="TSR182" s="217"/>
      <c r="TSS182" s="217"/>
      <c r="TST182" s="217"/>
      <c r="TSU182" s="217"/>
      <c r="TSV182" s="217"/>
      <c r="TSW182" s="217"/>
      <c r="TSX182" s="217"/>
      <c r="TSY182" s="217"/>
      <c r="TSZ182" s="217"/>
      <c r="TTA182" s="217"/>
      <c r="TTB182" s="217"/>
      <c r="TTC182" s="217"/>
      <c r="TTD182" s="217"/>
      <c r="TTE182" s="217"/>
      <c r="TTF182" s="217"/>
      <c r="TTG182" s="217"/>
      <c r="TTH182" s="217"/>
      <c r="TTI182" s="217"/>
      <c r="TTJ182" s="217"/>
      <c r="TTK182" s="217"/>
      <c r="TTL182" s="217"/>
      <c r="TTM182" s="217"/>
      <c r="TTN182" s="217"/>
      <c r="TTO182" s="217"/>
      <c r="TTP182" s="217"/>
      <c r="TTQ182" s="217"/>
      <c r="TTR182" s="217"/>
      <c r="TTS182" s="217"/>
      <c r="TTT182" s="217"/>
      <c r="TTU182" s="217"/>
      <c r="TTV182" s="217"/>
      <c r="TTW182" s="217"/>
      <c r="TTX182" s="217"/>
      <c r="TTY182" s="217"/>
      <c r="TTZ182" s="217"/>
      <c r="TUA182" s="217"/>
      <c r="TUB182" s="217"/>
      <c r="TUC182" s="217"/>
      <c r="TUD182" s="217"/>
      <c r="TUE182" s="217"/>
      <c r="TUF182" s="217"/>
      <c r="TUG182" s="217"/>
      <c r="TUH182" s="217"/>
      <c r="TUI182" s="217"/>
      <c r="TUJ182" s="217"/>
      <c r="TUK182" s="217"/>
      <c r="TUL182" s="217"/>
      <c r="TUM182" s="217"/>
      <c r="TUN182" s="217"/>
      <c r="TUO182" s="217"/>
      <c r="TUP182" s="217"/>
      <c r="TUQ182" s="217"/>
      <c r="TUR182" s="217"/>
      <c r="TUS182" s="217"/>
      <c r="TUT182" s="217"/>
      <c r="TUU182" s="217"/>
      <c r="TUV182" s="217"/>
      <c r="TUW182" s="217"/>
      <c r="TUX182" s="217"/>
      <c r="TUY182" s="217"/>
      <c r="TUZ182" s="217"/>
      <c r="TVA182" s="217"/>
      <c r="TVB182" s="217"/>
      <c r="TVC182" s="217"/>
      <c r="TVD182" s="217"/>
      <c r="TVE182" s="217"/>
      <c r="TVF182" s="217"/>
      <c r="TVG182" s="217"/>
      <c r="TVH182" s="217"/>
      <c r="TVI182" s="217"/>
      <c r="TVJ182" s="217"/>
      <c r="TVK182" s="217"/>
      <c r="TVL182" s="217"/>
      <c r="TVM182" s="217"/>
      <c r="TVN182" s="217"/>
      <c r="TVO182" s="217"/>
      <c r="TVP182" s="217"/>
      <c r="TVQ182" s="217"/>
      <c r="TVR182" s="217"/>
      <c r="TVS182" s="217"/>
      <c r="TVT182" s="217"/>
      <c r="TVU182" s="217"/>
      <c r="TVV182" s="217"/>
      <c r="TVW182" s="217"/>
      <c r="TVX182" s="217"/>
      <c r="TVY182" s="217"/>
      <c r="TVZ182" s="217"/>
      <c r="TWA182" s="217"/>
      <c r="TWB182" s="217"/>
      <c r="TWC182" s="217"/>
      <c r="TWD182" s="217"/>
      <c r="TWE182" s="217"/>
      <c r="TWF182" s="217"/>
      <c r="TWG182" s="217"/>
      <c r="TWH182" s="217"/>
      <c r="TWI182" s="217"/>
      <c r="TWJ182" s="217"/>
      <c r="TWK182" s="217"/>
      <c r="TWL182" s="217"/>
      <c r="TWM182" s="217"/>
      <c r="TWN182" s="217"/>
      <c r="TWO182" s="217"/>
      <c r="TWP182" s="217"/>
      <c r="TWQ182" s="217"/>
      <c r="TWR182" s="217"/>
      <c r="TWS182" s="217"/>
      <c r="TWT182" s="217"/>
      <c r="TWU182" s="217"/>
      <c r="TWV182" s="217"/>
      <c r="TWW182" s="217"/>
      <c r="TWX182" s="217"/>
      <c r="TWY182" s="217"/>
      <c r="TWZ182" s="217"/>
      <c r="TXA182" s="217"/>
      <c r="TXB182" s="217"/>
      <c r="TXC182" s="217"/>
      <c r="TXD182" s="217"/>
      <c r="TXE182" s="217"/>
      <c r="TXF182" s="217"/>
      <c r="TXG182" s="217"/>
      <c r="TXH182" s="217"/>
      <c r="TXI182" s="217"/>
      <c r="TXJ182" s="217"/>
      <c r="TXK182" s="217"/>
      <c r="TXL182" s="217"/>
      <c r="TXM182" s="217"/>
      <c r="TXN182" s="217"/>
      <c r="TXO182" s="217"/>
      <c r="TXP182" s="217"/>
      <c r="TXQ182" s="217"/>
      <c r="TXR182" s="217"/>
      <c r="TXS182" s="217"/>
      <c r="TXT182" s="217"/>
      <c r="TXU182" s="217"/>
      <c r="TXV182" s="217"/>
      <c r="TXW182" s="217"/>
      <c r="TXX182" s="217"/>
      <c r="TXY182" s="217"/>
      <c r="TXZ182" s="217"/>
      <c r="TYA182" s="217"/>
      <c r="TYB182" s="217"/>
      <c r="TYC182" s="217"/>
      <c r="TYD182" s="217"/>
      <c r="TYE182" s="217"/>
      <c r="TYF182" s="217"/>
      <c r="TYG182" s="217"/>
      <c r="TYH182" s="217"/>
      <c r="TYI182" s="217"/>
      <c r="TYJ182" s="217"/>
      <c r="TYK182" s="217"/>
      <c r="TYL182" s="217"/>
      <c r="TYM182" s="217"/>
      <c r="TYN182" s="217"/>
      <c r="TYO182" s="217"/>
      <c r="TYP182" s="217"/>
      <c r="TYQ182" s="217"/>
      <c r="TYR182" s="217"/>
      <c r="TYS182" s="217"/>
      <c r="TYT182" s="217"/>
      <c r="TYU182" s="217"/>
      <c r="TYV182" s="217"/>
      <c r="TYW182" s="217"/>
      <c r="TYX182" s="217"/>
      <c r="TYY182" s="217"/>
      <c r="TYZ182" s="217"/>
      <c r="TZA182" s="217"/>
      <c r="TZB182" s="217"/>
      <c r="TZC182" s="217"/>
      <c r="TZD182" s="217"/>
      <c r="TZE182" s="217"/>
      <c r="TZF182" s="217"/>
      <c r="TZG182" s="217"/>
      <c r="TZH182" s="217"/>
      <c r="TZI182" s="217"/>
      <c r="TZJ182" s="217"/>
      <c r="TZK182" s="217"/>
      <c r="TZL182" s="217"/>
      <c r="TZM182" s="217"/>
      <c r="TZN182" s="217"/>
      <c r="TZO182" s="217"/>
      <c r="TZP182" s="217"/>
      <c r="TZQ182" s="217"/>
      <c r="TZR182" s="217"/>
      <c r="TZS182" s="217"/>
      <c r="TZT182" s="217"/>
      <c r="TZU182" s="217"/>
      <c r="TZV182" s="217"/>
      <c r="TZW182" s="217"/>
      <c r="TZX182" s="217"/>
      <c r="TZY182" s="217"/>
      <c r="TZZ182" s="217"/>
      <c r="UAA182" s="217"/>
      <c r="UAB182" s="217"/>
      <c r="UAC182" s="217"/>
      <c r="UAD182" s="217"/>
      <c r="UAE182" s="217"/>
      <c r="UAF182" s="217"/>
      <c r="UAG182" s="217"/>
      <c r="UAH182" s="217"/>
      <c r="UAI182" s="217"/>
      <c r="UAJ182" s="217"/>
      <c r="UAK182" s="217"/>
      <c r="UAL182" s="217"/>
      <c r="UAM182" s="217"/>
      <c r="UAN182" s="217"/>
      <c r="UAO182" s="217"/>
      <c r="UAP182" s="217"/>
      <c r="UAQ182" s="217"/>
      <c r="UAR182" s="217"/>
      <c r="UAS182" s="217"/>
      <c r="UAT182" s="217"/>
      <c r="UAU182" s="217"/>
      <c r="UAV182" s="217"/>
      <c r="UAW182" s="217"/>
      <c r="UAX182" s="217"/>
      <c r="UAY182" s="217"/>
      <c r="UAZ182" s="217"/>
      <c r="UBA182" s="217"/>
      <c r="UBB182" s="217"/>
      <c r="UBC182" s="217"/>
      <c r="UBD182" s="217"/>
      <c r="UBE182" s="217"/>
      <c r="UBF182" s="217"/>
      <c r="UBG182" s="217"/>
      <c r="UBH182" s="217"/>
      <c r="UBI182" s="217"/>
      <c r="UBJ182" s="217"/>
      <c r="UBK182" s="217"/>
      <c r="UBL182" s="217"/>
      <c r="UBM182" s="217"/>
      <c r="UBN182" s="217"/>
      <c r="UBO182" s="217"/>
      <c r="UBP182" s="217"/>
      <c r="UBQ182" s="217"/>
      <c r="UBR182" s="217"/>
      <c r="UBS182" s="217"/>
      <c r="UBT182" s="217"/>
      <c r="UBU182" s="217"/>
      <c r="UBV182" s="217"/>
      <c r="UBW182" s="217"/>
      <c r="UBX182" s="217"/>
      <c r="UBY182" s="217"/>
      <c r="UBZ182" s="217"/>
      <c r="UCA182" s="217"/>
      <c r="UCB182" s="217"/>
      <c r="UCC182" s="217"/>
      <c r="UCD182" s="217"/>
      <c r="UCE182" s="217"/>
      <c r="UCF182" s="217"/>
      <c r="UCG182" s="217"/>
      <c r="UCH182" s="217"/>
      <c r="UCI182" s="217"/>
      <c r="UCJ182" s="217"/>
      <c r="UCK182" s="217"/>
      <c r="UCL182" s="217"/>
      <c r="UCM182" s="217"/>
      <c r="UCN182" s="217"/>
      <c r="UCO182" s="217"/>
      <c r="UCP182" s="217"/>
      <c r="UCQ182" s="217"/>
      <c r="UCR182" s="217"/>
      <c r="UCS182" s="217"/>
      <c r="UCT182" s="217"/>
      <c r="UCU182" s="217"/>
      <c r="UCV182" s="217"/>
      <c r="UCW182" s="217"/>
      <c r="UCX182" s="217"/>
      <c r="UCY182" s="217"/>
      <c r="UCZ182" s="217"/>
      <c r="UDA182" s="217"/>
      <c r="UDB182" s="217"/>
      <c r="UDC182" s="217"/>
      <c r="UDD182" s="217"/>
      <c r="UDE182" s="217"/>
      <c r="UDF182" s="217"/>
      <c r="UDG182" s="217"/>
      <c r="UDH182" s="217"/>
      <c r="UDI182" s="217"/>
      <c r="UDJ182" s="217"/>
      <c r="UDK182" s="217"/>
      <c r="UDL182" s="217"/>
      <c r="UDM182" s="217"/>
      <c r="UDN182" s="217"/>
      <c r="UDO182" s="217"/>
      <c r="UDP182" s="217"/>
      <c r="UDQ182" s="217"/>
      <c r="UDR182" s="217"/>
      <c r="UDS182" s="217"/>
      <c r="UDT182" s="217"/>
      <c r="UDU182" s="217"/>
      <c r="UDV182" s="217"/>
      <c r="UDW182" s="217"/>
      <c r="UDX182" s="217"/>
      <c r="UDY182" s="217"/>
      <c r="UDZ182" s="217"/>
      <c r="UEA182" s="217"/>
      <c r="UEB182" s="217"/>
      <c r="UEC182" s="217"/>
      <c r="UED182" s="217"/>
      <c r="UEE182" s="217"/>
      <c r="UEF182" s="217"/>
      <c r="UEG182" s="217"/>
      <c r="UEH182" s="217"/>
      <c r="UEI182" s="217"/>
      <c r="UEJ182" s="217"/>
      <c r="UEK182" s="217"/>
      <c r="UEL182" s="217"/>
      <c r="UEM182" s="217"/>
      <c r="UEN182" s="217"/>
      <c r="UEO182" s="217"/>
      <c r="UEP182" s="217"/>
      <c r="UEQ182" s="217"/>
      <c r="UER182" s="217"/>
      <c r="UES182" s="217"/>
      <c r="UET182" s="217"/>
      <c r="UEU182" s="217"/>
      <c r="UEV182" s="217"/>
      <c r="UEW182" s="217"/>
      <c r="UEX182" s="217"/>
      <c r="UEY182" s="217"/>
      <c r="UEZ182" s="217"/>
      <c r="UFA182" s="217"/>
      <c r="UFB182" s="217"/>
      <c r="UFC182" s="217"/>
      <c r="UFD182" s="217"/>
      <c r="UFE182" s="217"/>
      <c r="UFF182" s="217"/>
      <c r="UFG182" s="217"/>
      <c r="UFH182" s="217"/>
      <c r="UFI182" s="217"/>
      <c r="UFJ182" s="217"/>
      <c r="UFK182" s="217"/>
      <c r="UFL182" s="217"/>
      <c r="UFM182" s="217"/>
      <c r="UFN182" s="217"/>
      <c r="UFO182" s="217"/>
      <c r="UFP182" s="217"/>
      <c r="UFQ182" s="217"/>
      <c r="UFR182" s="217"/>
      <c r="UFS182" s="217"/>
      <c r="UFT182" s="217"/>
      <c r="UFU182" s="217"/>
      <c r="UFV182" s="217"/>
      <c r="UFW182" s="217"/>
      <c r="UFX182" s="217"/>
      <c r="UFY182" s="217"/>
      <c r="UFZ182" s="217"/>
      <c r="UGA182" s="217"/>
      <c r="UGB182" s="217"/>
      <c r="UGC182" s="217"/>
      <c r="UGD182" s="217"/>
      <c r="UGE182" s="217"/>
      <c r="UGF182" s="217"/>
      <c r="UGG182" s="217"/>
      <c r="UGH182" s="217"/>
      <c r="UGI182" s="217"/>
      <c r="UGJ182" s="217"/>
      <c r="UGK182" s="217"/>
      <c r="UGL182" s="217"/>
      <c r="UGM182" s="217"/>
      <c r="UGN182" s="217"/>
      <c r="UGO182" s="217"/>
      <c r="UGP182" s="217"/>
      <c r="UGQ182" s="217"/>
      <c r="UGR182" s="217"/>
      <c r="UGS182" s="217"/>
      <c r="UGT182" s="217"/>
      <c r="UGU182" s="217"/>
      <c r="UGV182" s="217"/>
      <c r="UGW182" s="217"/>
      <c r="UGX182" s="217"/>
      <c r="UGY182" s="217"/>
      <c r="UGZ182" s="217"/>
      <c r="UHA182" s="217"/>
      <c r="UHB182" s="217"/>
      <c r="UHC182" s="217"/>
      <c r="UHD182" s="217"/>
      <c r="UHE182" s="217"/>
      <c r="UHF182" s="217"/>
      <c r="UHG182" s="217"/>
      <c r="UHH182" s="217"/>
      <c r="UHI182" s="217"/>
      <c r="UHJ182" s="217"/>
      <c r="UHK182" s="217"/>
      <c r="UHL182" s="217"/>
      <c r="UHM182" s="217"/>
      <c r="UHN182" s="217"/>
      <c r="UHO182" s="217"/>
      <c r="UHP182" s="217"/>
      <c r="UHQ182" s="217"/>
      <c r="UHR182" s="217"/>
      <c r="UHS182" s="217"/>
      <c r="UHT182" s="217"/>
      <c r="UHU182" s="217"/>
      <c r="UHV182" s="217"/>
      <c r="UHW182" s="217"/>
      <c r="UHX182" s="217"/>
      <c r="UHY182" s="217"/>
      <c r="UHZ182" s="217"/>
      <c r="UIA182" s="217"/>
      <c r="UIB182" s="217"/>
      <c r="UIC182" s="217"/>
      <c r="UID182" s="217"/>
      <c r="UIE182" s="217"/>
      <c r="UIF182" s="217"/>
      <c r="UIG182" s="217"/>
      <c r="UIH182" s="217"/>
      <c r="UII182" s="217"/>
      <c r="UIJ182" s="217"/>
      <c r="UIK182" s="217"/>
      <c r="UIL182" s="217"/>
      <c r="UIM182" s="217"/>
      <c r="UIN182" s="217"/>
      <c r="UIO182" s="217"/>
      <c r="UIP182" s="217"/>
      <c r="UIQ182" s="217"/>
      <c r="UIR182" s="217"/>
      <c r="UIS182" s="217"/>
      <c r="UIT182" s="217"/>
      <c r="UIU182" s="217"/>
      <c r="UIV182" s="217"/>
      <c r="UIW182" s="217"/>
      <c r="UIX182" s="217"/>
      <c r="UIY182" s="217"/>
      <c r="UIZ182" s="217"/>
      <c r="UJA182" s="217"/>
      <c r="UJB182" s="217"/>
      <c r="UJC182" s="217"/>
      <c r="UJD182" s="217"/>
      <c r="UJE182" s="217"/>
      <c r="UJF182" s="217"/>
      <c r="UJG182" s="217"/>
      <c r="UJH182" s="217"/>
      <c r="UJI182" s="217"/>
      <c r="UJJ182" s="217"/>
      <c r="UJK182" s="217"/>
      <c r="UJL182" s="217"/>
      <c r="UJM182" s="217"/>
      <c r="UJN182" s="217"/>
      <c r="UJO182" s="217"/>
      <c r="UJP182" s="217"/>
      <c r="UJQ182" s="217"/>
      <c r="UJR182" s="217"/>
      <c r="UJS182" s="217"/>
      <c r="UJT182" s="217"/>
      <c r="UJU182" s="217"/>
      <c r="UJV182" s="217"/>
      <c r="UJW182" s="217"/>
      <c r="UJX182" s="217"/>
      <c r="UJY182" s="217"/>
      <c r="UJZ182" s="217"/>
      <c r="UKA182" s="217"/>
      <c r="UKB182" s="217"/>
      <c r="UKC182" s="217"/>
      <c r="UKD182" s="217"/>
      <c r="UKE182" s="217"/>
      <c r="UKF182" s="217"/>
      <c r="UKG182" s="217"/>
      <c r="UKH182" s="217"/>
      <c r="UKI182" s="217"/>
      <c r="UKJ182" s="217"/>
      <c r="UKK182" s="217"/>
      <c r="UKL182" s="217"/>
      <c r="UKM182" s="217"/>
      <c r="UKN182" s="217"/>
      <c r="UKO182" s="217"/>
      <c r="UKP182" s="217"/>
      <c r="UKQ182" s="217"/>
      <c r="UKR182" s="217"/>
      <c r="UKS182" s="217"/>
      <c r="UKT182" s="217"/>
      <c r="UKU182" s="217"/>
      <c r="UKV182" s="217"/>
      <c r="UKW182" s="217"/>
      <c r="UKX182" s="217"/>
      <c r="UKY182" s="217"/>
      <c r="UKZ182" s="217"/>
      <c r="ULA182" s="217"/>
      <c r="ULB182" s="217"/>
      <c r="ULC182" s="217"/>
      <c r="ULD182" s="217"/>
      <c r="ULE182" s="217"/>
      <c r="ULF182" s="217"/>
      <c r="ULG182" s="217"/>
      <c r="ULH182" s="217"/>
      <c r="ULI182" s="217"/>
      <c r="ULJ182" s="217"/>
      <c r="ULK182" s="217"/>
      <c r="ULL182" s="217"/>
      <c r="ULM182" s="217"/>
      <c r="ULN182" s="217"/>
      <c r="ULO182" s="217"/>
      <c r="ULP182" s="217"/>
      <c r="ULQ182" s="217"/>
      <c r="ULR182" s="217"/>
      <c r="ULS182" s="217"/>
      <c r="ULT182" s="217"/>
      <c r="ULU182" s="217"/>
      <c r="ULV182" s="217"/>
      <c r="ULW182" s="217"/>
      <c r="ULX182" s="217"/>
      <c r="ULY182" s="217"/>
      <c r="ULZ182" s="217"/>
      <c r="UMA182" s="217"/>
      <c r="UMB182" s="217"/>
      <c r="UMC182" s="217"/>
      <c r="UMD182" s="217"/>
      <c r="UME182" s="217"/>
      <c r="UMF182" s="217"/>
      <c r="UMG182" s="217"/>
      <c r="UMH182" s="217"/>
      <c r="UMI182" s="217"/>
      <c r="UMJ182" s="217"/>
      <c r="UMK182" s="217"/>
      <c r="UML182" s="217"/>
      <c r="UMM182" s="217"/>
      <c r="UMN182" s="217"/>
      <c r="UMO182" s="217"/>
      <c r="UMP182" s="217"/>
      <c r="UMQ182" s="217"/>
      <c r="UMR182" s="217"/>
      <c r="UMS182" s="217"/>
      <c r="UMT182" s="217"/>
      <c r="UMU182" s="217"/>
      <c r="UMV182" s="217"/>
      <c r="UMW182" s="217"/>
      <c r="UMX182" s="217"/>
      <c r="UMY182" s="217"/>
      <c r="UMZ182" s="217"/>
      <c r="UNA182" s="217"/>
      <c r="UNB182" s="217"/>
      <c r="UNC182" s="217"/>
      <c r="UND182" s="217"/>
      <c r="UNE182" s="217"/>
      <c r="UNF182" s="217"/>
      <c r="UNG182" s="217"/>
      <c r="UNH182" s="217"/>
      <c r="UNI182" s="217"/>
      <c r="UNJ182" s="217"/>
      <c r="UNK182" s="217"/>
      <c r="UNL182" s="217"/>
      <c r="UNM182" s="217"/>
      <c r="UNN182" s="217"/>
      <c r="UNO182" s="217"/>
      <c r="UNP182" s="217"/>
      <c r="UNQ182" s="217"/>
      <c r="UNR182" s="217"/>
      <c r="UNS182" s="217"/>
      <c r="UNT182" s="217"/>
      <c r="UNU182" s="217"/>
      <c r="UNV182" s="217"/>
      <c r="UNW182" s="217"/>
      <c r="UNX182" s="217"/>
      <c r="UNY182" s="217"/>
      <c r="UNZ182" s="217"/>
      <c r="UOA182" s="217"/>
      <c r="UOB182" s="217"/>
      <c r="UOC182" s="217"/>
      <c r="UOD182" s="217"/>
      <c r="UOE182" s="217"/>
      <c r="UOF182" s="217"/>
      <c r="UOG182" s="217"/>
      <c r="UOH182" s="217"/>
      <c r="UOI182" s="217"/>
      <c r="UOJ182" s="217"/>
      <c r="UOK182" s="217"/>
      <c r="UOL182" s="217"/>
      <c r="UOM182" s="217"/>
      <c r="UON182" s="217"/>
      <c r="UOO182" s="217"/>
      <c r="UOP182" s="217"/>
      <c r="UOQ182" s="217"/>
      <c r="UOR182" s="217"/>
      <c r="UOS182" s="217"/>
      <c r="UOT182" s="217"/>
      <c r="UOU182" s="217"/>
      <c r="UOV182" s="217"/>
      <c r="UOW182" s="217"/>
      <c r="UOX182" s="217"/>
      <c r="UOY182" s="217"/>
      <c r="UOZ182" s="217"/>
      <c r="UPA182" s="217"/>
      <c r="UPB182" s="217"/>
      <c r="UPC182" s="217"/>
      <c r="UPD182" s="217"/>
      <c r="UPE182" s="217"/>
      <c r="UPF182" s="217"/>
      <c r="UPG182" s="217"/>
      <c r="UPH182" s="217"/>
      <c r="UPI182" s="217"/>
      <c r="UPJ182" s="217"/>
      <c r="UPK182" s="217"/>
      <c r="UPL182" s="217"/>
      <c r="UPM182" s="217"/>
      <c r="UPN182" s="217"/>
      <c r="UPO182" s="217"/>
      <c r="UPP182" s="217"/>
      <c r="UPQ182" s="217"/>
      <c r="UPR182" s="217"/>
      <c r="UPS182" s="217"/>
      <c r="UPT182" s="217"/>
      <c r="UPU182" s="217"/>
      <c r="UPV182" s="217"/>
      <c r="UPW182" s="217"/>
      <c r="UPX182" s="217"/>
      <c r="UPY182" s="217"/>
      <c r="UPZ182" s="217"/>
      <c r="UQA182" s="217"/>
      <c r="UQB182" s="217"/>
      <c r="UQC182" s="217"/>
      <c r="UQD182" s="217"/>
      <c r="UQE182" s="217"/>
      <c r="UQF182" s="217"/>
      <c r="UQG182" s="217"/>
      <c r="UQH182" s="217"/>
      <c r="UQI182" s="217"/>
      <c r="UQJ182" s="217"/>
      <c r="UQK182" s="217"/>
      <c r="UQL182" s="217"/>
      <c r="UQM182" s="217"/>
      <c r="UQN182" s="217"/>
      <c r="UQO182" s="217"/>
      <c r="UQP182" s="217"/>
      <c r="UQQ182" s="217"/>
      <c r="UQR182" s="217"/>
      <c r="UQS182" s="217"/>
      <c r="UQT182" s="217"/>
      <c r="UQU182" s="217"/>
      <c r="UQV182" s="217"/>
      <c r="UQW182" s="217"/>
      <c r="UQX182" s="217"/>
      <c r="UQY182" s="217"/>
      <c r="UQZ182" s="217"/>
      <c r="URA182" s="217"/>
      <c r="URB182" s="217"/>
      <c r="URC182" s="217"/>
      <c r="URD182" s="217"/>
      <c r="URE182" s="217"/>
      <c r="URF182" s="217"/>
      <c r="URG182" s="217"/>
      <c r="URH182" s="217"/>
      <c r="URI182" s="217"/>
      <c r="URJ182" s="217"/>
      <c r="URK182" s="217"/>
      <c r="URL182" s="217"/>
      <c r="URM182" s="217"/>
      <c r="URN182" s="217"/>
      <c r="URO182" s="217"/>
      <c r="URP182" s="217"/>
      <c r="URQ182" s="217"/>
      <c r="URR182" s="217"/>
      <c r="URS182" s="217"/>
      <c r="URT182" s="217"/>
      <c r="URU182" s="217"/>
      <c r="URV182" s="217"/>
      <c r="URW182" s="217"/>
      <c r="URX182" s="217"/>
      <c r="URY182" s="217"/>
      <c r="URZ182" s="217"/>
      <c r="USA182" s="217"/>
      <c r="USB182" s="217"/>
      <c r="USC182" s="217"/>
      <c r="USD182" s="217"/>
      <c r="USE182" s="217"/>
      <c r="USF182" s="217"/>
      <c r="USG182" s="217"/>
      <c r="USH182" s="217"/>
      <c r="USI182" s="217"/>
      <c r="USJ182" s="217"/>
      <c r="USK182" s="217"/>
      <c r="USL182" s="217"/>
      <c r="USM182" s="217"/>
      <c r="USN182" s="217"/>
      <c r="USO182" s="217"/>
      <c r="USP182" s="217"/>
      <c r="USQ182" s="217"/>
      <c r="USR182" s="217"/>
      <c r="USS182" s="217"/>
      <c r="UST182" s="217"/>
      <c r="USU182" s="217"/>
      <c r="USV182" s="217"/>
      <c r="USW182" s="217"/>
      <c r="USX182" s="217"/>
      <c r="USY182" s="217"/>
      <c r="USZ182" s="217"/>
      <c r="UTA182" s="217"/>
      <c r="UTB182" s="217"/>
      <c r="UTC182" s="217"/>
      <c r="UTD182" s="217"/>
      <c r="UTE182" s="217"/>
      <c r="UTF182" s="217"/>
      <c r="UTG182" s="217"/>
      <c r="UTH182" s="217"/>
      <c r="UTI182" s="217"/>
      <c r="UTJ182" s="217"/>
      <c r="UTK182" s="217"/>
      <c r="UTL182" s="217"/>
      <c r="UTM182" s="217"/>
      <c r="UTN182" s="217"/>
      <c r="UTO182" s="217"/>
      <c r="UTP182" s="217"/>
      <c r="UTQ182" s="217"/>
      <c r="UTR182" s="217"/>
      <c r="UTS182" s="217"/>
      <c r="UTT182" s="217"/>
      <c r="UTU182" s="217"/>
      <c r="UTV182" s="217"/>
      <c r="UTW182" s="217"/>
      <c r="UTX182" s="217"/>
      <c r="UTY182" s="217"/>
      <c r="UTZ182" s="217"/>
      <c r="UUA182" s="217"/>
      <c r="UUB182" s="217"/>
      <c r="UUC182" s="217"/>
      <c r="UUD182" s="217"/>
      <c r="UUE182" s="217"/>
      <c r="UUF182" s="217"/>
      <c r="UUG182" s="217"/>
      <c r="UUH182" s="217"/>
      <c r="UUI182" s="217"/>
      <c r="UUJ182" s="217"/>
      <c r="UUK182" s="217"/>
      <c r="UUL182" s="217"/>
      <c r="UUM182" s="217"/>
      <c r="UUN182" s="217"/>
      <c r="UUO182" s="217"/>
      <c r="UUP182" s="217"/>
      <c r="UUQ182" s="217"/>
      <c r="UUR182" s="217"/>
      <c r="UUS182" s="217"/>
      <c r="UUT182" s="217"/>
      <c r="UUU182" s="217"/>
      <c r="UUV182" s="217"/>
      <c r="UUW182" s="217"/>
      <c r="UUX182" s="217"/>
      <c r="UUY182" s="217"/>
      <c r="UUZ182" s="217"/>
      <c r="UVA182" s="217"/>
      <c r="UVB182" s="217"/>
      <c r="UVC182" s="217"/>
      <c r="UVD182" s="217"/>
      <c r="UVE182" s="217"/>
      <c r="UVF182" s="217"/>
      <c r="UVG182" s="217"/>
      <c r="UVH182" s="217"/>
      <c r="UVI182" s="217"/>
      <c r="UVJ182" s="217"/>
      <c r="UVK182" s="217"/>
      <c r="UVL182" s="217"/>
      <c r="UVM182" s="217"/>
      <c r="UVN182" s="217"/>
      <c r="UVO182" s="217"/>
      <c r="UVP182" s="217"/>
      <c r="UVQ182" s="217"/>
      <c r="UVR182" s="217"/>
      <c r="UVS182" s="217"/>
      <c r="UVT182" s="217"/>
      <c r="UVU182" s="217"/>
      <c r="UVV182" s="217"/>
      <c r="UVW182" s="217"/>
      <c r="UVX182" s="217"/>
      <c r="UVY182" s="217"/>
      <c r="UVZ182" s="217"/>
      <c r="UWA182" s="217"/>
      <c r="UWB182" s="217"/>
      <c r="UWC182" s="217"/>
      <c r="UWD182" s="217"/>
      <c r="UWE182" s="217"/>
      <c r="UWF182" s="217"/>
      <c r="UWG182" s="217"/>
      <c r="UWH182" s="217"/>
      <c r="UWI182" s="217"/>
      <c r="UWJ182" s="217"/>
      <c r="UWK182" s="217"/>
      <c r="UWL182" s="217"/>
      <c r="UWM182" s="217"/>
      <c r="UWN182" s="217"/>
      <c r="UWO182" s="217"/>
      <c r="UWP182" s="217"/>
      <c r="UWQ182" s="217"/>
      <c r="UWR182" s="217"/>
      <c r="UWS182" s="217"/>
      <c r="UWT182" s="217"/>
      <c r="UWU182" s="217"/>
      <c r="UWV182" s="217"/>
      <c r="UWW182" s="217"/>
      <c r="UWX182" s="217"/>
      <c r="UWY182" s="217"/>
      <c r="UWZ182" s="217"/>
      <c r="UXA182" s="217"/>
      <c r="UXB182" s="217"/>
      <c r="UXC182" s="217"/>
      <c r="UXD182" s="217"/>
      <c r="UXE182" s="217"/>
      <c r="UXF182" s="217"/>
      <c r="UXG182" s="217"/>
      <c r="UXH182" s="217"/>
      <c r="UXI182" s="217"/>
      <c r="UXJ182" s="217"/>
      <c r="UXK182" s="217"/>
      <c r="UXL182" s="217"/>
      <c r="UXM182" s="217"/>
      <c r="UXN182" s="217"/>
      <c r="UXO182" s="217"/>
      <c r="UXP182" s="217"/>
      <c r="UXQ182" s="217"/>
      <c r="UXR182" s="217"/>
      <c r="UXS182" s="217"/>
      <c r="UXT182" s="217"/>
      <c r="UXU182" s="217"/>
      <c r="UXV182" s="217"/>
      <c r="UXW182" s="217"/>
      <c r="UXX182" s="217"/>
      <c r="UXY182" s="217"/>
      <c r="UXZ182" s="217"/>
      <c r="UYA182" s="217"/>
      <c r="UYB182" s="217"/>
      <c r="UYC182" s="217"/>
      <c r="UYD182" s="217"/>
      <c r="UYE182" s="217"/>
      <c r="UYF182" s="217"/>
      <c r="UYG182" s="217"/>
      <c r="UYH182" s="217"/>
      <c r="UYI182" s="217"/>
      <c r="UYJ182" s="217"/>
      <c r="UYK182" s="217"/>
      <c r="UYL182" s="217"/>
      <c r="UYM182" s="217"/>
      <c r="UYN182" s="217"/>
      <c r="UYO182" s="217"/>
      <c r="UYP182" s="217"/>
      <c r="UYQ182" s="217"/>
      <c r="UYR182" s="217"/>
      <c r="UYS182" s="217"/>
      <c r="UYT182" s="217"/>
      <c r="UYU182" s="217"/>
      <c r="UYV182" s="217"/>
      <c r="UYW182" s="217"/>
      <c r="UYX182" s="217"/>
      <c r="UYY182" s="217"/>
      <c r="UYZ182" s="217"/>
      <c r="UZA182" s="217"/>
      <c r="UZB182" s="217"/>
      <c r="UZC182" s="217"/>
      <c r="UZD182" s="217"/>
      <c r="UZE182" s="217"/>
      <c r="UZF182" s="217"/>
      <c r="UZG182" s="217"/>
      <c r="UZH182" s="217"/>
      <c r="UZI182" s="217"/>
      <c r="UZJ182" s="217"/>
      <c r="UZK182" s="217"/>
      <c r="UZL182" s="217"/>
      <c r="UZM182" s="217"/>
      <c r="UZN182" s="217"/>
      <c r="UZO182" s="217"/>
      <c r="UZP182" s="217"/>
      <c r="UZQ182" s="217"/>
      <c r="UZR182" s="217"/>
      <c r="UZS182" s="217"/>
      <c r="UZT182" s="217"/>
      <c r="UZU182" s="217"/>
      <c r="UZV182" s="217"/>
      <c r="UZW182" s="217"/>
      <c r="UZX182" s="217"/>
      <c r="UZY182" s="217"/>
      <c r="UZZ182" s="217"/>
      <c r="VAA182" s="217"/>
      <c r="VAB182" s="217"/>
      <c r="VAC182" s="217"/>
      <c r="VAD182" s="217"/>
      <c r="VAE182" s="217"/>
      <c r="VAF182" s="217"/>
      <c r="VAG182" s="217"/>
      <c r="VAH182" s="217"/>
      <c r="VAI182" s="217"/>
      <c r="VAJ182" s="217"/>
      <c r="VAK182" s="217"/>
      <c r="VAL182" s="217"/>
      <c r="VAM182" s="217"/>
      <c r="VAN182" s="217"/>
      <c r="VAO182" s="217"/>
      <c r="VAP182" s="217"/>
      <c r="VAQ182" s="217"/>
      <c r="VAR182" s="217"/>
      <c r="VAS182" s="217"/>
      <c r="VAT182" s="217"/>
      <c r="VAU182" s="217"/>
      <c r="VAV182" s="217"/>
      <c r="VAW182" s="217"/>
      <c r="VAX182" s="217"/>
      <c r="VAY182" s="217"/>
      <c r="VAZ182" s="217"/>
      <c r="VBA182" s="217"/>
      <c r="VBB182" s="217"/>
      <c r="VBC182" s="217"/>
      <c r="VBD182" s="217"/>
      <c r="VBE182" s="217"/>
      <c r="VBF182" s="217"/>
      <c r="VBG182" s="217"/>
      <c r="VBH182" s="217"/>
      <c r="VBI182" s="217"/>
      <c r="VBJ182" s="217"/>
      <c r="VBK182" s="217"/>
      <c r="VBL182" s="217"/>
      <c r="VBM182" s="217"/>
      <c r="VBN182" s="217"/>
      <c r="VBO182" s="217"/>
      <c r="VBP182" s="217"/>
      <c r="VBQ182" s="217"/>
      <c r="VBR182" s="217"/>
      <c r="VBS182" s="217"/>
      <c r="VBT182" s="217"/>
      <c r="VBU182" s="217"/>
      <c r="VBV182" s="217"/>
      <c r="VBW182" s="217"/>
      <c r="VBX182" s="217"/>
      <c r="VBY182" s="217"/>
      <c r="VBZ182" s="217"/>
      <c r="VCA182" s="217"/>
      <c r="VCB182" s="217"/>
      <c r="VCC182" s="217"/>
      <c r="VCD182" s="217"/>
      <c r="VCE182" s="217"/>
      <c r="VCF182" s="217"/>
      <c r="VCG182" s="217"/>
      <c r="VCH182" s="217"/>
      <c r="VCI182" s="217"/>
      <c r="VCJ182" s="217"/>
      <c r="VCK182" s="217"/>
      <c r="VCL182" s="217"/>
      <c r="VCM182" s="217"/>
      <c r="VCN182" s="217"/>
      <c r="VCO182" s="217"/>
      <c r="VCP182" s="217"/>
      <c r="VCQ182" s="217"/>
      <c r="VCR182" s="217"/>
      <c r="VCS182" s="217"/>
      <c r="VCT182" s="217"/>
      <c r="VCU182" s="217"/>
      <c r="VCV182" s="217"/>
      <c r="VCW182" s="217"/>
      <c r="VCX182" s="217"/>
      <c r="VCY182" s="217"/>
      <c r="VCZ182" s="217"/>
      <c r="VDA182" s="217"/>
      <c r="VDB182" s="217"/>
      <c r="VDC182" s="217"/>
      <c r="VDD182" s="217"/>
      <c r="VDE182" s="217"/>
      <c r="VDF182" s="217"/>
      <c r="VDG182" s="217"/>
      <c r="VDH182" s="217"/>
      <c r="VDI182" s="217"/>
      <c r="VDJ182" s="217"/>
      <c r="VDK182" s="217"/>
      <c r="VDL182" s="217"/>
      <c r="VDM182" s="217"/>
      <c r="VDN182" s="217"/>
      <c r="VDO182" s="217"/>
      <c r="VDP182" s="217"/>
      <c r="VDQ182" s="217"/>
      <c r="VDR182" s="217"/>
      <c r="VDS182" s="217"/>
      <c r="VDT182" s="217"/>
      <c r="VDU182" s="217"/>
      <c r="VDV182" s="217"/>
      <c r="VDW182" s="217"/>
      <c r="VDX182" s="217"/>
      <c r="VDY182" s="217"/>
      <c r="VDZ182" s="217"/>
      <c r="VEA182" s="217"/>
      <c r="VEB182" s="217"/>
      <c r="VEC182" s="217"/>
      <c r="VED182" s="217"/>
      <c r="VEE182" s="217"/>
      <c r="VEF182" s="217"/>
      <c r="VEG182" s="217"/>
      <c r="VEH182" s="217"/>
      <c r="VEI182" s="217"/>
      <c r="VEJ182" s="217"/>
      <c r="VEK182" s="217"/>
      <c r="VEL182" s="217"/>
      <c r="VEM182" s="217"/>
      <c r="VEN182" s="217"/>
      <c r="VEO182" s="217"/>
      <c r="VEP182" s="217"/>
      <c r="VEQ182" s="217"/>
      <c r="VER182" s="217"/>
      <c r="VES182" s="217"/>
      <c r="VET182" s="217"/>
      <c r="VEU182" s="217"/>
      <c r="VEV182" s="217"/>
      <c r="VEW182" s="217"/>
      <c r="VEX182" s="217"/>
      <c r="VEY182" s="217"/>
      <c r="VEZ182" s="217"/>
      <c r="VFA182" s="217"/>
      <c r="VFB182" s="217"/>
      <c r="VFC182" s="217"/>
      <c r="VFD182" s="217"/>
      <c r="VFE182" s="217"/>
      <c r="VFF182" s="217"/>
      <c r="VFG182" s="217"/>
      <c r="VFH182" s="217"/>
      <c r="VFI182" s="217"/>
      <c r="VFJ182" s="217"/>
      <c r="VFK182" s="217"/>
      <c r="VFL182" s="217"/>
      <c r="VFM182" s="217"/>
      <c r="VFN182" s="217"/>
      <c r="VFO182" s="217"/>
      <c r="VFP182" s="217"/>
      <c r="VFQ182" s="217"/>
      <c r="VFR182" s="217"/>
      <c r="VFS182" s="217"/>
      <c r="VFT182" s="217"/>
      <c r="VFU182" s="217"/>
      <c r="VFV182" s="217"/>
      <c r="VFW182" s="217"/>
      <c r="VFX182" s="217"/>
      <c r="VFY182" s="217"/>
      <c r="VFZ182" s="217"/>
      <c r="VGA182" s="217"/>
      <c r="VGB182" s="217"/>
      <c r="VGC182" s="217"/>
      <c r="VGD182" s="217"/>
      <c r="VGE182" s="217"/>
      <c r="VGF182" s="217"/>
      <c r="VGG182" s="217"/>
      <c r="VGH182" s="217"/>
      <c r="VGI182" s="217"/>
      <c r="VGJ182" s="217"/>
      <c r="VGK182" s="217"/>
      <c r="VGL182" s="217"/>
      <c r="VGM182" s="217"/>
      <c r="VGN182" s="217"/>
      <c r="VGO182" s="217"/>
      <c r="VGP182" s="217"/>
      <c r="VGQ182" s="217"/>
      <c r="VGR182" s="217"/>
      <c r="VGS182" s="217"/>
      <c r="VGT182" s="217"/>
      <c r="VGU182" s="217"/>
      <c r="VGV182" s="217"/>
      <c r="VGW182" s="217"/>
      <c r="VGX182" s="217"/>
      <c r="VGY182" s="217"/>
      <c r="VGZ182" s="217"/>
      <c r="VHA182" s="217"/>
      <c r="VHB182" s="217"/>
      <c r="VHC182" s="217"/>
      <c r="VHD182" s="217"/>
      <c r="VHE182" s="217"/>
      <c r="VHF182" s="217"/>
      <c r="VHG182" s="217"/>
      <c r="VHH182" s="217"/>
      <c r="VHI182" s="217"/>
      <c r="VHJ182" s="217"/>
      <c r="VHK182" s="217"/>
      <c r="VHL182" s="217"/>
      <c r="VHM182" s="217"/>
      <c r="VHN182" s="217"/>
      <c r="VHO182" s="217"/>
      <c r="VHP182" s="217"/>
      <c r="VHQ182" s="217"/>
      <c r="VHR182" s="217"/>
      <c r="VHS182" s="217"/>
      <c r="VHT182" s="217"/>
      <c r="VHU182" s="217"/>
      <c r="VHV182" s="217"/>
      <c r="VHW182" s="217"/>
      <c r="VHX182" s="217"/>
      <c r="VHY182" s="217"/>
      <c r="VHZ182" s="217"/>
      <c r="VIA182" s="217"/>
      <c r="VIB182" s="217"/>
      <c r="VIC182" s="217"/>
      <c r="VID182" s="217"/>
      <c r="VIE182" s="217"/>
      <c r="VIF182" s="217"/>
      <c r="VIG182" s="217"/>
      <c r="VIH182" s="217"/>
      <c r="VII182" s="217"/>
      <c r="VIJ182" s="217"/>
      <c r="VIK182" s="217"/>
      <c r="VIL182" s="217"/>
      <c r="VIM182" s="217"/>
      <c r="VIN182" s="217"/>
      <c r="VIO182" s="217"/>
      <c r="VIP182" s="217"/>
      <c r="VIQ182" s="217"/>
      <c r="VIR182" s="217"/>
      <c r="VIS182" s="217"/>
      <c r="VIT182" s="217"/>
      <c r="VIU182" s="217"/>
      <c r="VIV182" s="217"/>
      <c r="VIW182" s="217"/>
      <c r="VIX182" s="217"/>
      <c r="VIY182" s="217"/>
      <c r="VIZ182" s="217"/>
      <c r="VJA182" s="217"/>
      <c r="VJB182" s="217"/>
      <c r="VJC182" s="217"/>
      <c r="VJD182" s="217"/>
      <c r="VJE182" s="217"/>
      <c r="VJF182" s="217"/>
      <c r="VJG182" s="217"/>
      <c r="VJH182" s="217"/>
      <c r="VJI182" s="217"/>
      <c r="VJJ182" s="217"/>
      <c r="VJK182" s="217"/>
      <c r="VJL182" s="217"/>
      <c r="VJM182" s="217"/>
      <c r="VJN182" s="217"/>
      <c r="VJO182" s="217"/>
      <c r="VJP182" s="217"/>
      <c r="VJQ182" s="217"/>
      <c r="VJR182" s="217"/>
      <c r="VJS182" s="217"/>
      <c r="VJT182" s="217"/>
      <c r="VJU182" s="217"/>
      <c r="VJV182" s="217"/>
      <c r="VJW182" s="217"/>
      <c r="VJX182" s="217"/>
      <c r="VJY182" s="217"/>
      <c r="VJZ182" s="217"/>
      <c r="VKA182" s="217"/>
      <c r="VKB182" s="217"/>
      <c r="VKC182" s="217"/>
      <c r="VKD182" s="217"/>
      <c r="VKE182" s="217"/>
      <c r="VKF182" s="217"/>
      <c r="VKG182" s="217"/>
      <c r="VKH182" s="217"/>
      <c r="VKI182" s="217"/>
      <c r="VKJ182" s="217"/>
      <c r="VKK182" s="217"/>
      <c r="VKL182" s="217"/>
      <c r="VKM182" s="217"/>
      <c r="VKN182" s="217"/>
      <c r="VKO182" s="217"/>
      <c r="VKP182" s="217"/>
      <c r="VKQ182" s="217"/>
      <c r="VKR182" s="217"/>
      <c r="VKS182" s="217"/>
      <c r="VKT182" s="217"/>
      <c r="VKU182" s="217"/>
      <c r="VKV182" s="217"/>
      <c r="VKW182" s="217"/>
      <c r="VKX182" s="217"/>
      <c r="VKY182" s="217"/>
      <c r="VKZ182" s="217"/>
      <c r="VLA182" s="217"/>
      <c r="VLB182" s="217"/>
      <c r="VLC182" s="217"/>
      <c r="VLD182" s="217"/>
      <c r="VLE182" s="217"/>
      <c r="VLF182" s="217"/>
      <c r="VLG182" s="217"/>
      <c r="VLH182" s="217"/>
      <c r="VLI182" s="217"/>
      <c r="VLJ182" s="217"/>
      <c r="VLK182" s="217"/>
      <c r="VLL182" s="217"/>
      <c r="VLM182" s="217"/>
      <c r="VLN182" s="217"/>
      <c r="VLO182" s="217"/>
      <c r="VLP182" s="217"/>
      <c r="VLQ182" s="217"/>
      <c r="VLR182" s="217"/>
      <c r="VLS182" s="217"/>
      <c r="VLT182" s="217"/>
      <c r="VLU182" s="217"/>
      <c r="VLV182" s="217"/>
      <c r="VLW182" s="217"/>
      <c r="VLX182" s="217"/>
      <c r="VLY182" s="217"/>
      <c r="VLZ182" s="217"/>
      <c r="VMA182" s="217"/>
      <c r="VMB182" s="217"/>
      <c r="VMC182" s="217"/>
      <c r="VMD182" s="217"/>
      <c r="VME182" s="217"/>
      <c r="VMF182" s="217"/>
      <c r="VMG182" s="217"/>
      <c r="VMH182" s="217"/>
      <c r="VMI182" s="217"/>
      <c r="VMJ182" s="217"/>
      <c r="VMK182" s="217"/>
      <c r="VML182" s="217"/>
      <c r="VMM182" s="217"/>
      <c r="VMN182" s="217"/>
      <c r="VMO182" s="217"/>
      <c r="VMP182" s="217"/>
      <c r="VMQ182" s="217"/>
      <c r="VMR182" s="217"/>
      <c r="VMS182" s="217"/>
      <c r="VMT182" s="217"/>
      <c r="VMU182" s="217"/>
      <c r="VMV182" s="217"/>
      <c r="VMW182" s="217"/>
      <c r="VMX182" s="217"/>
      <c r="VMY182" s="217"/>
      <c r="VMZ182" s="217"/>
      <c r="VNA182" s="217"/>
      <c r="VNB182" s="217"/>
      <c r="VNC182" s="217"/>
      <c r="VND182" s="217"/>
      <c r="VNE182" s="217"/>
      <c r="VNF182" s="217"/>
      <c r="VNG182" s="217"/>
      <c r="VNH182" s="217"/>
      <c r="VNI182" s="217"/>
      <c r="VNJ182" s="217"/>
      <c r="VNK182" s="217"/>
      <c r="VNL182" s="217"/>
      <c r="VNM182" s="217"/>
      <c r="VNN182" s="217"/>
      <c r="VNO182" s="217"/>
      <c r="VNP182" s="217"/>
      <c r="VNQ182" s="217"/>
      <c r="VNR182" s="217"/>
      <c r="VNS182" s="217"/>
      <c r="VNT182" s="217"/>
      <c r="VNU182" s="217"/>
      <c r="VNV182" s="217"/>
      <c r="VNW182" s="217"/>
      <c r="VNX182" s="217"/>
      <c r="VNY182" s="217"/>
      <c r="VNZ182" s="217"/>
      <c r="VOA182" s="217"/>
      <c r="VOB182" s="217"/>
      <c r="VOC182" s="217"/>
      <c r="VOD182" s="217"/>
      <c r="VOE182" s="217"/>
      <c r="VOF182" s="217"/>
      <c r="VOG182" s="217"/>
      <c r="VOH182" s="217"/>
      <c r="VOI182" s="217"/>
      <c r="VOJ182" s="217"/>
      <c r="VOK182" s="217"/>
      <c r="VOL182" s="217"/>
      <c r="VOM182" s="217"/>
      <c r="VON182" s="217"/>
      <c r="VOO182" s="217"/>
      <c r="VOP182" s="217"/>
      <c r="VOQ182" s="217"/>
      <c r="VOR182" s="217"/>
      <c r="VOS182" s="217"/>
      <c r="VOT182" s="217"/>
      <c r="VOU182" s="217"/>
      <c r="VOV182" s="217"/>
      <c r="VOW182" s="217"/>
      <c r="VOX182" s="217"/>
      <c r="VOY182" s="217"/>
      <c r="VOZ182" s="217"/>
      <c r="VPA182" s="217"/>
      <c r="VPB182" s="217"/>
      <c r="VPC182" s="217"/>
      <c r="VPD182" s="217"/>
      <c r="VPE182" s="217"/>
      <c r="VPF182" s="217"/>
      <c r="VPG182" s="217"/>
      <c r="VPH182" s="217"/>
      <c r="VPI182" s="217"/>
      <c r="VPJ182" s="217"/>
      <c r="VPK182" s="217"/>
      <c r="VPL182" s="217"/>
      <c r="VPM182" s="217"/>
      <c r="VPN182" s="217"/>
      <c r="VPO182" s="217"/>
      <c r="VPP182" s="217"/>
      <c r="VPQ182" s="217"/>
      <c r="VPR182" s="217"/>
      <c r="VPS182" s="217"/>
      <c r="VPT182" s="217"/>
      <c r="VPU182" s="217"/>
      <c r="VPV182" s="217"/>
      <c r="VPW182" s="217"/>
      <c r="VPX182" s="217"/>
      <c r="VPY182" s="217"/>
      <c r="VPZ182" s="217"/>
      <c r="VQA182" s="217"/>
      <c r="VQB182" s="217"/>
      <c r="VQC182" s="217"/>
      <c r="VQD182" s="217"/>
      <c r="VQE182" s="217"/>
      <c r="VQF182" s="217"/>
      <c r="VQG182" s="217"/>
      <c r="VQH182" s="217"/>
      <c r="VQI182" s="217"/>
      <c r="VQJ182" s="217"/>
      <c r="VQK182" s="217"/>
      <c r="VQL182" s="217"/>
      <c r="VQM182" s="217"/>
      <c r="VQN182" s="217"/>
      <c r="VQO182" s="217"/>
      <c r="VQP182" s="217"/>
      <c r="VQQ182" s="217"/>
      <c r="VQR182" s="217"/>
      <c r="VQS182" s="217"/>
      <c r="VQT182" s="217"/>
      <c r="VQU182" s="217"/>
      <c r="VQV182" s="217"/>
      <c r="VQW182" s="217"/>
      <c r="VQX182" s="217"/>
      <c r="VQY182" s="217"/>
      <c r="VQZ182" s="217"/>
      <c r="VRA182" s="217"/>
      <c r="VRB182" s="217"/>
      <c r="VRC182" s="217"/>
      <c r="VRD182" s="217"/>
      <c r="VRE182" s="217"/>
      <c r="VRF182" s="217"/>
      <c r="VRG182" s="217"/>
      <c r="VRH182" s="217"/>
      <c r="VRI182" s="217"/>
      <c r="VRJ182" s="217"/>
      <c r="VRK182" s="217"/>
      <c r="VRL182" s="217"/>
      <c r="VRM182" s="217"/>
      <c r="VRN182" s="217"/>
      <c r="VRO182" s="217"/>
      <c r="VRP182" s="217"/>
      <c r="VRQ182" s="217"/>
      <c r="VRR182" s="217"/>
      <c r="VRS182" s="217"/>
      <c r="VRT182" s="217"/>
      <c r="VRU182" s="217"/>
      <c r="VRV182" s="217"/>
      <c r="VRW182" s="217"/>
      <c r="VRX182" s="217"/>
      <c r="VRY182" s="217"/>
      <c r="VRZ182" s="217"/>
      <c r="VSA182" s="217"/>
      <c r="VSB182" s="217"/>
      <c r="VSC182" s="217"/>
      <c r="VSD182" s="217"/>
      <c r="VSE182" s="217"/>
      <c r="VSF182" s="217"/>
      <c r="VSG182" s="217"/>
      <c r="VSH182" s="217"/>
      <c r="VSI182" s="217"/>
      <c r="VSJ182" s="217"/>
      <c r="VSK182" s="217"/>
      <c r="VSL182" s="217"/>
      <c r="VSM182" s="217"/>
      <c r="VSN182" s="217"/>
      <c r="VSO182" s="217"/>
      <c r="VSP182" s="217"/>
      <c r="VSQ182" s="217"/>
      <c r="VSR182" s="217"/>
      <c r="VSS182" s="217"/>
      <c r="VST182" s="217"/>
      <c r="VSU182" s="217"/>
      <c r="VSV182" s="217"/>
      <c r="VSW182" s="217"/>
      <c r="VSX182" s="217"/>
      <c r="VSY182" s="217"/>
      <c r="VSZ182" s="217"/>
      <c r="VTA182" s="217"/>
      <c r="VTB182" s="217"/>
      <c r="VTC182" s="217"/>
      <c r="VTD182" s="217"/>
      <c r="VTE182" s="217"/>
      <c r="VTF182" s="217"/>
      <c r="VTG182" s="217"/>
      <c r="VTH182" s="217"/>
      <c r="VTI182" s="217"/>
      <c r="VTJ182" s="217"/>
      <c r="VTK182" s="217"/>
      <c r="VTL182" s="217"/>
      <c r="VTM182" s="217"/>
      <c r="VTN182" s="217"/>
      <c r="VTO182" s="217"/>
      <c r="VTP182" s="217"/>
      <c r="VTQ182" s="217"/>
      <c r="VTR182" s="217"/>
      <c r="VTS182" s="217"/>
      <c r="VTT182" s="217"/>
      <c r="VTU182" s="217"/>
      <c r="VTV182" s="217"/>
      <c r="VTW182" s="217"/>
      <c r="VTX182" s="217"/>
      <c r="VTY182" s="217"/>
      <c r="VTZ182" s="217"/>
      <c r="VUA182" s="217"/>
      <c r="VUB182" s="217"/>
      <c r="VUC182" s="217"/>
      <c r="VUD182" s="217"/>
      <c r="VUE182" s="217"/>
      <c r="VUF182" s="217"/>
      <c r="VUG182" s="217"/>
      <c r="VUH182" s="217"/>
      <c r="VUI182" s="217"/>
      <c r="VUJ182" s="217"/>
      <c r="VUK182" s="217"/>
      <c r="VUL182" s="217"/>
      <c r="VUM182" s="217"/>
      <c r="VUN182" s="217"/>
      <c r="VUO182" s="217"/>
      <c r="VUP182" s="217"/>
      <c r="VUQ182" s="217"/>
      <c r="VUR182" s="217"/>
      <c r="VUS182" s="217"/>
      <c r="VUT182" s="217"/>
      <c r="VUU182" s="217"/>
      <c r="VUV182" s="217"/>
      <c r="VUW182" s="217"/>
      <c r="VUX182" s="217"/>
      <c r="VUY182" s="217"/>
      <c r="VUZ182" s="217"/>
      <c r="VVA182" s="217"/>
      <c r="VVB182" s="217"/>
      <c r="VVC182" s="217"/>
      <c r="VVD182" s="217"/>
      <c r="VVE182" s="217"/>
      <c r="VVF182" s="217"/>
      <c r="VVG182" s="217"/>
      <c r="VVH182" s="217"/>
      <c r="VVI182" s="217"/>
      <c r="VVJ182" s="217"/>
      <c r="VVK182" s="217"/>
      <c r="VVL182" s="217"/>
      <c r="VVM182" s="217"/>
      <c r="VVN182" s="217"/>
      <c r="VVO182" s="217"/>
      <c r="VVP182" s="217"/>
      <c r="VVQ182" s="217"/>
      <c r="VVR182" s="217"/>
      <c r="VVS182" s="217"/>
      <c r="VVT182" s="217"/>
      <c r="VVU182" s="217"/>
      <c r="VVV182" s="217"/>
      <c r="VVW182" s="217"/>
      <c r="VVX182" s="217"/>
      <c r="VVY182" s="217"/>
      <c r="VVZ182" s="217"/>
      <c r="VWA182" s="217"/>
      <c r="VWB182" s="217"/>
      <c r="VWC182" s="217"/>
      <c r="VWD182" s="217"/>
      <c r="VWE182" s="217"/>
      <c r="VWF182" s="217"/>
      <c r="VWG182" s="217"/>
      <c r="VWH182" s="217"/>
      <c r="VWI182" s="217"/>
      <c r="VWJ182" s="217"/>
      <c r="VWK182" s="217"/>
      <c r="VWL182" s="217"/>
      <c r="VWM182" s="217"/>
      <c r="VWN182" s="217"/>
      <c r="VWO182" s="217"/>
      <c r="VWP182" s="217"/>
      <c r="VWQ182" s="217"/>
      <c r="VWR182" s="217"/>
      <c r="VWS182" s="217"/>
      <c r="VWT182" s="217"/>
      <c r="VWU182" s="217"/>
      <c r="VWV182" s="217"/>
      <c r="VWW182" s="217"/>
      <c r="VWX182" s="217"/>
      <c r="VWY182" s="217"/>
      <c r="VWZ182" s="217"/>
      <c r="VXA182" s="217"/>
      <c r="VXB182" s="217"/>
      <c r="VXC182" s="217"/>
      <c r="VXD182" s="217"/>
      <c r="VXE182" s="217"/>
      <c r="VXF182" s="217"/>
      <c r="VXG182" s="217"/>
      <c r="VXH182" s="217"/>
      <c r="VXI182" s="217"/>
      <c r="VXJ182" s="217"/>
      <c r="VXK182" s="217"/>
      <c r="VXL182" s="217"/>
      <c r="VXM182" s="217"/>
      <c r="VXN182" s="217"/>
      <c r="VXO182" s="217"/>
      <c r="VXP182" s="217"/>
      <c r="VXQ182" s="217"/>
      <c r="VXR182" s="217"/>
      <c r="VXS182" s="217"/>
      <c r="VXT182" s="217"/>
      <c r="VXU182" s="217"/>
      <c r="VXV182" s="217"/>
      <c r="VXW182" s="217"/>
      <c r="VXX182" s="217"/>
      <c r="VXY182" s="217"/>
      <c r="VXZ182" s="217"/>
      <c r="VYA182" s="217"/>
      <c r="VYB182" s="217"/>
      <c r="VYC182" s="217"/>
      <c r="VYD182" s="217"/>
      <c r="VYE182" s="217"/>
      <c r="VYF182" s="217"/>
      <c r="VYG182" s="217"/>
      <c r="VYH182" s="217"/>
      <c r="VYI182" s="217"/>
      <c r="VYJ182" s="217"/>
      <c r="VYK182" s="217"/>
      <c r="VYL182" s="217"/>
      <c r="VYM182" s="217"/>
      <c r="VYN182" s="217"/>
      <c r="VYO182" s="217"/>
      <c r="VYP182" s="217"/>
      <c r="VYQ182" s="217"/>
      <c r="VYR182" s="217"/>
      <c r="VYS182" s="217"/>
      <c r="VYT182" s="217"/>
      <c r="VYU182" s="217"/>
      <c r="VYV182" s="217"/>
      <c r="VYW182" s="217"/>
      <c r="VYX182" s="217"/>
      <c r="VYY182" s="217"/>
      <c r="VYZ182" s="217"/>
      <c r="VZA182" s="217"/>
      <c r="VZB182" s="217"/>
      <c r="VZC182" s="217"/>
      <c r="VZD182" s="217"/>
      <c r="VZE182" s="217"/>
      <c r="VZF182" s="217"/>
      <c r="VZG182" s="217"/>
      <c r="VZH182" s="217"/>
      <c r="VZI182" s="217"/>
      <c r="VZJ182" s="217"/>
      <c r="VZK182" s="217"/>
      <c r="VZL182" s="217"/>
      <c r="VZM182" s="217"/>
      <c r="VZN182" s="217"/>
      <c r="VZO182" s="217"/>
      <c r="VZP182" s="217"/>
      <c r="VZQ182" s="217"/>
      <c r="VZR182" s="217"/>
      <c r="VZS182" s="217"/>
      <c r="VZT182" s="217"/>
      <c r="VZU182" s="217"/>
      <c r="VZV182" s="217"/>
      <c r="VZW182" s="217"/>
      <c r="VZX182" s="217"/>
      <c r="VZY182" s="217"/>
      <c r="VZZ182" s="217"/>
      <c r="WAA182" s="217"/>
      <c r="WAB182" s="217"/>
      <c r="WAC182" s="217"/>
      <c r="WAD182" s="217"/>
      <c r="WAE182" s="217"/>
      <c r="WAF182" s="217"/>
      <c r="WAG182" s="217"/>
      <c r="WAH182" s="217"/>
      <c r="WAI182" s="217"/>
      <c r="WAJ182" s="217"/>
      <c r="WAK182" s="217"/>
      <c r="WAL182" s="217"/>
      <c r="WAM182" s="217"/>
      <c r="WAN182" s="217"/>
      <c r="WAO182" s="217"/>
      <c r="WAP182" s="217"/>
      <c r="WAQ182" s="217"/>
      <c r="WAR182" s="217"/>
      <c r="WAS182" s="217"/>
      <c r="WAT182" s="217"/>
      <c r="WAU182" s="217"/>
      <c r="WAV182" s="217"/>
      <c r="WAW182" s="217"/>
      <c r="WAX182" s="217"/>
      <c r="WAY182" s="217"/>
      <c r="WAZ182" s="217"/>
      <c r="WBA182" s="217"/>
      <c r="WBB182" s="217"/>
      <c r="WBC182" s="217"/>
      <c r="WBD182" s="217"/>
      <c r="WBE182" s="217"/>
      <c r="WBF182" s="217"/>
      <c r="WBG182" s="217"/>
      <c r="WBH182" s="217"/>
      <c r="WBI182" s="217"/>
      <c r="WBJ182" s="217"/>
      <c r="WBK182" s="217"/>
      <c r="WBL182" s="217"/>
      <c r="WBM182" s="217"/>
      <c r="WBN182" s="217"/>
      <c r="WBO182" s="217"/>
      <c r="WBP182" s="217"/>
      <c r="WBQ182" s="217"/>
      <c r="WBR182" s="217"/>
      <c r="WBS182" s="217"/>
      <c r="WBT182" s="217"/>
      <c r="WBU182" s="217"/>
      <c r="WBV182" s="217"/>
      <c r="WBW182" s="217"/>
      <c r="WBX182" s="217"/>
      <c r="WBY182" s="217"/>
      <c r="WBZ182" s="217"/>
      <c r="WCA182" s="217"/>
      <c r="WCB182" s="217"/>
      <c r="WCC182" s="217"/>
      <c r="WCD182" s="217"/>
      <c r="WCE182" s="217"/>
      <c r="WCF182" s="217"/>
      <c r="WCG182" s="217"/>
      <c r="WCH182" s="217"/>
      <c r="WCI182" s="217"/>
      <c r="WCJ182" s="217"/>
      <c r="WCK182" s="217"/>
      <c r="WCL182" s="217"/>
      <c r="WCM182" s="217"/>
      <c r="WCN182" s="217"/>
      <c r="WCO182" s="217"/>
      <c r="WCP182" s="217"/>
      <c r="WCQ182" s="217"/>
      <c r="WCR182" s="217"/>
      <c r="WCS182" s="217"/>
      <c r="WCT182" s="217"/>
      <c r="WCU182" s="217"/>
      <c r="WCV182" s="217"/>
      <c r="WCW182" s="217"/>
      <c r="WCX182" s="217"/>
      <c r="WCY182" s="217"/>
      <c r="WCZ182" s="217"/>
      <c r="WDA182" s="217"/>
      <c r="WDB182" s="217"/>
      <c r="WDC182" s="217"/>
      <c r="WDD182" s="217"/>
      <c r="WDE182" s="217"/>
      <c r="WDF182" s="217"/>
      <c r="WDG182" s="217"/>
      <c r="WDH182" s="217"/>
      <c r="WDI182" s="217"/>
      <c r="WDJ182" s="217"/>
      <c r="WDK182" s="217"/>
      <c r="WDL182" s="217"/>
      <c r="WDM182" s="217"/>
      <c r="WDN182" s="217"/>
      <c r="WDO182" s="217"/>
      <c r="WDP182" s="217"/>
      <c r="WDQ182" s="217"/>
      <c r="WDR182" s="217"/>
      <c r="WDS182" s="217"/>
      <c r="WDT182" s="217"/>
      <c r="WDU182" s="217"/>
      <c r="WDV182" s="217"/>
      <c r="WDW182" s="217"/>
      <c r="WDX182" s="217"/>
      <c r="WDY182" s="217"/>
      <c r="WDZ182" s="217"/>
      <c r="WEA182" s="217"/>
      <c r="WEB182" s="217"/>
      <c r="WEC182" s="217"/>
      <c r="WED182" s="217"/>
      <c r="WEE182" s="217"/>
      <c r="WEF182" s="217"/>
      <c r="WEG182" s="217"/>
      <c r="WEH182" s="217"/>
      <c r="WEI182" s="217"/>
      <c r="WEJ182" s="217"/>
      <c r="WEK182" s="217"/>
      <c r="WEL182" s="217"/>
      <c r="WEM182" s="217"/>
      <c r="WEN182" s="217"/>
      <c r="WEO182" s="217"/>
      <c r="WEP182" s="217"/>
      <c r="WEQ182" s="217"/>
      <c r="WER182" s="217"/>
      <c r="WES182" s="217"/>
      <c r="WET182" s="217"/>
      <c r="WEU182" s="217"/>
      <c r="WEV182" s="217"/>
      <c r="WEW182" s="217"/>
      <c r="WEX182" s="217"/>
      <c r="WEY182" s="217"/>
      <c r="WEZ182" s="217"/>
      <c r="WFA182" s="217"/>
      <c r="WFB182" s="217"/>
      <c r="WFC182" s="217"/>
      <c r="WFD182" s="217"/>
      <c r="WFE182" s="217"/>
      <c r="WFF182" s="217"/>
      <c r="WFG182" s="217"/>
      <c r="WFH182" s="217"/>
      <c r="WFI182" s="217"/>
      <c r="WFJ182" s="217"/>
      <c r="WFK182" s="217"/>
      <c r="WFL182" s="217"/>
      <c r="WFM182" s="217"/>
      <c r="WFN182" s="217"/>
      <c r="WFO182" s="217"/>
      <c r="WFP182" s="217"/>
      <c r="WFQ182" s="217"/>
      <c r="WFR182" s="217"/>
      <c r="WFS182" s="217"/>
      <c r="WFT182" s="217"/>
      <c r="WFU182" s="217"/>
      <c r="WFV182" s="217"/>
      <c r="WFW182" s="217"/>
      <c r="WFX182" s="217"/>
      <c r="WFY182" s="217"/>
      <c r="WFZ182" s="217"/>
      <c r="WGA182" s="217"/>
      <c r="WGB182" s="217"/>
      <c r="WGC182" s="217"/>
      <c r="WGD182" s="217"/>
      <c r="WGE182" s="217"/>
      <c r="WGF182" s="217"/>
      <c r="WGG182" s="217"/>
      <c r="WGH182" s="217"/>
      <c r="WGI182" s="217"/>
      <c r="WGJ182" s="217"/>
      <c r="WGK182" s="217"/>
      <c r="WGL182" s="217"/>
      <c r="WGM182" s="217"/>
      <c r="WGN182" s="217"/>
      <c r="WGO182" s="217"/>
      <c r="WGP182" s="217"/>
      <c r="WGQ182" s="217"/>
      <c r="WGR182" s="217"/>
      <c r="WGS182" s="217"/>
      <c r="WGT182" s="217"/>
      <c r="WGU182" s="217"/>
      <c r="WGV182" s="217"/>
      <c r="WGW182" s="217"/>
      <c r="WGX182" s="217"/>
      <c r="WGY182" s="217"/>
      <c r="WGZ182" s="217"/>
      <c r="WHA182" s="217"/>
      <c r="WHB182" s="217"/>
      <c r="WHC182" s="217"/>
      <c r="WHD182" s="217"/>
      <c r="WHE182" s="217"/>
      <c r="WHF182" s="217"/>
      <c r="WHG182" s="217"/>
      <c r="WHH182" s="217"/>
      <c r="WHI182" s="217"/>
      <c r="WHJ182" s="217"/>
      <c r="WHK182" s="217"/>
      <c r="WHL182" s="217"/>
      <c r="WHM182" s="217"/>
      <c r="WHN182" s="217"/>
      <c r="WHO182" s="217"/>
      <c r="WHP182" s="217"/>
      <c r="WHQ182" s="217"/>
      <c r="WHR182" s="217"/>
      <c r="WHS182" s="217"/>
      <c r="WHT182" s="217"/>
      <c r="WHU182" s="217"/>
      <c r="WHV182" s="217"/>
      <c r="WHW182" s="217"/>
      <c r="WHX182" s="217"/>
      <c r="WHY182" s="217"/>
      <c r="WHZ182" s="217"/>
      <c r="WIA182" s="217"/>
      <c r="WIB182" s="217"/>
      <c r="WIC182" s="217"/>
      <c r="WID182" s="217"/>
      <c r="WIE182" s="217"/>
      <c r="WIF182" s="217"/>
      <c r="WIG182" s="217"/>
      <c r="WIH182" s="217"/>
      <c r="WII182" s="217"/>
      <c r="WIJ182" s="217"/>
      <c r="WIK182" s="217"/>
      <c r="WIL182" s="217"/>
      <c r="WIM182" s="217"/>
      <c r="WIN182" s="217"/>
      <c r="WIO182" s="217"/>
      <c r="WIP182" s="217"/>
      <c r="WIQ182" s="217"/>
      <c r="WIR182" s="217"/>
      <c r="WIS182" s="217"/>
      <c r="WIT182" s="217"/>
      <c r="WIU182" s="217"/>
      <c r="WIV182" s="217"/>
      <c r="WIW182" s="217"/>
      <c r="WIX182" s="217"/>
      <c r="WIY182" s="217"/>
      <c r="WIZ182" s="217"/>
      <c r="WJA182" s="217"/>
      <c r="WJB182" s="217"/>
      <c r="WJC182" s="217"/>
      <c r="WJD182" s="217"/>
      <c r="WJE182" s="217"/>
      <c r="WJF182" s="217"/>
      <c r="WJG182" s="217"/>
      <c r="WJH182" s="217"/>
      <c r="WJI182" s="217"/>
      <c r="WJJ182" s="217"/>
      <c r="WJK182" s="217"/>
      <c r="WJL182" s="217"/>
      <c r="WJM182" s="217"/>
      <c r="WJN182" s="217"/>
      <c r="WJO182" s="217"/>
      <c r="WJP182" s="217"/>
      <c r="WJQ182" s="217"/>
      <c r="WJR182" s="217"/>
      <c r="WJS182" s="217"/>
      <c r="WJT182" s="217"/>
      <c r="WJU182" s="217"/>
      <c r="WJV182" s="217"/>
      <c r="WJW182" s="217"/>
      <c r="WJX182" s="217"/>
      <c r="WJY182" s="217"/>
      <c r="WJZ182" s="217"/>
      <c r="WKA182" s="217"/>
      <c r="WKB182" s="217"/>
      <c r="WKC182" s="217"/>
      <c r="WKD182" s="217"/>
      <c r="WKE182" s="217"/>
      <c r="WKF182" s="217"/>
      <c r="WKG182" s="217"/>
      <c r="WKH182" s="217"/>
      <c r="WKI182" s="217"/>
      <c r="WKJ182" s="217"/>
      <c r="WKK182" s="217"/>
      <c r="WKL182" s="217"/>
      <c r="WKM182" s="217"/>
      <c r="WKN182" s="217"/>
      <c r="WKO182" s="217"/>
      <c r="WKP182" s="217"/>
      <c r="WKQ182" s="217"/>
      <c r="WKR182" s="217"/>
      <c r="WKS182" s="217"/>
      <c r="WKT182" s="217"/>
      <c r="WKU182" s="217"/>
      <c r="WKV182" s="217"/>
      <c r="WKW182" s="217"/>
      <c r="WKX182" s="217"/>
      <c r="WKY182" s="217"/>
      <c r="WKZ182" s="217"/>
      <c r="WLA182" s="217"/>
      <c r="WLB182" s="217"/>
      <c r="WLC182" s="217"/>
      <c r="WLD182" s="217"/>
      <c r="WLE182" s="217"/>
      <c r="WLF182" s="217"/>
      <c r="WLG182" s="217"/>
      <c r="WLH182" s="217"/>
      <c r="WLI182" s="217"/>
      <c r="WLJ182" s="217"/>
      <c r="WLK182" s="217"/>
      <c r="WLL182" s="217"/>
      <c r="WLM182" s="217"/>
      <c r="WLN182" s="217"/>
      <c r="WLO182" s="217"/>
      <c r="WLP182" s="217"/>
      <c r="WLQ182" s="217"/>
      <c r="WLR182" s="217"/>
      <c r="WLS182" s="217"/>
      <c r="WLT182" s="217"/>
      <c r="WLU182" s="217"/>
      <c r="WLV182" s="217"/>
      <c r="WLW182" s="217"/>
      <c r="WLX182" s="217"/>
      <c r="WLY182" s="217"/>
      <c r="WLZ182" s="217"/>
      <c r="WMA182" s="217"/>
      <c r="WMB182" s="217"/>
      <c r="WMC182" s="217"/>
      <c r="WMD182" s="217"/>
      <c r="WME182" s="217"/>
      <c r="WMF182" s="217"/>
      <c r="WMG182" s="217"/>
      <c r="WMH182" s="217"/>
      <c r="WMI182" s="217"/>
      <c r="WMJ182" s="217"/>
      <c r="WMK182" s="217"/>
      <c r="WML182" s="217"/>
      <c r="WMM182" s="217"/>
      <c r="WMN182" s="217"/>
      <c r="WMO182" s="217"/>
      <c r="WMP182" s="217"/>
      <c r="WMQ182" s="217"/>
      <c r="WMR182" s="217"/>
      <c r="WMS182" s="217"/>
      <c r="WMT182" s="217"/>
      <c r="WMU182" s="217"/>
      <c r="WMV182" s="217"/>
      <c r="WMW182" s="217"/>
      <c r="WMX182" s="217"/>
      <c r="WMY182" s="217"/>
      <c r="WMZ182" s="217"/>
      <c r="WNA182" s="217"/>
      <c r="WNB182" s="217"/>
      <c r="WNC182" s="217"/>
      <c r="WND182" s="217"/>
      <c r="WNE182" s="217"/>
      <c r="WNF182" s="217"/>
      <c r="WNG182" s="217"/>
      <c r="WNH182" s="217"/>
      <c r="WNI182" s="217"/>
      <c r="WNJ182" s="217"/>
      <c r="WNK182" s="217"/>
      <c r="WNL182" s="217"/>
      <c r="WNM182" s="217"/>
      <c r="WNN182" s="217"/>
      <c r="WNO182" s="217"/>
      <c r="WNP182" s="217"/>
      <c r="WNQ182" s="217"/>
      <c r="WNR182" s="217"/>
      <c r="WNS182" s="217"/>
      <c r="WNT182" s="217"/>
      <c r="WNU182" s="217"/>
      <c r="WNV182" s="217"/>
      <c r="WNW182" s="217"/>
      <c r="WNX182" s="217"/>
      <c r="WNY182" s="217"/>
      <c r="WNZ182" s="217"/>
      <c r="WOA182" s="217"/>
      <c r="WOB182" s="217"/>
      <c r="WOC182" s="217"/>
      <c r="WOD182" s="217"/>
      <c r="WOE182" s="217"/>
      <c r="WOF182" s="217"/>
      <c r="WOG182" s="217"/>
      <c r="WOH182" s="217"/>
      <c r="WOI182" s="217"/>
      <c r="WOJ182" s="217"/>
      <c r="WOK182" s="217"/>
      <c r="WOL182" s="217"/>
      <c r="WOM182" s="217"/>
      <c r="WON182" s="217"/>
      <c r="WOO182" s="217"/>
      <c r="WOP182" s="217"/>
      <c r="WOQ182" s="217"/>
      <c r="WOR182" s="217"/>
      <c r="WOS182" s="217"/>
      <c r="WOT182" s="217"/>
      <c r="WOU182" s="217"/>
      <c r="WOV182" s="217"/>
      <c r="WOW182" s="217"/>
      <c r="WOX182" s="217"/>
      <c r="WOY182" s="217"/>
      <c r="WOZ182" s="217"/>
      <c r="WPA182" s="217"/>
      <c r="WPB182" s="217"/>
      <c r="WPC182" s="217"/>
      <c r="WPD182" s="217"/>
      <c r="WPE182" s="217"/>
      <c r="WPF182" s="217"/>
      <c r="WPG182" s="217"/>
      <c r="WPH182" s="217"/>
      <c r="WPI182" s="217"/>
      <c r="WPJ182" s="217"/>
      <c r="WPK182" s="217"/>
      <c r="WPL182" s="217"/>
      <c r="WPM182" s="217"/>
      <c r="WPN182" s="217"/>
      <c r="WPO182" s="217"/>
      <c r="WPP182" s="217"/>
      <c r="WPQ182" s="217"/>
      <c r="WPR182" s="217"/>
      <c r="WPS182" s="217"/>
      <c r="WPT182" s="217"/>
      <c r="WPU182" s="217"/>
      <c r="WPV182" s="217"/>
      <c r="WPW182" s="217"/>
      <c r="WPX182" s="217"/>
      <c r="WPY182" s="217"/>
      <c r="WPZ182" s="217"/>
      <c r="WQA182" s="217"/>
      <c r="WQB182" s="217"/>
      <c r="WQC182" s="217"/>
      <c r="WQD182" s="217"/>
      <c r="WQE182" s="217"/>
      <c r="WQF182" s="217"/>
      <c r="WQG182" s="217"/>
      <c r="WQH182" s="217"/>
      <c r="WQI182" s="217"/>
      <c r="WQJ182" s="217"/>
      <c r="WQK182" s="217"/>
      <c r="WQL182" s="217"/>
      <c r="WQM182" s="217"/>
      <c r="WQN182" s="217"/>
      <c r="WQO182" s="217"/>
      <c r="WQP182" s="217"/>
      <c r="WQQ182" s="217"/>
      <c r="WQR182" s="217"/>
      <c r="WQS182" s="217"/>
      <c r="WQT182" s="217"/>
      <c r="WQU182" s="217"/>
      <c r="WQV182" s="217"/>
      <c r="WQW182" s="217"/>
      <c r="WQX182" s="217"/>
      <c r="WQY182" s="217"/>
      <c r="WQZ182" s="217"/>
      <c r="WRA182" s="217"/>
      <c r="WRB182" s="217"/>
      <c r="WRC182" s="217"/>
      <c r="WRD182" s="217"/>
      <c r="WRE182" s="217"/>
      <c r="WRF182" s="217"/>
      <c r="WRG182" s="217"/>
      <c r="WRH182" s="217"/>
      <c r="WRI182" s="217"/>
      <c r="WRJ182" s="217"/>
      <c r="WRK182" s="217"/>
      <c r="WRL182" s="217"/>
      <c r="WRM182" s="217"/>
      <c r="WRN182" s="217"/>
      <c r="WRO182" s="217"/>
      <c r="WRP182" s="217"/>
      <c r="WRQ182" s="217"/>
      <c r="WRR182" s="217"/>
      <c r="WRS182" s="217"/>
      <c r="WRT182" s="217"/>
      <c r="WRU182" s="217"/>
      <c r="WRV182" s="217"/>
      <c r="WRW182" s="217"/>
      <c r="WRX182" s="217"/>
      <c r="WRY182" s="217"/>
      <c r="WRZ182" s="217"/>
      <c r="WSA182" s="217"/>
      <c r="WSB182" s="217"/>
      <c r="WSC182" s="217"/>
      <c r="WSD182" s="217"/>
      <c r="WSE182" s="217"/>
      <c r="WSF182" s="217"/>
      <c r="WSG182" s="217"/>
      <c r="WSH182" s="217"/>
      <c r="WSI182" s="217"/>
      <c r="WSJ182" s="217"/>
      <c r="WSK182" s="217"/>
      <c r="WSL182" s="217"/>
      <c r="WSM182" s="217"/>
      <c r="WSN182" s="217"/>
      <c r="WSO182" s="217"/>
      <c r="WSP182" s="217"/>
      <c r="WSQ182" s="217"/>
      <c r="WSR182" s="217"/>
      <c r="WSS182" s="217"/>
      <c r="WST182" s="217"/>
      <c r="WSU182" s="217"/>
      <c r="WSV182" s="217"/>
      <c r="WSW182" s="217"/>
      <c r="WSX182" s="217"/>
      <c r="WSY182" s="217"/>
      <c r="WSZ182" s="217"/>
      <c r="WTA182" s="217"/>
      <c r="WTB182" s="217"/>
      <c r="WTC182" s="217"/>
      <c r="WTD182" s="217"/>
      <c r="WTE182" s="217"/>
      <c r="WTF182" s="217"/>
      <c r="WTG182" s="217"/>
      <c r="WTH182" s="217"/>
      <c r="WTI182" s="217"/>
      <c r="WTJ182" s="217"/>
      <c r="WTK182" s="217"/>
      <c r="WTL182" s="217"/>
      <c r="WTM182" s="217"/>
      <c r="WTN182" s="217"/>
      <c r="WTO182" s="217"/>
      <c r="WTP182" s="217"/>
      <c r="WTQ182" s="217"/>
      <c r="WTR182" s="217"/>
      <c r="WTS182" s="217"/>
      <c r="WTT182" s="217"/>
      <c r="WTU182" s="217"/>
      <c r="WTV182" s="217"/>
      <c r="WTW182" s="217"/>
      <c r="WTX182" s="217"/>
      <c r="WTY182" s="217"/>
      <c r="WTZ182" s="217"/>
      <c r="WUA182" s="217"/>
      <c r="WUB182" s="217"/>
      <c r="WUC182" s="217"/>
      <c r="WUD182" s="217"/>
      <c r="WUE182" s="217"/>
      <c r="WUF182" s="217"/>
      <c r="WUG182" s="217"/>
      <c r="WUH182" s="217"/>
      <c r="WUI182" s="217"/>
      <c r="WUJ182" s="217"/>
      <c r="WUK182" s="217"/>
      <c r="WUL182" s="217"/>
      <c r="WUM182" s="217"/>
      <c r="WUN182" s="217"/>
      <c r="WUO182" s="217"/>
      <c r="WUP182" s="217"/>
      <c r="WUQ182" s="217"/>
      <c r="WUR182" s="217"/>
      <c r="WUS182" s="217"/>
      <c r="WUT182" s="217"/>
      <c r="WUU182" s="217"/>
      <c r="WUV182" s="217"/>
      <c r="WUW182" s="217"/>
      <c r="WUX182" s="217"/>
      <c r="WUY182" s="217"/>
      <c r="WUZ182" s="217"/>
      <c r="WVA182" s="217"/>
      <c r="WVB182" s="217"/>
      <c r="WVC182" s="217"/>
      <c r="WVD182" s="217"/>
      <c r="WVE182" s="217"/>
      <c r="WVF182" s="217"/>
      <c r="WVG182" s="217"/>
      <c r="WVH182" s="217"/>
      <c r="WVI182" s="217"/>
      <c r="WVJ182" s="217"/>
      <c r="WVK182" s="217"/>
      <c r="WVL182" s="217"/>
      <c r="WVM182" s="217"/>
      <c r="WVN182" s="217"/>
      <c r="WVO182" s="217"/>
      <c r="WVP182" s="217"/>
      <c r="WVQ182" s="217"/>
      <c r="WVR182" s="217"/>
      <c r="WVS182" s="217"/>
      <c r="WVT182" s="217"/>
      <c r="WVU182" s="217"/>
      <c r="WVV182" s="217"/>
      <c r="WVW182" s="217"/>
      <c r="WVX182" s="217"/>
      <c r="WVY182" s="217"/>
      <c r="WVZ182" s="217"/>
      <c r="WWA182" s="217"/>
      <c r="WWB182" s="217"/>
      <c r="WWC182" s="217"/>
      <c r="WWD182" s="217"/>
      <c r="WWE182" s="217"/>
      <c r="WWF182" s="217"/>
      <c r="WWG182" s="217"/>
      <c r="WWH182" s="217"/>
      <c r="WWI182" s="217"/>
      <c r="WWJ182" s="217"/>
      <c r="WWK182" s="217"/>
      <c r="WWL182" s="217"/>
      <c r="WWM182" s="217"/>
      <c r="WWN182" s="217"/>
      <c r="WWO182" s="217"/>
      <c r="WWP182" s="217"/>
      <c r="WWQ182" s="217"/>
      <c r="WWR182" s="217"/>
      <c r="WWS182" s="217"/>
      <c r="WWT182" s="217"/>
      <c r="WWU182" s="217"/>
      <c r="WWV182" s="217"/>
      <c r="WWW182" s="217"/>
      <c r="WWX182" s="217"/>
      <c r="WWY182" s="217"/>
      <c r="WWZ182" s="217"/>
      <c r="WXA182" s="217"/>
      <c r="WXB182" s="217"/>
      <c r="WXC182" s="217"/>
      <c r="WXD182" s="217"/>
      <c r="WXE182" s="217"/>
      <c r="WXF182" s="217"/>
      <c r="WXG182" s="217"/>
      <c r="WXH182" s="217"/>
      <c r="WXI182" s="217"/>
      <c r="WXJ182" s="217"/>
      <c r="WXK182" s="217"/>
      <c r="WXL182" s="217"/>
      <c r="WXM182" s="217"/>
      <c r="WXN182" s="217"/>
      <c r="WXO182" s="217"/>
      <c r="WXP182" s="217"/>
      <c r="WXQ182" s="217"/>
      <c r="WXR182" s="217"/>
      <c r="WXS182" s="217"/>
      <c r="WXT182" s="217"/>
      <c r="WXU182" s="217"/>
      <c r="WXV182" s="217"/>
      <c r="WXW182" s="217"/>
      <c r="WXX182" s="217"/>
      <c r="WXY182" s="217"/>
      <c r="WXZ182" s="217"/>
      <c r="WYA182" s="217"/>
      <c r="WYB182" s="217"/>
      <c r="WYC182" s="217"/>
      <c r="WYD182" s="217"/>
      <c r="WYE182" s="217"/>
      <c r="WYF182" s="217"/>
      <c r="WYG182" s="217"/>
      <c r="WYH182" s="217"/>
      <c r="WYI182" s="217"/>
      <c r="WYJ182" s="217"/>
      <c r="WYK182" s="217"/>
      <c r="WYL182" s="217"/>
      <c r="WYM182" s="217"/>
      <c r="WYN182" s="217"/>
      <c r="WYO182" s="217"/>
      <c r="WYP182" s="217"/>
      <c r="WYQ182" s="217"/>
      <c r="WYR182" s="217"/>
      <c r="WYS182" s="217"/>
      <c r="WYT182" s="217"/>
      <c r="WYU182" s="217"/>
      <c r="WYV182" s="217"/>
      <c r="WYW182" s="217"/>
      <c r="WYX182" s="217"/>
      <c r="WYY182" s="217"/>
      <c r="WYZ182" s="217"/>
      <c r="WZA182" s="217"/>
      <c r="WZB182" s="217"/>
      <c r="WZC182" s="217"/>
      <c r="WZD182" s="217"/>
      <c r="WZE182" s="217"/>
      <c r="WZF182" s="217"/>
      <c r="WZG182" s="217"/>
      <c r="WZH182" s="217"/>
      <c r="WZI182" s="217"/>
      <c r="WZJ182" s="217"/>
      <c r="WZK182" s="217"/>
      <c r="WZL182" s="217"/>
      <c r="WZM182" s="217"/>
      <c r="WZN182" s="217"/>
      <c r="WZO182" s="217"/>
      <c r="WZP182" s="217"/>
      <c r="WZQ182" s="217"/>
      <c r="WZR182" s="217"/>
      <c r="WZS182" s="217"/>
      <c r="WZT182" s="217"/>
      <c r="WZU182" s="217"/>
      <c r="WZV182" s="217"/>
      <c r="WZW182" s="217"/>
      <c r="WZX182" s="217"/>
      <c r="WZY182" s="217"/>
      <c r="WZZ182" s="217"/>
      <c r="XAA182" s="217"/>
      <c r="XAB182" s="217"/>
      <c r="XAC182" s="217"/>
      <c r="XAD182" s="217"/>
      <c r="XAE182" s="217"/>
      <c r="XAF182" s="217"/>
      <c r="XAG182" s="217"/>
      <c r="XAH182" s="217"/>
      <c r="XAI182" s="217"/>
      <c r="XAJ182" s="217"/>
      <c r="XAK182" s="217"/>
      <c r="XAL182" s="217"/>
      <c r="XAM182" s="217"/>
      <c r="XAN182" s="217"/>
      <c r="XAO182" s="217"/>
      <c r="XAP182" s="217"/>
      <c r="XAQ182" s="217"/>
      <c r="XAR182" s="217"/>
      <c r="XAS182" s="217"/>
      <c r="XAT182" s="217"/>
      <c r="XAU182" s="217"/>
      <c r="XAV182" s="217"/>
      <c r="XAW182" s="217"/>
      <c r="XAX182" s="217"/>
      <c r="XAY182" s="217"/>
      <c r="XAZ182" s="217"/>
      <c r="XBA182" s="217"/>
      <c r="XBB182" s="217"/>
      <c r="XBC182" s="217"/>
      <c r="XBD182" s="217"/>
      <c r="XBE182" s="217"/>
      <c r="XBF182" s="217"/>
      <c r="XBG182" s="217"/>
      <c r="XBH182" s="217"/>
      <c r="XBI182" s="217"/>
      <c r="XBJ182" s="217"/>
      <c r="XBK182" s="217"/>
      <c r="XBL182" s="217"/>
      <c r="XBM182" s="217"/>
      <c r="XBN182" s="217"/>
      <c r="XBO182" s="217"/>
      <c r="XBP182" s="217"/>
      <c r="XBQ182" s="217"/>
      <c r="XBR182" s="217"/>
      <c r="XBS182" s="217"/>
      <c r="XBT182" s="217"/>
      <c r="XBU182" s="217"/>
      <c r="XBV182" s="217"/>
      <c r="XBW182" s="217"/>
      <c r="XBX182" s="217"/>
      <c r="XBY182" s="217"/>
      <c r="XBZ182" s="217"/>
      <c r="XCA182" s="217"/>
      <c r="XCB182" s="217"/>
      <c r="XCC182" s="217"/>
      <c r="XCD182" s="217"/>
      <c r="XCE182" s="217"/>
      <c r="XCF182" s="217"/>
      <c r="XCG182" s="217"/>
      <c r="XCH182" s="217"/>
      <c r="XCI182" s="217"/>
      <c r="XCJ182" s="217"/>
      <c r="XCK182" s="217"/>
      <c r="XCL182" s="217"/>
      <c r="XCM182" s="217"/>
      <c r="XCN182" s="217"/>
      <c r="XCO182" s="217"/>
      <c r="XCP182" s="217"/>
      <c r="XCQ182" s="217"/>
      <c r="XCR182" s="217"/>
      <c r="XCS182" s="217"/>
      <c r="XCT182" s="217"/>
      <c r="XCU182" s="217"/>
      <c r="XCV182" s="217"/>
      <c r="XCW182" s="217"/>
      <c r="XCX182" s="217"/>
      <c r="XCY182" s="217"/>
      <c r="XCZ182" s="217"/>
      <c r="XDA182" s="217"/>
      <c r="XDB182" s="217"/>
      <c r="XDC182" s="217"/>
      <c r="XDD182" s="217"/>
      <c r="XDE182" s="217"/>
      <c r="XDF182" s="217"/>
      <c r="XDG182" s="217"/>
      <c r="XDH182" s="217"/>
      <c r="XDI182" s="217"/>
      <c r="XDJ182" s="217"/>
      <c r="XDK182" s="217"/>
      <c r="XDL182" s="217"/>
      <c r="XDM182" s="217"/>
      <c r="XDN182" s="217"/>
      <c r="XDO182" s="217"/>
      <c r="XDP182" s="217"/>
      <c r="XDQ182" s="217"/>
      <c r="XDR182" s="217"/>
      <c r="XDS182" s="217"/>
      <c r="XDT182" s="217"/>
      <c r="XDU182" s="217"/>
      <c r="XDV182" s="217"/>
      <c r="XDW182" s="217"/>
      <c r="XDX182" s="217"/>
      <c r="XDY182" s="217"/>
      <c r="XDZ182" s="217"/>
      <c r="XEA182" s="217"/>
      <c r="XEB182" s="217"/>
      <c r="XEC182" s="217"/>
      <c r="XED182" s="217"/>
      <c r="XEE182" s="217"/>
      <c r="XEF182" s="217"/>
      <c r="XEG182" s="217"/>
      <c r="XEH182" s="217"/>
      <c r="XEI182" s="217"/>
      <c r="XEJ182" s="217"/>
      <c r="XEK182" s="217"/>
      <c r="XEL182" s="217"/>
      <c r="XEM182" s="217"/>
      <c r="XEN182" s="217"/>
      <c r="XEO182" s="217"/>
      <c r="XEP182" s="217"/>
      <c r="XEQ182" s="217"/>
      <c r="XER182" s="217"/>
      <c r="XES182" s="217"/>
      <c r="XET182" s="217"/>
      <c r="XEU182" s="217"/>
      <c r="XEV182" s="217"/>
      <c r="XEW182" s="217"/>
      <c r="XEX182" s="217"/>
      <c r="XEY182" s="217"/>
      <c r="XEZ182" s="217"/>
      <c r="XFA182" s="217"/>
      <c r="XFB182" s="217"/>
      <c r="XFC182" s="217"/>
      <c r="XFD182" s="211"/>
    </row>
    <row r="183" spans="1:16384" s="217" customFormat="1" ht="42">
      <c r="A183" s="211">
        <v>2</v>
      </c>
      <c r="B183" s="222">
        <v>28</v>
      </c>
      <c r="C183" s="528" t="s">
        <v>1124</v>
      </c>
      <c r="D183" s="213">
        <v>3.3</v>
      </c>
      <c r="E183" s="247">
        <v>9</v>
      </c>
      <c r="F183" s="247" t="s">
        <v>504</v>
      </c>
      <c r="G183" s="244" t="s">
        <v>505</v>
      </c>
      <c r="H183" s="214" t="s">
        <v>139</v>
      </c>
      <c r="I183" s="214" t="s">
        <v>506</v>
      </c>
      <c r="J183" s="1295" t="s">
        <v>33</v>
      </c>
      <c r="K183" s="1295">
        <v>20.360700000000001</v>
      </c>
      <c r="L183" s="1394">
        <v>99.919799999999995</v>
      </c>
      <c r="M183" s="234">
        <v>970000</v>
      </c>
      <c r="N183" s="234">
        <v>970000</v>
      </c>
      <c r="O183" s="213" t="s">
        <v>32</v>
      </c>
      <c r="P183" s="213">
        <v>1</v>
      </c>
      <c r="Q183" s="213">
        <v>1</v>
      </c>
      <c r="R183" s="213">
        <v>1</v>
      </c>
      <c r="S183" s="213">
        <v>1</v>
      </c>
      <c r="T183" s="196">
        <v>1</v>
      </c>
      <c r="U183" s="233"/>
      <c r="V183" s="249">
        <v>700</v>
      </c>
      <c r="W183" s="257">
        <v>2.0550000000000002</v>
      </c>
      <c r="X183" s="250"/>
      <c r="Y183" s="250">
        <v>50</v>
      </c>
      <c r="Z183" s="243">
        <v>20</v>
      </c>
      <c r="AA183" s="210"/>
      <c r="AB183" s="210"/>
      <c r="AC183" s="210">
        <v>2563</v>
      </c>
      <c r="AD183" s="210">
        <v>2563</v>
      </c>
      <c r="AE183" s="210" t="s">
        <v>187</v>
      </c>
      <c r="AF183" s="1248">
        <v>90</v>
      </c>
      <c r="AG183" s="1241" t="s">
        <v>159</v>
      </c>
      <c r="AH183" s="210"/>
      <c r="AI183" s="225">
        <v>202570001054</v>
      </c>
      <c r="AJ183" s="215">
        <f t="shared" si="53"/>
        <v>970000</v>
      </c>
      <c r="AK183" s="215" t="s">
        <v>32</v>
      </c>
      <c r="AL183" s="215">
        <f t="shared" si="50"/>
        <v>970000</v>
      </c>
      <c r="AM183" s="215"/>
      <c r="AN183" s="215">
        <v>370000</v>
      </c>
      <c r="AO183" s="215">
        <v>300000</v>
      </c>
      <c r="AP183" s="215">
        <v>300000</v>
      </c>
      <c r="AQ183" s="215"/>
      <c r="AR183" s="215"/>
      <c r="AS183" s="215"/>
      <c r="AT183" s="215"/>
      <c r="AU183" s="215"/>
      <c r="AV183" s="215"/>
      <c r="AW183" s="215"/>
      <c r="AX183" s="215"/>
      <c r="AY183" s="1141">
        <f t="shared" si="51"/>
        <v>970000</v>
      </c>
      <c r="AZ183" s="1141">
        <f t="shared" si="52"/>
        <v>0</v>
      </c>
      <c r="BB183" s="1062"/>
      <c r="XFD183" s="211"/>
    </row>
    <row r="184" spans="1:16384" s="217" customFormat="1" ht="42">
      <c r="A184" s="211">
        <v>2</v>
      </c>
      <c r="B184" s="222">
        <v>29</v>
      </c>
      <c r="C184" s="528" t="s">
        <v>1125</v>
      </c>
      <c r="D184" s="213">
        <v>3.3</v>
      </c>
      <c r="E184" s="247">
        <v>9</v>
      </c>
      <c r="F184" s="247" t="s">
        <v>496</v>
      </c>
      <c r="G184" s="244" t="s">
        <v>497</v>
      </c>
      <c r="H184" s="214" t="s">
        <v>139</v>
      </c>
      <c r="I184" s="214" t="s">
        <v>498</v>
      </c>
      <c r="J184" s="1295" t="s">
        <v>454</v>
      </c>
      <c r="K184" s="1295">
        <v>19.130199999999999</v>
      </c>
      <c r="L184" s="1394">
        <v>99.457300000000004</v>
      </c>
      <c r="M184" s="234">
        <v>960000</v>
      </c>
      <c r="N184" s="234">
        <v>960000</v>
      </c>
      <c r="O184" s="213"/>
      <c r="P184" s="213">
        <v>1</v>
      </c>
      <c r="Q184" s="213">
        <v>1</v>
      </c>
      <c r="R184" s="213">
        <v>1</v>
      </c>
      <c r="S184" s="213">
        <v>1</v>
      </c>
      <c r="T184" s="196">
        <v>1</v>
      </c>
      <c r="U184" s="233">
        <v>720</v>
      </c>
      <c r="V184" s="249">
        <v>700</v>
      </c>
      <c r="W184" s="257">
        <v>122</v>
      </c>
      <c r="X184" s="250"/>
      <c r="Y184" s="250">
        <v>327</v>
      </c>
      <c r="Z184" s="243">
        <v>20</v>
      </c>
      <c r="AA184" s="210"/>
      <c r="AB184" s="210"/>
      <c r="AC184" s="210">
        <v>2563</v>
      </c>
      <c r="AD184" s="210">
        <v>2563</v>
      </c>
      <c r="AE184" s="210" t="s">
        <v>187</v>
      </c>
      <c r="AF184" s="1248">
        <v>90</v>
      </c>
      <c r="AG184" s="1241" t="s">
        <v>159</v>
      </c>
      <c r="AH184" s="210"/>
      <c r="AI184" s="225">
        <v>202570001055</v>
      </c>
      <c r="AJ184" s="215">
        <f t="shared" si="53"/>
        <v>960000</v>
      </c>
      <c r="AK184" s="221"/>
      <c r="AL184" s="215">
        <f t="shared" si="50"/>
        <v>960000</v>
      </c>
      <c r="AM184" s="215"/>
      <c r="AN184" s="215">
        <v>320000</v>
      </c>
      <c r="AO184" s="215">
        <v>320000</v>
      </c>
      <c r="AP184" s="215">
        <v>320000</v>
      </c>
      <c r="AQ184" s="215"/>
      <c r="AR184" s="215"/>
      <c r="AS184" s="215"/>
      <c r="AT184" s="215"/>
      <c r="AU184" s="215"/>
      <c r="AV184" s="215"/>
      <c r="AW184" s="215"/>
      <c r="AX184" s="215"/>
      <c r="AY184" s="1141">
        <f t="shared" si="51"/>
        <v>960000</v>
      </c>
      <c r="AZ184" s="1141">
        <f t="shared" si="52"/>
        <v>0</v>
      </c>
      <c r="BB184" s="1062"/>
      <c r="XFD184" s="211"/>
    </row>
    <row r="185" spans="1:16384" s="217" customFormat="1" ht="23.25">
      <c r="A185" s="211">
        <v>2</v>
      </c>
      <c r="B185" s="222">
        <v>30</v>
      </c>
      <c r="C185" s="1393" t="s">
        <v>1185</v>
      </c>
      <c r="D185" s="213">
        <v>3.3</v>
      </c>
      <c r="E185" s="247">
        <v>9</v>
      </c>
      <c r="F185" s="247" t="s">
        <v>524</v>
      </c>
      <c r="G185" s="244" t="s">
        <v>518</v>
      </c>
      <c r="H185" s="214" t="s">
        <v>139</v>
      </c>
      <c r="I185" s="214" t="s">
        <v>519</v>
      </c>
      <c r="J185" s="1295" t="s">
        <v>33</v>
      </c>
      <c r="K185" s="1295">
        <v>19.70177</v>
      </c>
      <c r="L185" s="1394">
        <v>100.29885</v>
      </c>
      <c r="M185" s="234">
        <v>350000</v>
      </c>
      <c r="N185" s="234">
        <v>350000</v>
      </c>
      <c r="O185" s="213" t="s">
        <v>32</v>
      </c>
      <c r="P185" s="213">
        <v>1</v>
      </c>
      <c r="Q185" s="213">
        <v>1</v>
      </c>
      <c r="R185" s="213">
        <v>1</v>
      </c>
      <c r="S185" s="213">
        <v>1</v>
      </c>
      <c r="T185" s="196">
        <v>1</v>
      </c>
      <c r="U185" s="233"/>
      <c r="V185" s="249">
        <v>600</v>
      </c>
      <c r="W185" s="257"/>
      <c r="X185" s="250"/>
      <c r="Y185" s="250">
        <v>300</v>
      </c>
      <c r="Z185" s="243">
        <v>10</v>
      </c>
      <c r="AA185" s="210"/>
      <c r="AB185" s="210"/>
      <c r="AC185" s="210">
        <v>2563</v>
      </c>
      <c r="AD185" s="210">
        <v>2563</v>
      </c>
      <c r="AE185" s="210" t="s">
        <v>187</v>
      </c>
      <c r="AF185" s="1248">
        <v>90</v>
      </c>
      <c r="AG185" s="1241" t="s">
        <v>159</v>
      </c>
      <c r="AH185" s="210"/>
      <c r="AI185" s="225">
        <v>202570001056</v>
      </c>
      <c r="AJ185" s="215">
        <f t="shared" si="53"/>
        <v>350000</v>
      </c>
      <c r="AK185" s="215">
        <v>0</v>
      </c>
      <c r="AL185" s="215">
        <f t="shared" si="50"/>
        <v>350000</v>
      </c>
      <c r="AM185" s="215"/>
      <c r="AN185" s="241">
        <v>120000</v>
      </c>
      <c r="AO185" s="241">
        <v>120000</v>
      </c>
      <c r="AP185" s="241">
        <v>110000</v>
      </c>
      <c r="AQ185" s="215"/>
      <c r="AR185" s="215"/>
      <c r="AS185" s="215"/>
      <c r="AT185" s="215"/>
      <c r="AU185" s="215"/>
      <c r="AV185" s="215"/>
      <c r="AW185" s="215"/>
      <c r="AX185" s="215"/>
      <c r="AY185" s="1141">
        <f t="shared" si="51"/>
        <v>350000</v>
      </c>
      <c r="AZ185" s="1141">
        <f t="shared" si="52"/>
        <v>0</v>
      </c>
      <c r="BB185" s="1062"/>
      <c r="XFD185" s="211"/>
    </row>
    <row r="186" spans="1:16384" s="217" customFormat="1" ht="23.25">
      <c r="A186" s="211">
        <v>2</v>
      </c>
      <c r="B186" s="222">
        <v>31</v>
      </c>
      <c r="C186" s="528" t="s">
        <v>1126</v>
      </c>
      <c r="D186" s="213">
        <v>3.3</v>
      </c>
      <c r="E186" s="247">
        <v>9</v>
      </c>
      <c r="F186" s="247" t="s">
        <v>526</v>
      </c>
      <c r="G186" s="244" t="s">
        <v>527</v>
      </c>
      <c r="H186" s="214" t="s">
        <v>139</v>
      </c>
      <c r="I186" s="214" t="s">
        <v>528</v>
      </c>
      <c r="J186" s="1295" t="s">
        <v>33</v>
      </c>
      <c r="K186" s="1295">
        <v>20.3504</v>
      </c>
      <c r="L186" s="1394">
        <v>100.03279999999999</v>
      </c>
      <c r="M186" s="234">
        <v>980000</v>
      </c>
      <c r="N186" s="234">
        <v>980000</v>
      </c>
      <c r="O186" s="213"/>
      <c r="P186" s="213">
        <v>1</v>
      </c>
      <c r="Q186" s="213">
        <v>1</v>
      </c>
      <c r="R186" s="213">
        <v>1</v>
      </c>
      <c r="S186" s="213">
        <v>1</v>
      </c>
      <c r="T186" s="196">
        <v>1</v>
      </c>
      <c r="U186" s="233"/>
      <c r="V186" s="249">
        <v>600</v>
      </c>
      <c r="W186" s="257"/>
      <c r="X186" s="250"/>
      <c r="Y186" s="250">
        <v>50</v>
      </c>
      <c r="Z186" s="243">
        <v>20</v>
      </c>
      <c r="AA186" s="210"/>
      <c r="AB186" s="210"/>
      <c r="AC186" s="210">
        <v>2563</v>
      </c>
      <c r="AD186" s="210">
        <v>2563</v>
      </c>
      <c r="AE186" s="210" t="s">
        <v>187</v>
      </c>
      <c r="AF186" s="1248">
        <v>90</v>
      </c>
      <c r="AG186" s="1241" t="s">
        <v>159</v>
      </c>
      <c r="AH186" s="210"/>
      <c r="AI186" s="225">
        <v>202570001057</v>
      </c>
      <c r="AJ186" s="215">
        <f t="shared" si="53"/>
        <v>980000</v>
      </c>
      <c r="AK186" s="215" t="s">
        <v>32</v>
      </c>
      <c r="AL186" s="215">
        <f t="shared" si="50"/>
        <v>980000</v>
      </c>
      <c r="AM186" s="215"/>
      <c r="AN186" s="215">
        <v>380000</v>
      </c>
      <c r="AO186" s="215">
        <v>300000</v>
      </c>
      <c r="AP186" s="215">
        <v>300000</v>
      </c>
      <c r="AQ186" s="215"/>
      <c r="AR186" s="215"/>
      <c r="AS186" s="215"/>
      <c r="AT186" s="215"/>
      <c r="AU186" s="215"/>
      <c r="AV186" s="215"/>
      <c r="AW186" s="215"/>
      <c r="AX186" s="215"/>
      <c r="AY186" s="1141">
        <f t="shared" si="51"/>
        <v>980000</v>
      </c>
      <c r="AZ186" s="1141">
        <f t="shared" si="52"/>
        <v>0</v>
      </c>
      <c r="BB186" s="1062"/>
      <c r="XFD186" s="211"/>
    </row>
    <row r="187" spans="1:16384" s="217" customFormat="1" ht="42">
      <c r="A187" s="211">
        <v>2</v>
      </c>
      <c r="B187" s="222">
        <v>32</v>
      </c>
      <c r="C187" s="528" t="s">
        <v>1141</v>
      </c>
      <c r="D187" s="213">
        <v>3.3</v>
      </c>
      <c r="E187" s="247">
        <v>9</v>
      </c>
      <c r="F187" s="247" t="s">
        <v>529</v>
      </c>
      <c r="G187" s="244" t="s">
        <v>873</v>
      </c>
      <c r="H187" s="214" t="s">
        <v>139</v>
      </c>
      <c r="I187" s="214" t="s">
        <v>492</v>
      </c>
      <c r="J187" s="1295" t="s">
        <v>454</v>
      </c>
      <c r="K187" s="1295">
        <v>19.95871</v>
      </c>
      <c r="L187" s="1394">
        <v>99.998035999999999</v>
      </c>
      <c r="M187" s="234">
        <v>750000</v>
      </c>
      <c r="N187" s="234">
        <v>750000</v>
      </c>
      <c r="O187" s="213" t="s">
        <v>32</v>
      </c>
      <c r="P187" s="213">
        <v>1</v>
      </c>
      <c r="Q187" s="213">
        <v>1</v>
      </c>
      <c r="R187" s="213">
        <v>1</v>
      </c>
      <c r="S187" s="213">
        <v>1</v>
      </c>
      <c r="T187" s="196">
        <v>1</v>
      </c>
      <c r="U187" s="233"/>
      <c r="V187" s="249">
        <v>300</v>
      </c>
      <c r="W187" s="257"/>
      <c r="X187" s="250"/>
      <c r="Y187" s="250">
        <v>130</v>
      </c>
      <c r="Z187" s="243">
        <v>20</v>
      </c>
      <c r="AA187" s="210"/>
      <c r="AB187" s="210"/>
      <c r="AC187" s="210">
        <v>2563</v>
      </c>
      <c r="AD187" s="210">
        <v>2563</v>
      </c>
      <c r="AE187" s="210" t="s">
        <v>187</v>
      </c>
      <c r="AF187" s="1248">
        <v>150</v>
      </c>
      <c r="AG187" s="1241" t="s">
        <v>159</v>
      </c>
      <c r="AH187" s="210"/>
      <c r="AI187" s="225">
        <v>202570001058</v>
      </c>
      <c r="AJ187" s="215">
        <f t="shared" si="53"/>
        <v>750000</v>
      </c>
      <c r="AK187" s="215"/>
      <c r="AL187" s="215">
        <f t="shared" si="50"/>
        <v>750000</v>
      </c>
      <c r="AM187" s="234">
        <v>37500</v>
      </c>
      <c r="AN187" s="234">
        <v>105000</v>
      </c>
      <c r="AO187" s="234">
        <v>187500</v>
      </c>
      <c r="AP187" s="234">
        <v>285000</v>
      </c>
      <c r="AQ187" s="234">
        <v>135000</v>
      </c>
      <c r="AR187" s="215"/>
      <c r="AS187" s="215"/>
      <c r="AT187" s="215"/>
      <c r="AU187" s="215"/>
      <c r="AV187" s="215"/>
      <c r="AW187" s="215"/>
      <c r="AX187" s="215"/>
      <c r="AY187" s="1141">
        <f t="shared" si="51"/>
        <v>750000</v>
      </c>
      <c r="AZ187" s="1141">
        <f t="shared" si="52"/>
        <v>0</v>
      </c>
      <c r="BB187" s="1062"/>
      <c r="XFD187" s="211"/>
    </row>
    <row r="188" spans="1:16384" s="217" customFormat="1" ht="23.25">
      <c r="A188" s="211">
        <v>2</v>
      </c>
      <c r="B188" s="222">
        <v>33</v>
      </c>
      <c r="C188" s="528" t="s">
        <v>1186</v>
      </c>
      <c r="D188" s="213">
        <v>3.3</v>
      </c>
      <c r="E188" s="247">
        <v>9</v>
      </c>
      <c r="F188" s="247" t="s">
        <v>530</v>
      </c>
      <c r="G188" s="244" t="s">
        <v>518</v>
      </c>
      <c r="H188" s="214" t="s">
        <v>139</v>
      </c>
      <c r="I188" s="214" t="s">
        <v>531</v>
      </c>
      <c r="J188" s="1295" t="s">
        <v>33</v>
      </c>
      <c r="K188" s="1295">
        <v>19.6004</v>
      </c>
      <c r="L188" s="1394">
        <v>100.04795</v>
      </c>
      <c r="M188" s="234">
        <v>500000</v>
      </c>
      <c r="N188" s="234">
        <v>500000</v>
      </c>
      <c r="O188" s="213"/>
      <c r="P188" s="213">
        <v>1</v>
      </c>
      <c r="Q188" s="213">
        <v>1</v>
      </c>
      <c r="R188" s="213">
        <v>1</v>
      </c>
      <c r="S188" s="213">
        <v>1</v>
      </c>
      <c r="T188" s="196">
        <v>1</v>
      </c>
      <c r="U188" s="233"/>
      <c r="V188" s="249">
        <v>900</v>
      </c>
      <c r="W188" s="257"/>
      <c r="X188" s="250"/>
      <c r="Y188" s="250">
        <v>260</v>
      </c>
      <c r="Z188" s="243">
        <v>10</v>
      </c>
      <c r="AA188" s="210"/>
      <c r="AB188" s="210"/>
      <c r="AC188" s="210">
        <v>2563</v>
      </c>
      <c r="AD188" s="210">
        <v>2563</v>
      </c>
      <c r="AE188" s="210" t="s">
        <v>187</v>
      </c>
      <c r="AF188" s="1248">
        <v>90</v>
      </c>
      <c r="AG188" s="1241" t="s">
        <v>159</v>
      </c>
      <c r="AH188" s="210"/>
      <c r="AI188" s="225">
        <v>202570001059</v>
      </c>
      <c r="AJ188" s="215">
        <f t="shared" si="53"/>
        <v>500000</v>
      </c>
      <c r="AK188" s="239">
        <v>0</v>
      </c>
      <c r="AL188" s="215">
        <f t="shared" si="50"/>
        <v>500000</v>
      </c>
      <c r="AM188" s="239"/>
      <c r="AN188" s="241">
        <v>170000</v>
      </c>
      <c r="AO188" s="241">
        <v>170000</v>
      </c>
      <c r="AP188" s="241">
        <v>160000</v>
      </c>
      <c r="AQ188" s="239"/>
      <c r="AR188" s="239"/>
      <c r="AS188" s="239"/>
      <c r="AT188" s="239"/>
      <c r="AU188" s="239"/>
      <c r="AV188" s="239"/>
      <c r="AW188" s="239"/>
      <c r="AX188" s="239"/>
      <c r="AY188" s="1141">
        <f t="shared" si="51"/>
        <v>500000</v>
      </c>
      <c r="AZ188" s="1141">
        <f t="shared" si="52"/>
        <v>0</v>
      </c>
      <c r="BB188" s="1062"/>
      <c r="XFD188" s="211"/>
    </row>
    <row r="189" spans="1:16384" s="217" customFormat="1" ht="42">
      <c r="A189" s="211">
        <v>2</v>
      </c>
      <c r="B189" s="222">
        <v>34</v>
      </c>
      <c r="C189" s="528" t="s">
        <v>1132</v>
      </c>
      <c r="D189" s="213">
        <v>3.3</v>
      </c>
      <c r="E189" s="247">
        <v>9</v>
      </c>
      <c r="F189" s="247" t="s">
        <v>532</v>
      </c>
      <c r="G189" s="244" t="s">
        <v>523</v>
      </c>
      <c r="H189" s="214" t="s">
        <v>139</v>
      </c>
      <c r="I189" s="214" t="s">
        <v>503</v>
      </c>
      <c r="J189" s="1295" t="s">
        <v>33</v>
      </c>
      <c r="K189" s="1295">
        <v>19.986471000000002</v>
      </c>
      <c r="L189" s="1394">
        <v>100.20589099999999</v>
      </c>
      <c r="M189" s="234">
        <v>680000</v>
      </c>
      <c r="N189" s="234">
        <v>680000</v>
      </c>
      <c r="O189" s="213" t="s">
        <v>32</v>
      </c>
      <c r="P189" s="213">
        <v>1</v>
      </c>
      <c r="Q189" s="213">
        <v>1</v>
      </c>
      <c r="R189" s="213">
        <v>1</v>
      </c>
      <c r="S189" s="213">
        <v>1</v>
      </c>
      <c r="T189" s="196">
        <v>1</v>
      </c>
      <c r="U189" s="233"/>
      <c r="V189" s="249">
        <v>1600</v>
      </c>
      <c r="W189" s="257" t="s">
        <v>989</v>
      </c>
      <c r="X189" s="250">
        <v>0.88</v>
      </c>
      <c r="Y189" s="250">
        <v>438</v>
      </c>
      <c r="Z189" s="243">
        <v>10</v>
      </c>
      <c r="AA189" s="210"/>
      <c r="AB189" s="210"/>
      <c r="AC189" s="210">
        <v>2563</v>
      </c>
      <c r="AD189" s="210">
        <v>2563</v>
      </c>
      <c r="AE189" s="210" t="s">
        <v>187</v>
      </c>
      <c r="AF189" s="1248">
        <v>90</v>
      </c>
      <c r="AG189" s="1241" t="s">
        <v>159</v>
      </c>
      <c r="AH189" s="210"/>
      <c r="AI189" s="225">
        <v>202570001060</v>
      </c>
      <c r="AJ189" s="215">
        <f t="shared" si="53"/>
        <v>680000</v>
      </c>
      <c r="AK189" s="215"/>
      <c r="AL189" s="215">
        <f t="shared" si="50"/>
        <v>680000</v>
      </c>
      <c r="AM189" s="215">
        <v>226000</v>
      </c>
      <c r="AN189" s="239">
        <v>227000</v>
      </c>
      <c r="AO189" s="239">
        <v>227000</v>
      </c>
      <c r="AP189" s="245"/>
      <c r="AQ189" s="239"/>
      <c r="AR189" s="239"/>
      <c r="AS189" s="239"/>
      <c r="AT189" s="239"/>
      <c r="AU189" s="239"/>
      <c r="AV189" s="215"/>
      <c r="AW189" s="215"/>
      <c r="AX189" s="215"/>
      <c r="AY189" s="1141">
        <f t="shared" si="51"/>
        <v>680000</v>
      </c>
      <c r="AZ189" s="1141">
        <f t="shared" si="52"/>
        <v>0</v>
      </c>
      <c r="BB189" s="1062"/>
      <c r="XFD189" s="211"/>
    </row>
    <row r="190" spans="1:16384" s="217" customFormat="1" ht="23.25">
      <c r="A190" s="211">
        <v>2</v>
      </c>
      <c r="B190" s="222">
        <v>35</v>
      </c>
      <c r="C190" s="528" t="s">
        <v>1127</v>
      </c>
      <c r="D190" s="213">
        <v>3.3</v>
      </c>
      <c r="E190" s="247">
        <v>9</v>
      </c>
      <c r="F190" s="247" t="s">
        <v>547</v>
      </c>
      <c r="G190" s="244" t="s">
        <v>527</v>
      </c>
      <c r="H190" s="214" t="s">
        <v>139</v>
      </c>
      <c r="I190" s="214" t="s">
        <v>506</v>
      </c>
      <c r="J190" s="1295" t="s">
        <v>33</v>
      </c>
      <c r="K190" s="1295">
        <v>20.304600000000001</v>
      </c>
      <c r="L190" s="1394">
        <v>100.27</v>
      </c>
      <c r="M190" s="234">
        <v>960000</v>
      </c>
      <c r="N190" s="234">
        <v>960000</v>
      </c>
      <c r="O190" s="213"/>
      <c r="P190" s="213">
        <v>1</v>
      </c>
      <c r="Q190" s="213">
        <v>1</v>
      </c>
      <c r="R190" s="213">
        <v>1</v>
      </c>
      <c r="S190" s="213">
        <v>1</v>
      </c>
      <c r="T190" s="196">
        <v>1</v>
      </c>
      <c r="U190" s="233"/>
      <c r="V190" s="249">
        <v>1000</v>
      </c>
      <c r="W190" s="257"/>
      <c r="X190" s="250"/>
      <c r="Y190" s="250">
        <v>200</v>
      </c>
      <c r="Z190" s="243">
        <v>20</v>
      </c>
      <c r="AA190" s="210"/>
      <c r="AB190" s="210"/>
      <c r="AC190" s="210">
        <v>2563</v>
      </c>
      <c r="AD190" s="210">
        <v>2563</v>
      </c>
      <c r="AE190" s="210" t="s">
        <v>187</v>
      </c>
      <c r="AF190" s="1248">
        <v>90</v>
      </c>
      <c r="AG190" s="1241" t="s">
        <v>159</v>
      </c>
      <c r="AH190" s="210"/>
      <c r="AI190" s="225">
        <v>202570001061</v>
      </c>
      <c r="AJ190" s="215">
        <f t="shared" si="53"/>
        <v>960000</v>
      </c>
      <c r="AK190" s="215" t="s">
        <v>32</v>
      </c>
      <c r="AL190" s="215">
        <f t="shared" si="50"/>
        <v>960000</v>
      </c>
      <c r="AM190" s="215"/>
      <c r="AN190" s="215">
        <v>360000</v>
      </c>
      <c r="AO190" s="215">
        <v>300000</v>
      </c>
      <c r="AP190" s="215">
        <v>300000</v>
      </c>
      <c r="AQ190" s="215"/>
      <c r="AR190" s="215"/>
      <c r="AS190" s="215"/>
      <c r="AT190" s="215"/>
      <c r="AU190" s="215"/>
      <c r="AV190" s="215"/>
      <c r="AW190" s="215"/>
      <c r="AX190" s="215"/>
      <c r="AY190" s="1141">
        <f t="shared" si="51"/>
        <v>960000</v>
      </c>
      <c r="AZ190" s="1141">
        <f t="shared" si="52"/>
        <v>0</v>
      </c>
      <c r="BB190" s="1062"/>
      <c r="XFD190" s="211"/>
    </row>
    <row r="191" spans="1:16384" s="226" customFormat="1" ht="42">
      <c r="A191" s="211">
        <v>2</v>
      </c>
      <c r="B191" s="222">
        <v>36</v>
      </c>
      <c r="C191" s="528" t="s">
        <v>1142</v>
      </c>
      <c r="D191" s="213">
        <v>3.3</v>
      </c>
      <c r="E191" s="247">
        <v>9</v>
      </c>
      <c r="F191" s="247" t="s">
        <v>508</v>
      </c>
      <c r="G191" s="244" t="s">
        <v>495</v>
      </c>
      <c r="H191" s="214" t="s">
        <v>139</v>
      </c>
      <c r="I191" s="214" t="s">
        <v>492</v>
      </c>
      <c r="J191" s="1295" t="s">
        <v>454</v>
      </c>
      <c r="K191" s="1295">
        <v>19.884087999999998</v>
      </c>
      <c r="L191" s="1394">
        <v>99.955961000000002</v>
      </c>
      <c r="M191" s="234">
        <v>950000</v>
      </c>
      <c r="N191" s="234">
        <v>950000</v>
      </c>
      <c r="O191" s="213"/>
      <c r="P191" s="213">
        <v>1</v>
      </c>
      <c r="Q191" s="213">
        <v>1</v>
      </c>
      <c r="R191" s="213">
        <v>1</v>
      </c>
      <c r="S191" s="213">
        <v>1</v>
      </c>
      <c r="T191" s="196">
        <v>1</v>
      </c>
      <c r="U191" s="233"/>
      <c r="V191" s="249">
        <v>500</v>
      </c>
      <c r="W191" s="257"/>
      <c r="X191" s="250"/>
      <c r="Y191" s="250"/>
      <c r="Z191" s="243">
        <v>20</v>
      </c>
      <c r="AA191" s="210" t="s">
        <v>32</v>
      </c>
      <c r="AB191" s="210" t="s">
        <v>32</v>
      </c>
      <c r="AC191" s="210">
        <v>2563</v>
      </c>
      <c r="AD191" s="210">
        <v>2563</v>
      </c>
      <c r="AE191" s="210" t="s">
        <v>187</v>
      </c>
      <c r="AF191" s="1248">
        <v>150</v>
      </c>
      <c r="AG191" s="1241" t="s">
        <v>159</v>
      </c>
      <c r="AH191" s="210"/>
      <c r="AI191" s="225">
        <v>202570001062</v>
      </c>
      <c r="AJ191" s="215">
        <f t="shared" si="53"/>
        <v>950000</v>
      </c>
      <c r="AK191" s="215"/>
      <c r="AL191" s="215">
        <f t="shared" si="50"/>
        <v>950000</v>
      </c>
      <c r="AM191" s="215">
        <v>47500</v>
      </c>
      <c r="AN191" s="215">
        <v>133000</v>
      </c>
      <c r="AO191" s="215">
        <v>237500</v>
      </c>
      <c r="AP191" s="215">
        <v>361000</v>
      </c>
      <c r="AQ191" s="215">
        <v>171000</v>
      </c>
      <c r="AR191" s="215"/>
      <c r="AS191" s="215"/>
      <c r="AT191" s="215"/>
      <c r="AU191" s="215"/>
      <c r="AV191" s="215"/>
      <c r="AW191" s="215"/>
      <c r="AX191" s="215"/>
      <c r="AY191" s="1141">
        <f t="shared" si="51"/>
        <v>950000</v>
      </c>
      <c r="AZ191" s="1141">
        <f t="shared" si="52"/>
        <v>0</v>
      </c>
      <c r="BA191" s="217"/>
      <c r="BB191" s="1062"/>
      <c r="BC191" s="217"/>
      <c r="BD191" s="217"/>
      <c r="BE191" s="217"/>
      <c r="BF191" s="217"/>
      <c r="BG191" s="217"/>
      <c r="BH191" s="217"/>
      <c r="BI191" s="217"/>
      <c r="BJ191" s="217"/>
      <c r="BK191" s="217"/>
      <c r="BL191" s="217"/>
      <c r="BM191" s="217"/>
      <c r="BN191" s="217"/>
      <c r="BO191" s="217"/>
      <c r="BP191" s="217"/>
      <c r="BQ191" s="217"/>
      <c r="BR191" s="217"/>
      <c r="BS191" s="217"/>
      <c r="BT191" s="217"/>
      <c r="BU191" s="217"/>
      <c r="BV191" s="217"/>
      <c r="BW191" s="217"/>
      <c r="BX191" s="217"/>
      <c r="BY191" s="217"/>
      <c r="BZ191" s="217"/>
      <c r="CA191" s="217"/>
      <c r="CB191" s="217"/>
      <c r="CC191" s="217"/>
      <c r="CD191" s="217"/>
      <c r="CE191" s="217"/>
      <c r="CF191" s="217"/>
      <c r="CG191" s="217"/>
      <c r="CH191" s="217"/>
      <c r="CI191" s="217"/>
      <c r="CJ191" s="217"/>
      <c r="CK191" s="217"/>
      <c r="CL191" s="217"/>
      <c r="CM191" s="217"/>
      <c r="CN191" s="217"/>
      <c r="CO191" s="217"/>
      <c r="CP191" s="217"/>
      <c r="CQ191" s="217"/>
      <c r="CR191" s="217"/>
      <c r="CS191" s="217"/>
      <c r="CT191" s="217"/>
      <c r="CU191" s="217"/>
      <c r="CV191" s="217"/>
      <c r="CW191" s="217"/>
      <c r="CX191" s="217"/>
      <c r="CY191" s="217"/>
      <c r="CZ191" s="217"/>
      <c r="DA191" s="217"/>
      <c r="DB191" s="217"/>
      <c r="DC191" s="217"/>
      <c r="DD191" s="217"/>
      <c r="DE191" s="217"/>
      <c r="DF191" s="217"/>
      <c r="DG191" s="217"/>
      <c r="DH191" s="217"/>
      <c r="DI191" s="217"/>
      <c r="DJ191" s="217"/>
      <c r="DK191" s="217"/>
      <c r="DL191" s="217"/>
      <c r="DM191" s="217"/>
      <c r="DN191" s="217"/>
      <c r="DO191" s="217"/>
      <c r="DP191" s="217"/>
      <c r="DQ191" s="217"/>
      <c r="DR191" s="217"/>
      <c r="DS191" s="217"/>
      <c r="DT191" s="217"/>
      <c r="DU191" s="217"/>
      <c r="DV191" s="217"/>
      <c r="DW191" s="217"/>
      <c r="DX191" s="217"/>
      <c r="DY191" s="217"/>
      <c r="DZ191" s="217"/>
      <c r="EA191" s="217"/>
      <c r="EB191" s="217"/>
      <c r="EC191" s="217"/>
      <c r="ED191" s="217"/>
      <c r="EE191" s="217"/>
      <c r="EF191" s="217"/>
      <c r="EG191" s="217"/>
      <c r="EH191" s="217"/>
      <c r="EI191" s="217"/>
      <c r="EJ191" s="217"/>
      <c r="EK191" s="217"/>
      <c r="EL191" s="217"/>
      <c r="EM191" s="217"/>
      <c r="EN191" s="217"/>
      <c r="EO191" s="217"/>
      <c r="EP191" s="217"/>
      <c r="EQ191" s="217"/>
      <c r="ER191" s="217"/>
      <c r="ES191" s="217"/>
      <c r="ET191" s="217"/>
      <c r="EU191" s="217"/>
      <c r="EV191" s="217"/>
      <c r="EW191" s="217"/>
      <c r="EX191" s="217"/>
      <c r="EY191" s="217"/>
      <c r="EZ191" s="217"/>
      <c r="FA191" s="217"/>
      <c r="FB191" s="217"/>
      <c r="FC191" s="217"/>
      <c r="FD191" s="217"/>
      <c r="FE191" s="217"/>
      <c r="FF191" s="217"/>
      <c r="FG191" s="217"/>
      <c r="FH191" s="217"/>
      <c r="FI191" s="217"/>
      <c r="FJ191" s="217"/>
      <c r="FK191" s="217"/>
      <c r="FL191" s="217"/>
      <c r="FM191" s="217"/>
      <c r="FN191" s="217"/>
      <c r="FO191" s="217"/>
      <c r="FP191" s="217"/>
      <c r="FQ191" s="217"/>
      <c r="FR191" s="217"/>
      <c r="FS191" s="217"/>
      <c r="FT191" s="217"/>
      <c r="FU191" s="217"/>
      <c r="FV191" s="217"/>
      <c r="FW191" s="217"/>
      <c r="FX191" s="217"/>
      <c r="FY191" s="217"/>
      <c r="FZ191" s="217"/>
      <c r="GA191" s="217"/>
      <c r="GB191" s="217"/>
      <c r="GC191" s="217"/>
      <c r="GD191" s="217"/>
      <c r="GE191" s="217"/>
      <c r="GF191" s="217"/>
      <c r="GG191" s="217"/>
      <c r="GH191" s="217"/>
      <c r="GI191" s="217"/>
      <c r="GJ191" s="217"/>
      <c r="GK191" s="217"/>
      <c r="GL191" s="217"/>
      <c r="GM191" s="217"/>
      <c r="GN191" s="217"/>
      <c r="GO191" s="217"/>
      <c r="GP191" s="217"/>
      <c r="GQ191" s="217"/>
      <c r="GR191" s="217"/>
      <c r="GS191" s="217"/>
      <c r="GT191" s="217"/>
      <c r="GU191" s="217"/>
      <c r="GV191" s="217"/>
      <c r="GW191" s="217"/>
      <c r="GX191" s="217"/>
      <c r="GY191" s="217"/>
      <c r="GZ191" s="217"/>
      <c r="HA191" s="217"/>
      <c r="HB191" s="217"/>
      <c r="HC191" s="217"/>
      <c r="HD191" s="217"/>
      <c r="HE191" s="217"/>
      <c r="HF191" s="217"/>
      <c r="HG191" s="217"/>
      <c r="HH191" s="217"/>
      <c r="HI191" s="217"/>
      <c r="HJ191" s="217"/>
      <c r="HK191" s="217"/>
      <c r="HL191" s="217"/>
      <c r="HM191" s="217"/>
      <c r="HN191" s="217"/>
      <c r="HO191" s="217"/>
      <c r="HP191" s="217"/>
      <c r="HQ191" s="217"/>
      <c r="HR191" s="217"/>
      <c r="HS191" s="217"/>
      <c r="HT191" s="217"/>
      <c r="HU191" s="217"/>
      <c r="HV191" s="217"/>
      <c r="HW191" s="217"/>
      <c r="HX191" s="217"/>
      <c r="HY191" s="217"/>
      <c r="HZ191" s="217"/>
      <c r="IA191" s="217"/>
      <c r="IB191" s="217"/>
      <c r="IC191" s="217"/>
      <c r="ID191" s="217"/>
      <c r="IE191" s="217"/>
      <c r="IF191" s="217"/>
      <c r="IG191" s="217"/>
      <c r="IH191" s="217"/>
      <c r="II191" s="217"/>
      <c r="IJ191" s="217"/>
      <c r="IK191" s="217"/>
      <c r="IL191" s="217"/>
      <c r="IM191" s="217"/>
      <c r="IN191" s="217"/>
      <c r="IO191" s="217"/>
      <c r="IP191" s="217"/>
      <c r="IQ191" s="217"/>
      <c r="IR191" s="217"/>
      <c r="IS191" s="217"/>
      <c r="IT191" s="217"/>
      <c r="IU191" s="217"/>
      <c r="IV191" s="217"/>
      <c r="IW191" s="217"/>
      <c r="IX191" s="217"/>
      <c r="IY191" s="217"/>
      <c r="IZ191" s="217"/>
      <c r="JA191" s="217"/>
      <c r="JB191" s="217"/>
      <c r="JC191" s="217"/>
      <c r="JD191" s="217"/>
      <c r="JE191" s="217"/>
      <c r="JF191" s="217"/>
      <c r="JG191" s="217"/>
      <c r="JH191" s="217"/>
      <c r="JI191" s="217"/>
      <c r="JJ191" s="217"/>
      <c r="JK191" s="217"/>
      <c r="JL191" s="217"/>
      <c r="JM191" s="217"/>
      <c r="JN191" s="217"/>
      <c r="JO191" s="217"/>
      <c r="JP191" s="217"/>
      <c r="JQ191" s="217"/>
      <c r="JR191" s="217"/>
      <c r="JS191" s="217"/>
      <c r="JT191" s="217"/>
      <c r="JU191" s="217"/>
      <c r="JV191" s="217"/>
      <c r="JW191" s="217"/>
      <c r="JX191" s="217"/>
      <c r="JY191" s="217"/>
      <c r="JZ191" s="217"/>
      <c r="KA191" s="217"/>
      <c r="KB191" s="217"/>
      <c r="KC191" s="217"/>
      <c r="KD191" s="217"/>
      <c r="KE191" s="217"/>
      <c r="KF191" s="217"/>
      <c r="KG191" s="217"/>
      <c r="KH191" s="217"/>
      <c r="KI191" s="217"/>
      <c r="KJ191" s="217"/>
      <c r="KK191" s="217"/>
      <c r="KL191" s="217"/>
      <c r="KM191" s="217"/>
      <c r="KN191" s="217"/>
      <c r="KO191" s="217"/>
      <c r="KP191" s="217"/>
      <c r="KQ191" s="217"/>
      <c r="KR191" s="217"/>
      <c r="KS191" s="217"/>
      <c r="KT191" s="217"/>
      <c r="KU191" s="217"/>
      <c r="KV191" s="217"/>
      <c r="KW191" s="217"/>
      <c r="KX191" s="217"/>
      <c r="KY191" s="217"/>
      <c r="KZ191" s="217"/>
      <c r="LA191" s="217"/>
      <c r="LB191" s="217"/>
      <c r="LC191" s="217"/>
      <c r="LD191" s="217"/>
      <c r="LE191" s="217"/>
      <c r="LF191" s="217"/>
      <c r="LG191" s="217"/>
      <c r="LH191" s="217"/>
      <c r="LI191" s="217"/>
      <c r="LJ191" s="217"/>
      <c r="LK191" s="217"/>
      <c r="LL191" s="217"/>
      <c r="LM191" s="217"/>
      <c r="LN191" s="217"/>
      <c r="LO191" s="217"/>
      <c r="LP191" s="217"/>
      <c r="LQ191" s="217"/>
      <c r="LR191" s="217"/>
      <c r="LS191" s="217"/>
      <c r="LT191" s="217"/>
      <c r="LU191" s="217"/>
      <c r="LV191" s="217"/>
      <c r="LW191" s="217"/>
      <c r="LX191" s="217"/>
      <c r="LY191" s="217"/>
      <c r="LZ191" s="217"/>
      <c r="MA191" s="217"/>
      <c r="MB191" s="217"/>
      <c r="MC191" s="217"/>
      <c r="MD191" s="217"/>
      <c r="ME191" s="217"/>
      <c r="MF191" s="217"/>
      <c r="MG191" s="217"/>
      <c r="MH191" s="217"/>
      <c r="MI191" s="217"/>
      <c r="MJ191" s="217"/>
      <c r="MK191" s="217"/>
      <c r="ML191" s="217"/>
      <c r="MM191" s="217"/>
      <c r="MN191" s="217"/>
      <c r="MO191" s="217"/>
      <c r="MP191" s="217"/>
      <c r="MQ191" s="217"/>
      <c r="MR191" s="217"/>
      <c r="MS191" s="217"/>
      <c r="MT191" s="217"/>
      <c r="MU191" s="217"/>
      <c r="MV191" s="217"/>
      <c r="MW191" s="217"/>
      <c r="MX191" s="217"/>
      <c r="MY191" s="217"/>
      <c r="MZ191" s="217"/>
      <c r="NA191" s="217"/>
      <c r="NB191" s="217"/>
      <c r="NC191" s="217"/>
      <c r="ND191" s="217"/>
      <c r="NE191" s="217"/>
      <c r="NF191" s="217"/>
      <c r="NG191" s="217"/>
      <c r="NH191" s="217"/>
      <c r="NI191" s="217"/>
      <c r="NJ191" s="217"/>
      <c r="NK191" s="217"/>
      <c r="NL191" s="217"/>
      <c r="NM191" s="217"/>
      <c r="NN191" s="217"/>
      <c r="NO191" s="217"/>
      <c r="NP191" s="217"/>
      <c r="NQ191" s="217"/>
      <c r="NR191" s="217"/>
      <c r="NS191" s="217"/>
      <c r="NT191" s="217"/>
      <c r="NU191" s="217"/>
      <c r="NV191" s="217"/>
      <c r="NW191" s="217"/>
      <c r="NX191" s="217"/>
      <c r="NY191" s="217"/>
      <c r="NZ191" s="217"/>
      <c r="OA191" s="217"/>
      <c r="OB191" s="217"/>
      <c r="OC191" s="217"/>
      <c r="OD191" s="217"/>
      <c r="OE191" s="217"/>
      <c r="OF191" s="217"/>
      <c r="OG191" s="217"/>
      <c r="OH191" s="217"/>
      <c r="OI191" s="217"/>
      <c r="OJ191" s="217"/>
      <c r="OK191" s="217"/>
      <c r="OL191" s="217"/>
      <c r="OM191" s="217"/>
      <c r="ON191" s="217"/>
      <c r="OO191" s="217"/>
      <c r="OP191" s="217"/>
      <c r="OQ191" s="217"/>
      <c r="OR191" s="217"/>
      <c r="OS191" s="217"/>
      <c r="OT191" s="217"/>
      <c r="OU191" s="217"/>
      <c r="OV191" s="217"/>
      <c r="OW191" s="217"/>
      <c r="OX191" s="217"/>
      <c r="OY191" s="217"/>
      <c r="OZ191" s="217"/>
      <c r="PA191" s="217"/>
      <c r="PB191" s="217"/>
      <c r="PC191" s="217"/>
      <c r="PD191" s="217"/>
      <c r="PE191" s="217"/>
      <c r="PF191" s="217"/>
      <c r="PG191" s="217"/>
      <c r="PH191" s="217"/>
      <c r="PI191" s="217"/>
      <c r="PJ191" s="217"/>
      <c r="PK191" s="217"/>
      <c r="PL191" s="217"/>
      <c r="PM191" s="217"/>
      <c r="PN191" s="217"/>
      <c r="PO191" s="217"/>
      <c r="PP191" s="217"/>
      <c r="PQ191" s="217"/>
      <c r="PR191" s="217"/>
      <c r="PS191" s="217"/>
      <c r="PT191" s="217"/>
      <c r="PU191" s="217"/>
      <c r="PV191" s="217"/>
      <c r="PW191" s="217"/>
      <c r="PX191" s="217"/>
      <c r="PY191" s="217"/>
      <c r="PZ191" s="217"/>
      <c r="QA191" s="217"/>
      <c r="QB191" s="217"/>
      <c r="QC191" s="217"/>
      <c r="QD191" s="217"/>
      <c r="QE191" s="217"/>
      <c r="QF191" s="217"/>
      <c r="QG191" s="217"/>
      <c r="QH191" s="217"/>
      <c r="QI191" s="217"/>
      <c r="QJ191" s="217"/>
      <c r="QK191" s="217"/>
      <c r="QL191" s="217"/>
      <c r="QM191" s="217"/>
      <c r="QN191" s="217"/>
      <c r="QO191" s="217"/>
      <c r="QP191" s="217"/>
      <c r="QQ191" s="217"/>
      <c r="QR191" s="217"/>
      <c r="QS191" s="217"/>
      <c r="QT191" s="217"/>
      <c r="QU191" s="217"/>
      <c r="QV191" s="217"/>
      <c r="QW191" s="217"/>
      <c r="QX191" s="217"/>
      <c r="QY191" s="217"/>
      <c r="QZ191" s="217"/>
      <c r="RA191" s="217"/>
      <c r="RB191" s="217"/>
      <c r="RC191" s="217"/>
      <c r="RD191" s="217"/>
      <c r="RE191" s="217"/>
      <c r="RF191" s="217"/>
      <c r="RG191" s="217"/>
      <c r="RH191" s="217"/>
      <c r="RI191" s="217"/>
      <c r="RJ191" s="217"/>
      <c r="RK191" s="217"/>
      <c r="RL191" s="217"/>
      <c r="RM191" s="217"/>
      <c r="RN191" s="217"/>
      <c r="RO191" s="217"/>
      <c r="RP191" s="217"/>
      <c r="RQ191" s="217"/>
      <c r="RR191" s="217"/>
      <c r="RS191" s="217"/>
      <c r="RT191" s="217"/>
      <c r="RU191" s="217"/>
      <c r="RV191" s="217"/>
      <c r="RW191" s="217"/>
      <c r="RX191" s="217"/>
      <c r="RY191" s="217"/>
      <c r="RZ191" s="217"/>
      <c r="SA191" s="217"/>
      <c r="SB191" s="217"/>
      <c r="SC191" s="217"/>
      <c r="SD191" s="217"/>
      <c r="SE191" s="217"/>
      <c r="SF191" s="217"/>
      <c r="SG191" s="217"/>
      <c r="SH191" s="217"/>
      <c r="SI191" s="217"/>
      <c r="SJ191" s="217"/>
      <c r="SK191" s="217"/>
      <c r="SL191" s="217"/>
      <c r="SM191" s="217"/>
      <c r="SN191" s="217"/>
      <c r="SO191" s="217"/>
      <c r="SP191" s="217"/>
      <c r="SQ191" s="217"/>
      <c r="SR191" s="217"/>
      <c r="SS191" s="217"/>
      <c r="ST191" s="217"/>
      <c r="SU191" s="217"/>
      <c r="SV191" s="217"/>
      <c r="SW191" s="217"/>
      <c r="SX191" s="217"/>
      <c r="SY191" s="217"/>
      <c r="SZ191" s="217"/>
      <c r="TA191" s="217"/>
      <c r="TB191" s="217"/>
      <c r="TC191" s="217"/>
      <c r="TD191" s="217"/>
      <c r="TE191" s="217"/>
      <c r="TF191" s="217"/>
      <c r="TG191" s="217"/>
      <c r="TH191" s="217"/>
      <c r="TI191" s="217"/>
      <c r="TJ191" s="217"/>
      <c r="TK191" s="217"/>
      <c r="TL191" s="217"/>
      <c r="TM191" s="217"/>
      <c r="TN191" s="217"/>
      <c r="TO191" s="217"/>
      <c r="TP191" s="217"/>
      <c r="TQ191" s="217"/>
      <c r="TR191" s="217"/>
      <c r="TS191" s="217"/>
      <c r="TT191" s="217"/>
      <c r="TU191" s="217"/>
      <c r="TV191" s="217"/>
      <c r="TW191" s="217"/>
      <c r="TX191" s="217"/>
      <c r="TY191" s="217"/>
      <c r="TZ191" s="217"/>
      <c r="UA191" s="217"/>
      <c r="UB191" s="217"/>
      <c r="UC191" s="217"/>
      <c r="UD191" s="217"/>
      <c r="UE191" s="217"/>
      <c r="UF191" s="217"/>
      <c r="UG191" s="217"/>
      <c r="UH191" s="217"/>
      <c r="UI191" s="217"/>
      <c r="UJ191" s="217"/>
      <c r="UK191" s="217"/>
      <c r="UL191" s="217"/>
      <c r="UM191" s="217"/>
      <c r="UN191" s="217"/>
      <c r="UO191" s="217"/>
      <c r="UP191" s="217"/>
      <c r="UQ191" s="217"/>
      <c r="UR191" s="217"/>
      <c r="US191" s="217"/>
      <c r="UT191" s="217"/>
      <c r="UU191" s="217"/>
      <c r="UV191" s="217"/>
      <c r="UW191" s="217"/>
      <c r="UX191" s="217"/>
      <c r="UY191" s="217"/>
      <c r="UZ191" s="217"/>
      <c r="VA191" s="217"/>
      <c r="VB191" s="217"/>
      <c r="VC191" s="217"/>
      <c r="VD191" s="217"/>
      <c r="VE191" s="217"/>
      <c r="VF191" s="217"/>
      <c r="VG191" s="217"/>
      <c r="VH191" s="217"/>
      <c r="VI191" s="217"/>
      <c r="VJ191" s="217"/>
      <c r="VK191" s="217"/>
      <c r="VL191" s="217"/>
      <c r="VM191" s="217"/>
      <c r="VN191" s="217"/>
      <c r="VO191" s="217"/>
      <c r="VP191" s="217"/>
      <c r="VQ191" s="217"/>
      <c r="VR191" s="217"/>
      <c r="VS191" s="217"/>
      <c r="VT191" s="217"/>
      <c r="VU191" s="217"/>
      <c r="VV191" s="217"/>
      <c r="VW191" s="217"/>
      <c r="VX191" s="217"/>
      <c r="VY191" s="217"/>
      <c r="VZ191" s="217"/>
      <c r="WA191" s="217"/>
      <c r="WB191" s="217"/>
      <c r="WC191" s="217"/>
      <c r="WD191" s="217"/>
      <c r="WE191" s="217"/>
      <c r="WF191" s="217"/>
      <c r="WG191" s="217"/>
      <c r="WH191" s="217"/>
      <c r="WI191" s="217"/>
      <c r="WJ191" s="217"/>
      <c r="WK191" s="217"/>
      <c r="WL191" s="217"/>
      <c r="WM191" s="217"/>
      <c r="WN191" s="217"/>
      <c r="WO191" s="217"/>
      <c r="WP191" s="217"/>
      <c r="WQ191" s="217"/>
      <c r="WR191" s="217"/>
      <c r="WS191" s="217"/>
      <c r="WT191" s="217"/>
      <c r="WU191" s="217"/>
      <c r="WV191" s="217"/>
      <c r="WW191" s="217"/>
      <c r="WX191" s="217"/>
      <c r="WY191" s="217"/>
      <c r="WZ191" s="217"/>
      <c r="XA191" s="217"/>
      <c r="XB191" s="217"/>
      <c r="XC191" s="217"/>
      <c r="XD191" s="217"/>
      <c r="XE191" s="217"/>
      <c r="XF191" s="217"/>
      <c r="XG191" s="217"/>
      <c r="XH191" s="217"/>
      <c r="XI191" s="217"/>
      <c r="XJ191" s="217"/>
      <c r="XK191" s="217"/>
      <c r="XL191" s="217"/>
      <c r="XM191" s="217"/>
      <c r="XN191" s="217"/>
      <c r="XO191" s="217"/>
      <c r="XP191" s="217"/>
      <c r="XQ191" s="217"/>
      <c r="XR191" s="217"/>
      <c r="XS191" s="217"/>
      <c r="XT191" s="217"/>
      <c r="XU191" s="217"/>
      <c r="XV191" s="217"/>
      <c r="XW191" s="217"/>
      <c r="XX191" s="217"/>
      <c r="XY191" s="217"/>
      <c r="XZ191" s="217"/>
      <c r="YA191" s="217"/>
      <c r="YB191" s="217"/>
      <c r="YC191" s="217"/>
      <c r="YD191" s="217"/>
      <c r="YE191" s="217"/>
      <c r="YF191" s="217"/>
      <c r="YG191" s="217"/>
      <c r="YH191" s="217"/>
      <c r="YI191" s="217"/>
      <c r="YJ191" s="217"/>
      <c r="YK191" s="217"/>
      <c r="YL191" s="217"/>
      <c r="YM191" s="217"/>
      <c r="YN191" s="217"/>
      <c r="YO191" s="217"/>
      <c r="YP191" s="217"/>
      <c r="YQ191" s="217"/>
      <c r="YR191" s="217"/>
      <c r="YS191" s="217"/>
      <c r="YT191" s="217"/>
      <c r="YU191" s="217"/>
      <c r="YV191" s="217"/>
      <c r="YW191" s="217"/>
      <c r="YX191" s="217"/>
      <c r="YY191" s="217"/>
      <c r="YZ191" s="217"/>
      <c r="ZA191" s="217"/>
      <c r="ZB191" s="217"/>
      <c r="ZC191" s="217"/>
      <c r="ZD191" s="217"/>
      <c r="ZE191" s="217"/>
      <c r="ZF191" s="217"/>
      <c r="ZG191" s="217"/>
      <c r="ZH191" s="217"/>
      <c r="ZI191" s="217"/>
      <c r="ZJ191" s="217"/>
      <c r="ZK191" s="217"/>
      <c r="ZL191" s="217"/>
      <c r="ZM191" s="217"/>
      <c r="ZN191" s="217"/>
      <c r="ZO191" s="217"/>
      <c r="ZP191" s="217"/>
      <c r="ZQ191" s="217"/>
      <c r="ZR191" s="217"/>
      <c r="ZS191" s="217"/>
      <c r="ZT191" s="217"/>
      <c r="ZU191" s="217"/>
      <c r="ZV191" s="217"/>
      <c r="ZW191" s="217"/>
      <c r="ZX191" s="217"/>
      <c r="ZY191" s="217"/>
      <c r="ZZ191" s="217"/>
      <c r="AAA191" s="217"/>
      <c r="AAB191" s="217"/>
      <c r="AAC191" s="217"/>
      <c r="AAD191" s="217"/>
      <c r="AAE191" s="217"/>
      <c r="AAF191" s="217"/>
      <c r="AAG191" s="217"/>
      <c r="AAH191" s="217"/>
      <c r="AAI191" s="217"/>
      <c r="AAJ191" s="217"/>
      <c r="AAK191" s="217"/>
      <c r="AAL191" s="217"/>
      <c r="AAM191" s="217"/>
      <c r="AAN191" s="217"/>
      <c r="AAO191" s="217"/>
      <c r="AAP191" s="217"/>
      <c r="AAQ191" s="217"/>
      <c r="AAR191" s="217"/>
      <c r="AAS191" s="217"/>
      <c r="AAT191" s="217"/>
      <c r="AAU191" s="217"/>
      <c r="AAV191" s="217"/>
      <c r="AAW191" s="217"/>
      <c r="AAX191" s="217"/>
      <c r="AAY191" s="217"/>
      <c r="AAZ191" s="217"/>
      <c r="ABA191" s="217"/>
      <c r="ABB191" s="217"/>
      <c r="ABC191" s="217"/>
      <c r="ABD191" s="217"/>
      <c r="ABE191" s="217"/>
      <c r="ABF191" s="217"/>
      <c r="ABG191" s="217"/>
      <c r="ABH191" s="217"/>
      <c r="ABI191" s="217"/>
      <c r="ABJ191" s="217"/>
      <c r="ABK191" s="217"/>
      <c r="ABL191" s="217"/>
      <c r="ABM191" s="217"/>
      <c r="ABN191" s="217"/>
      <c r="ABO191" s="217"/>
      <c r="ABP191" s="217"/>
      <c r="ABQ191" s="217"/>
      <c r="ABR191" s="217"/>
      <c r="ABS191" s="217"/>
      <c r="ABT191" s="217"/>
      <c r="ABU191" s="217"/>
      <c r="ABV191" s="217"/>
      <c r="ABW191" s="217"/>
      <c r="ABX191" s="217"/>
      <c r="ABY191" s="217"/>
      <c r="ABZ191" s="217"/>
      <c r="ACA191" s="217"/>
      <c r="ACB191" s="217"/>
      <c r="ACC191" s="217"/>
      <c r="ACD191" s="217"/>
      <c r="ACE191" s="217"/>
      <c r="ACF191" s="217"/>
      <c r="ACG191" s="217"/>
      <c r="ACH191" s="217"/>
      <c r="ACI191" s="217"/>
      <c r="ACJ191" s="217"/>
      <c r="ACK191" s="217"/>
      <c r="ACL191" s="217"/>
      <c r="ACM191" s="217"/>
      <c r="ACN191" s="217"/>
      <c r="ACO191" s="217"/>
      <c r="ACP191" s="217"/>
      <c r="ACQ191" s="217"/>
      <c r="ACR191" s="217"/>
      <c r="ACS191" s="217"/>
      <c r="ACT191" s="217"/>
      <c r="ACU191" s="217"/>
      <c r="ACV191" s="217"/>
      <c r="ACW191" s="217"/>
      <c r="ACX191" s="217"/>
      <c r="ACY191" s="217"/>
      <c r="ACZ191" s="217"/>
      <c r="ADA191" s="217"/>
      <c r="ADB191" s="217"/>
      <c r="ADC191" s="217"/>
      <c r="ADD191" s="217"/>
      <c r="ADE191" s="217"/>
      <c r="ADF191" s="217"/>
      <c r="ADG191" s="217"/>
      <c r="ADH191" s="217"/>
      <c r="ADI191" s="217"/>
      <c r="ADJ191" s="217"/>
      <c r="ADK191" s="217"/>
      <c r="ADL191" s="217"/>
      <c r="ADM191" s="217"/>
      <c r="ADN191" s="217"/>
      <c r="ADO191" s="217"/>
      <c r="ADP191" s="217"/>
      <c r="ADQ191" s="217"/>
      <c r="ADR191" s="217"/>
      <c r="ADS191" s="217"/>
      <c r="ADT191" s="217"/>
      <c r="ADU191" s="217"/>
      <c r="ADV191" s="217"/>
      <c r="ADW191" s="217"/>
      <c r="ADX191" s="217"/>
      <c r="ADY191" s="217"/>
      <c r="ADZ191" s="217"/>
      <c r="AEA191" s="217"/>
      <c r="AEB191" s="217"/>
      <c r="AEC191" s="217"/>
      <c r="AED191" s="217"/>
      <c r="AEE191" s="217"/>
      <c r="AEF191" s="217"/>
      <c r="AEG191" s="217"/>
      <c r="AEH191" s="217"/>
      <c r="AEI191" s="217"/>
      <c r="AEJ191" s="217"/>
      <c r="AEK191" s="217"/>
      <c r="AEL191" s="217"/>
      <c r="AEM191" s="217"/>
      <c r="AEN191" s="217"/>
      <c r="AEO191" s="217"/>
      <c r="AEP191" s="217"/>
      <c r="AEQ191" s="217"/>
      <c r="AER191" s="217"/>
      <c r="AES191" s="217"/>
      <c r="AET191" s="217"/>
      <c r="AEU191" s="217"/>
      <c r="AEV191" s="217"/>
      <c r="AEW191" s="217"/>
      <c r="AEX191" s="217"/>
      <c r="AEY191" s="217"/>
      <c r="AEZ191" s="217"/>
      <c r="AFA191" s="217"/>
      <c r="AFB191" s="217"/>
      <c r="AFC191" s="217"/>
      <c r="AFD191" s="217"/>
      <c r="AFE191" s="217"/>
      <c r="AFF191" s="217"/>
      <c r="AFG191" s="217"/>
      <c r="AFH191" s="217"/>
      <c r="AFI191" s="217"/>
      <c r="AFJ191" s="217"/>
      <c r="AFK191" s="217"/>
      <c r="AFL191" s="217"/>
      <c r="AFM191" s="217"/>
      <c r="AFN191" s="217"/>
      <c r="AFO191" s="217"/>
      <c r="AFP191" s="217"/>
      <c r="AFQ191" s="217"/>
      <c r="AFR191" s="217"/>
      <c r="AFS191" s="217"/>
      <c r="AFT191" s="217"/>
      <c r="AFU191" s="217"/>
      <c r="AFV191" s="217"/>
      <c r="AFW191" s="217"/>
      <c r="AFX191" s="217"/>
      <c r="AFY191" s="217"/>
      <c r="AFZ191" s="217"/>
      <c r="AGA191" s="217"/>
      <c r="AGB191" s="217"/>
      <c r="AGC191" s="217"/>
      <c r="AGD191" s="217"/>
      <c r="AGE191" s="217"/>
      <c r="AGF191" s="217"/>
      <c r="AGG191" s="217"/>
      <c r="AGH191" s="217"/>
      <c r="AGI191" s="217"/>
      <c r="AGJ191" s="217"/>
      <c r="AGK191" s="217"/>
      <c r="AGL191" s="217"/>
      <c r="AGM191" s="217"/>
      <c r="AGN191" s="217"/>
      <c r="AGO191" s="217"/>
      <c r="AGP191" s="217"/>
      <c r="AGQ191" s="217"/>
      <c r="AGR191" s="217"/>
      <c r="AGS191" s="217"/>
      <c r="AGT191" s="217"/>
      <c r="AGU191" s="217"/>
      <c r="AGV191" s="217"/>
      <c r="AGW191" s="217"/>
      <c r="AGX191" s="217"/>
      <c r="AGY191" s="217"/>
      <c r="AGZ191" s="217"/>
      <c r="AHA191" s="217"/>
      <c r="AHB191" s="217"/>
      <c r="AHC191" s="217"/>
      <c r="AHD191" s="217"/>
      <c r="AHE191" s="217"/>
      <c r="AHF191" s="217"/>
      <c r="AHG191" s="217"/>
      <c r="AHH191" s="217"/>
      <c r="AHI191" s="217"/>
      <c r="AHJ191" s="217"/>
      <c r="AHK191" s="217"/>
      <c r="AHL191" s="217"/>
      <c r="AHM191" s="217"/>
      <c r="AHN191" s="217"/>
      <c r="AHO191" s="217"/>
      <c r="AHP191" s="217"/>
      <c r="AHQ191" s="217"/>
      <c r="AHR191" s="217"/>
      <c r="AHS191" s="217"/>
      <c r="AHT191" s="217"/>
      <c r="AHU191" s="217"/>
      <c r="AHV191" s="217"/>
      <c r="AHW191" s="217"/>
      <c r="AHX191" s="217"/>
      <c r="AHY191" s="217"/>
      <c r="AHZ191" s="217"/>
      <c r="AIA191" s="217"/>
      <c r="AIB191" s="217"/>
      <c r="AIC191" s="217"/>
      <c r="AID191" s="217"/>
      <c r="AIE191" s="217"/>
      <c r="AIF191" s="217"/>
      <c r="AIG191" s="217"/>
      <c r="AIH191" s="217"/>
      <c r="AII191" s="217"/>
      <c r="AIJ191" s="217"/>
      <c r="AIK191" s="217"/>
      <c r="AIL191" s="217"/>
      <c r="AIM191" s="217"/>
      <c r="AIN191" s="217"/>
      <c r="AIO191" s="217"/>
      <c r="AIP191" s="217"/>
      <c r="AIQ191" s="217"/>
      <c r="AIR191" s="217"/>
      <c r="AIS191" s="217"/>
      <c r="AIT191" s="217"/>
      <c r="AIU191" s="217"/>
      <c r="AIV191" s="217"/>
      <c r="AIW191" s="217"/>
      <c r="AIX191" s="217"/>
      <c r="AIY191" s="217"/>
      <c r="AIZ191" s="217"/>
      <c r="AJA191" s="217"/>
      <c r="AJB191" s="217"/>
      <c r="AJC191" s="217"/>
      <c r="AJD191" s="217"/>
      <c r="AJE191" s="217"/>
      <c r="AJF191" s="217"/>
      <c r="AJG191" s="217"/>
      <c r="AJH191" s="217"/>
      <c r="AJI191" s="217"/>
      <c r="AJJ191" s="217"/>
      <c r="AJK191" s="217"/>
      <c r="AJL191" s="217"/>
      <c r="AJM191" s="217"/>
      <c r="AJN191" s="217"/>
      <c r="AJO191" s="217"/>
      <c r="AJP191" s="217"/>
      <c r="AJQ191" s="217"/>
      <c r="AJR191" s="217"/>
      <c r="AJS191" s="217"/>
      <c r="AJT191" s="217"/>
      <c r="AJU191" s="217"/>
      <c r="AJV191" s="217"/>
      <c r="AJW191" s="217"/>
      <c r="AJX191" s="217"/>
      <c r="AJY191" s="217"/>
      <c r="AJZ191" s="217"/>
      <c r="AKA191" s="217"/>
      <c r="AKB191" s="217"/>
      <c r="AKC191" s="217"/>
      <c r="AKD191" s="217"/>
      <c r="AKE191" s="217"/>
      <c r="AKF191" s="217"/>
      <c r="AKG191" s="217"/>
      <c r="AKH191" s="217"/>
      <c r="AKI191" s="217"/>
      <c r="AKJ191" s="217"/>
      <c r="AKK191" s="217"/>
      <c r="AKL191" s="217"/>
      <c r="AKM191" s="217"/>
      <c r="AKN191" s="217"/>
      <c r="AKO191" s="217"/>
      <c r="AKP191" s="217"/>
      <c r="AKQ191" s="217"/>
      <c r="AKR191" s="217"/>
      <c r="AKS191" s="217"/>
      <c r="AKT191" s="217"/>
      <c r="AKU191" s="217"/>
      <c r="AKV191" s="217"/>
      <c r="AKW191" s="217"/>
      <c r="AKX191" s="217"/>
      <c r="AKY191" s="217"/>
      <c r="AKZ191" s="217"/>
      <c r="ALA191" s="217"/>
      <c r="ALB191" s="217"/>
      <c r="ALC191" s="217"/>
      <c r="ALD191" s="217"/>
      <c r="ALE191" s="217"/>
      <c r="ALF191" s="217"/>
      <c r="ALG191" s="217"/>
      <c r="ALH191" s="217"/>
      <c r="ALI191" s="217"/>
      <c r="ALJ191" s="217"/>
      <c r="ALK191" s="217"/>
      <c r="ALL191" s="217"/>
      <c r="ALM191" s="217"/>
      <c r="ALN191" s="217"/>
      <c r="ALO191" s="217"/>
      <c r="ALP191" s="217"/>
      <c r="ALQ191" s="217"/>
      <c r="ALR191" s="217"/>
      <c r="ALS191" s="217"/>
      <c r="ALT191" s="217"/>
      <c r="ALU191" s="217"/>
      <c r="ALV191" s="217"/>
      <c r="ALW191" s="217"/>
      <c r="ALX191" s="217"/>
      <c r="ALY191" s="217"/>
      <c r="ALZ191" s="217"/>
      <c r="AMA191" s="217"/>
      <c r="AMB191" s="217"/>
      <c r="AMC191" s="217"/>
      <c r="AMD191" s="217"/>
      <c r="AME191" s="217"/>
      <c r="AMF191" s="217"/>
      <c r="AMG191" s="217"/>
      <c r="AMH191" s="217"/>
      <c r="AMI191" s="217"/>
      <c r="AMJ191" s="217"/>
      <c r="AMK191" s="217"/>
      <c r="AML191" s="217"/>
      <c r="AMM191" s="217"/>
      <c r="AMN191" s="217"/>
      <c r="AMO191" s="217"/>
      <c r="AMP191" s="217"/>
      <c r="AMQ191" s="217"/>
      <c r="AMR191" s="217"/>
      <c r="AMS191" s="217"/>
      <c r="AMT191" s="217"/>
      <c r="AMU191" s="217"/>
      <c r="AMV191" s="217"/>
      <c r="AMW191" s="217"/>
      <c r="AMX191" s="217"/>
      <c r="AMY191" s="217"/>
      <c r="AMZ191" s="217"/>
      <c r="ANA191" s="217"/>
      <c r="ANB191" s="217"/>
      <c r="ANC191" s="217"/>
      <c r="AND191" s="217"/>
      <c r="ANE191" s="217"/>
      <c r="ANF191" s="217"/>
      <c r="ANG191" s="217"/>
      <c r="ANH191" s="217"/>
      <c r="ANI191" s="217"/>
      <c r="ANJ191" s="217"/>
      <c r="ANK191" s="217"/>
      <c r="ANL191" s="217"/>
      <c r="ANM191" s="217"/>
      <c r="ANN191" s="217"/>
      <c r="ANO191" s="217"/>
      <c r="ANP191" s="217"/>
      <c r="ANQ191" s="217"/>
      <c r="ANR191" s="217"/>
      <c r="ANS191" s="217"/>
      <c r="ANT191" s="217"/>
      <c r="ANU191" s="217"/>
      <c r="ANV191" s="217"/>
      <c r="ANW191" s="217"/>
      <c r="ANX191" s="217"/>
      <c r="ANY191" s="217"/>
      <c r="ANZ191" s="217"/>
      <c r="AOA191" s="217"/>
      <c r="AOB191" s="217"/>
      <c r="AOC191" s="217"/>
      <c r="AOD191" s="217"/>
      <c r="AOE191" s="217"/>
      <c r="AOF191" s="217"/>
      <c r="AOG191" s="217"/>
      <c r="AOH191" s="217"/>
      <c r="AOI191" s="217"/>
      <c r="AOJ191" s="217"/>
      <c r="AOK191" s="217"/>
      <c r="AOL191" s="217"/>
      <c r="AOM191" s="217"/>
      <c r="AON191" s="217"/>
      <c r="AOO191" s="217"/>
      <c r="AOP191" s="217"/>
      <c r="AOQ191" s="217"/>
      <c r="AOR191" s="217"/>
      <c r="AOS191" s="217"/>
      <c r="AOT191" s="217"/>
      <c r="AOU191" s="217"/>
      <c r="AOV191" s="217"/>
      <c r="AOW191" s="217"/>
      <c r="AOX191" s="217"/>
      <c r="AOY191" s="217"/>
      <c r="AOZ191" s="217"/>
      <c r="APA191" s="217"/>
      <c r="APB191" s="217"/>
      <c r="APC191" s="217"/>
      <c r="APD191" s="217"/>
      <c r="APE191" s="217"/>
      <c r="APF191" s="217"/>
      <c r="APG191" s="217"/>
      <c r="APH191" s="217"/>
      <c r="API191" s="217"/>
      <c r="APJ191" s="217"/>
      <c r="APK191" s="217"/>
      <c r="APL191" s="217"/>
      <c r="APM191" s="217"/>
      <c r="APN191" s="217"/>
      <c r="APO191" s="217"/>
      <c r="APP191" s="217"/>
      <c r="APQ191" s="217"/>
      <c r="APR191" s="217"/>
      <c r="APS191" s="217"/>
      <c r="APT191" s="217"/>
      <c r="APU191" s="217"/>
      <c r="APV191" s="217"/>
      <c r="APW191" s="217"/>
      <c r="APX191" s="217"/>
      <c r="APY191" s="217"/>
      <c r="APZ191" s="217"/>
      <c r="AQA191" s="217"/>
      <c r="AQB191" s="217"/>
      <c r="AQC191" s="217"/>
      <c r="AQD191" s="217"/>
      <c r="AQE191" s="217"/>
      <c r="AQF191" s="217"/>
      <c r="AQG191" s="217"/>
      <c r="AQH191" s="217"/>
      <c r="AQI191" s="217"/>
      <c r="AQJ191" s="217"/>
      <c r="AQK191" s="217"/>
      <c r="AQL191" s="217"/>
      <c r="AQM191" s="217"/>
      <c r="AQN191" s="217"/>
      <c r="AQO191" s="217"/>
      <c r="AQP191" s="217"/>
      <c r="AQQ191" s="217"/>
      <c r="AQR191" s="217"/>
      <c r="AQS191" s="217"/>
      <c r="AQT191" s="217"/>
      <c r="AQU191" s="217"/>
      <c r="AQV191" s="217"/>
      <c r="AQW191" s="217"/>
      <c r="AQX191" s="217"/>
      <c r="AQY191" s="217"/>
      <c r="AQZ191" s="217"/>
      <c r="ARA191" s="217"/>
      <c r="ARB191" s="217"/>
      <c r="ARC191" s="217"/>
      <c r="ARD191" s="217"/>
      <c r="ARE191" s="217"/>
      <c r="ARF191" s="217"/>
      <c r="ARG191" s="217"/>
      <c r="ARH191" s="217"/>
      <c r="ARI191" s="217"/>
      <c r="ARJ191" s="217"/>
      <c r="ARK191" s="217"/>
      <c r="ARL191" s="217"/>
      <c r="ARM191" s="217"/>
      <c r="ARN191" s="217"/>
      <c r="ARO191" s="217"/>
      <c r="ARP191" s="217"/>
      <c r="ARQ191" s="217"/>
      <c r="ARR191" s="217"/>
      <c r="ARS191" s="217"/>
      <c r="ART191" s="217"/>
      <c r="ARU191" s="217"/>
      <c r="ARV191" s="217"/>
      <c r="ARW191" s="217"/>
      <c r="ARX191" s="217"/>
      <c r="ARY191" s="217"/>
      <c r="ARZ191" s="217"/>
      <c r="ASA191" s="217"/>
      <c r="ASB191" s="217"/>
      <c r="ASC191" s="217"/>
      <c r="ASD191" s="217"/>
      <c r="ASE191" s="217"/>
      <c r="ASF191" s="217"/>
      <c r="ASG191" s="217"/>
      <c r="ASH191" s="217"/>
      <c r="ASI191" s="217"/>
      <c r="ASJ191" s="217"/>
      <c r="ASK191" s="217"/>
      <c r="ASL191" s="217"/>
      <c r="ASM191" s="217"/>
      <c r="ASN191" s="217"/>
      <c r="ASO191" s="217"/>
      <c r="ASP191" s="217"/>
      <c r="ASQ191" s="217"/>
      <c r="ASR191" s="217"/>
      <c r="ASS191" s="217"/>
      <c r="AST191" s="217"/>
      <c r="ASU191" s="217"/>
      <c r="ASV191" s="217"/>
      <c r="ASW191" s="217"/>
      <c r="ASX191" s="217"/>
      <c r="ASY191" s="217"/>
      <c r="ASZ191" s="217"/>
      <c r="ATA191" s="217"/>
      <c r="ATB191" s="217"/>
      <c r="ATC191" s="217"/>
      <c r="ATD191" s="217"/>
      <c r="ATE191" s="217"/>
      <c r="ATF191" s="217"/>
      <c r="ATG191" s="217"/>
      <c r="ATH191" s="217"/>
      <c r="ATI191" s="217"/>
      <c r="ATJ191" s="217"/>
      <c r="ATK191" s="217"/>
      <c r="ATL191" s="217"/>
      <c r="ATM191" s="217"/>
      <c r="ATN191" s="217"/>
      <c r="ATO191" s="217"/>
      <c r="ATP191" s="217"/>
      <c r="ATQ191" s="217"/>
      <c r="ATR191" s="217"/>
      <c r="ATS191" s="217"/>
      <c r="ATT191" s="217"/>
      <c r="ATU191" s="217"/>
      <c r="ATV191" s="217"/>
      <c r="ATW191" s="217"/>
      <c r="ATX191" s="217"/>
      <c r="ATY191" s="217"/>
      <c r="ATZ191" s="217"/>
      <c r="AUA191" s="217"/>
      <c r="AUB191" s="217"/>
      <c r="AUC191" s="217"/>
      <c r="AUD191" s="217"/>
      <c r="AUE191" s="217"/>
      <c r="AUF191" s="217"/>
      <c r="AUG191" s="217"/>
      <c r="AUH191" s="217"/>
      <c r="AUI191" s="217"/>
      <c r="AUJ191" s="217"/>
      <c r="AUK191" s="217"/>
      <c r="AUL191" s="217"/>
      <c r="AUM191" s="217"/>
      <c r="AUN191" s="217"/>
      <c r="AUO191" s="217"/>
      <c r="AUP191" s="217"/>
      <c r="AUQ191" s="217"/>
      <c r="AUR191" s="217"/>
      <c r="AUS191" s="217"/>
      <c r="AUT191" s="217"/>
      <c r="AUU191" s="217"/>
      <c r="AUV191" s="217"/>
      <c r="AUW191" s="217"/>
      <c r="AUX191" s="217"/>
      <c r="AUY191" s="217"/>
      <c r="AUZ191" s="217"/>
      <c r="AVA191" s="217"/>
      <c r="AVB191" s="217"/>
      <c r="AVC191" s="217"/>
      <c r="AVD191" s="217"/>
      <c r="AVE191" s="217"/>
      <c r="AVF191" s="217"/>
      <c r="AVG191" s="217"/>
      <c r="AVH191" s="217"/>
      <c r="AVI191" s="217"/>
      <c r="AVJ191" s="217"/>
      <c r="AVK191" s="217"/>
      <c r="AVL191" s="217"/>
      <c r="AVM191" s="217"/>
      <c r="AVN191" s="217"/>
      <c r="AVO191" s="217"/>
      <c r="AVP191" s="217"/>
      <c r="AVQ191" s="217"/>
      <c r="AVR191" s="217"/>
      <c r="AVS191" s="217"/>
      <c r="AVT191" s="217"/>
      <c r="AVU191" s="217"/>
      <c r="AVV191" s="217"/>
      <c r="AVW191" s="217"/>
      <c r="AVX191" s="217"/>
      <c r="AVY191" s="217"/>
      <c r="AVZ191" s="217"/>
      <c r="AWA191" s="217"/>
      <c r="AWB191" s="217"/>
      <c r="AWC191" s="217"/>
      <c r="AWD191" s="217"/>
      <c r="AWE191" s="217"/>
      <c r="AWF191" s="217"/>
      <c r="AWG191" s="217"/>
      <c r="AWH191" s="217"/>
      <c r="AWI191" s="217"/>
      <c r="AWJ191" s="217"/>
      <c r="AWK191" s="217"/>
      <c r="AWL191" s="217"/>
      <c r="AWM191" s="217"/>
      <c r="AWN191" s="217"/>
      <c r="AWO191" s="217"/>
      <c r="AWP191" s="217"/>
      <c r="AWQ191" s="217"/>
      <c r="AWR191" s="217"/>
      <c r="AWS191" s="217"/>
      <c r="AWT191" s="217"/>
      <c r="AWU191" s="217"/>
      <c r="AWV191" s="217"/>
      <c r="AWW191" s="217"/>
      <c r="AWX191" s="217"/>
      <c r="AWY191" s="217"/>
      <c r="AWZ191" s="217"/>
      <c r="AXA191" s="217"/>
      <c r="AXB191" s="217"/>
      <c r="AXC191" s="217"/>
      <c r="AXD191" s="217"/>
      <c r="AXE191" s="217"/>
      <c r="AXF191" s="217"/>
      <c r="AXG191" s="217"/>
      <c r="AXH191" s="217"/>
      <c r="AXI191" s="217"/>
      <c r="AXJ191" s="217"/>
      <c r="AXK191" s="217"/>
      <c r="AXL191" s="217"/>
      <c r="AXM191" s="217"/>
      <c r="AXN191" s="217"/>
      <c r="AXO191" s="217"/>
      <c r="AXP191" s="217"/>
      <c r="AXQ191" s="217"/>
      <c r="AXR191" s="217"/>
      <c r="AXS191" s="217"/>
      <c r="AXT191" s="217"/>
      <c r="AXU191" s="217"/>
      <c r="AXV191" s="217"/>
      <c r="AXW191" s="217"/>
      <c r="AXX191" s="217"/>
      <c r="AXY191" s="217"/>
      <c r="AXZ191" s="217"/>
      <c r="AYA191" s="217"/>
      <c r="AYB191" s="217"/>
      <c r="AYC191" s="217"/>
      <c r="AYD191" s="217"/>
      <c r="AYE191" s="217"/>
      <c r="AYF191" s="217"/>
      <c r="AYG191" s="217"/>
      <c r="AYH191" s="217"/>
      <c r="AYI191" s="217"/>
      <c r="AYJ191" s="217"/>
      <c r="AYK191" s="217"/>
      <c r="AYL191" s="217"/>
      <c r="AYM191" s="217"/>
      <c r="AYN191" s="217"/>
      <c r="AYO191" s="217"/>
      <c r="AYP191" s="217"/>
      <c r="AYQ191" s="217"/>
      <c r="AYR191" s="217"/>
      <c r="AYS191" s="217"/>
      <c r="AYT191" s="217"/>
      <c r="AYU191" s="217"/>
      <c r="AYV191" s="217"/>
      <c r="AYW191" s="217"/>
      <c r="AYX191" s="217"/>
      <c r="AYY191" s="217"/>
      <c r="AYZ191" s="217"/>
      <c r="AZA191" s="217"/>
      <c r="AZB191" s="217"/>
      <c r="AZC191" s="217"/>
      <c r="AZD191" s="217"/>
      <c r="AZE191" s="217"/>
      <c r="AZF191" s="217"/>
      <c r="AZG191" s="217"/>
      <c r="AZH191" s="217"/>
      <c r="AZI191" s="217"/>
      <c r="AZJ191" s="217"/>
      <c r="AZK191" s="217"/>
      <c r="AZL191" s="217"/>
      <c r="AZM191" s="217"/>
      <c r="AZN191" s="217"/>
      <c r="AZO191" s="217"/>
      <c r="AZP191" s="217"/>
      <c r="AZQ191" s="217"/>
      <c r="AZR191" s="217"/>
      <c r="AZS191" s="217"/>
      <c r="AZT191" s="217"/>
      <c r="AZU191" s="217"/>
      <c r="AZV191" s="217"/>
      <c r="AZW191" s="217"/>
      <c r="AZX191" s="217"/>
      <c r="AZY191" s="217"/>
      <c r="AZZ191" s="217"/>
      <c r="BAA191" s="217"/>
      <c r="BAB191" s="217"/>
      <c r="BAC191" s="217"/>
      <c r="BAD191" s="217"/>
      <c r="BAE191" s="217"/>
      <c r="BAF191" s="217"/>
      <c r="BAG191" s="217"/>
      <c r="BAH191" s="217"/>
      <c r="BAI191" s="217"/>
      <c r="BAJ191" s="217"/>
      <c r="BAK191" s="217"/>
      <c r="BAL191" s="217"/>
      <c r="BAM191" s="217"/>
      <c r="BAN191" s="217"/>
      <c r="BAO191" s="217"/>
      <c r="BAP191" s="217"/>
      <c r="BAQ191" s="217"/>
      <c r="BAR191" s="217"/>
      <c r="BAS191" s="217"/>
      <c r="BAT191" s="217"/>
      <c r="BAU191" s="217"/>
      <c r="BAV191" s="217"/>
      <c r="BAW191" s="217"/>
      <c r="BAX191" s="217"/>
      <c r="BAY191" s="217"/>
      <c r="BAZ191" s="217"/>
      <c r="BBA191" s="217"/>
      <c r="BBB191" s="217"/>
      <c r="BBC191" s="217"/>
      <c r="BBD191" s="217"/>
      <c r="BBE191" s="217"/>
      <c r="BBF191" s="217"/>
      <c r="BBG191" s="217"/>
      <c r="BBH191" s="217"/>
      <c r="BBI191" s="217"/>
      <c r="BBJ191" s="217"/>
      <c r="BBK191" s="217"/>
      <c r="BBL191" s="217"/>
      <c r="BBM191" s="217"/>
      <c r="BBN191" s="217"/>
      <c r="BBO191" s="217"/>
      <c r="BBP191" s="217"/>
      <c r="BBQ191" s="217"/>
      <c r="BBR191" s="217"/>
      <c r="BBS191" s="217"/>
      <c r="BBT191" s="217"/>
      <c r="BBU191" s="217"/>
      <c r="BBV191" s="217"/>
      <c r="BBW191" s="217"/>
      <c r="BBX191" s="217"/>
      <c r="BBY191" s="217"/>
      <c r="BBZ191" s="217"/>
      <c r="BCA191" s="217"/>
      <c r="BCB191" s="217"/>
      <c r="BCC191" s="217"/>
      <c r="BCD191" s="217"/>
      <c r="BCE191" s="217"/>
      <c r="BCF191" s="217"/>
      <c r="BCG191" s="217"/>
      <c r="BCH191" s="217"/>
      <c r="BCI191" s="217"/>
      <c r="BCJ191" s="217"/>
      <c r="BCK191" s="217"/>
      <c r="BCL191" s="217"/>
      <c r="BCM191" s="217"/>
      <c r="BCN191" s="217"/>
      <c r="BCO191" s="217"/>
      <c r="BCP191" s="217"/>
      <c r="BCQ191" s="217"/>
      <c r="BCR191" s="217"/>
      <c r="BCS191" s="217"/>
      <c r="BCT191" s="217"/>
      <c r="BCU191" s="217"/>
      <c r="BCV191" s="217"/>
      <c r="BCW191" s="217"/>
      <c r="BCX191" s="217"/>
      <c r="BCY191" s="217"/>
      <c r="BCZ191" s="217"/>
      <c r="BDA191" s="217"/>
      <c r="BDB191" s="217"/>
      <c r="BDC191" s="217"/>
      <c r="BDD191" s="217"/>
      <c r="BDE191" s="217"/>
      <c r="BDF191" s="217"/>
      <c r="BDG191" s="217"/>
      <c r="BDH191" s="217"/>
      <c r="BDI191" s="217"/>
      <c r="BDJ191" s="217"/>
      <c r="BDK191" s="217"/>
      <c r="BDL191" s="217"/>
      <c r="BDM191" s="217"/>
      <c r="BDN191" s="217"/>
      <c r="BDO191" s="217"/>
      <c r="BDP191" s="217"/>
      <c r="BDQ191" s="217"/>
      <c r="BDR191" s="217"/>
      <c r="BDS191" s="217"/>
      <c r="BDT191" s="217"/>
      <c r="BDU191" s="217"/>
      <c r="BDV191" s="217"/>
      <c r="BDW191" s="217"/>
      <c r="BDX191" s="217"/>
      <c r="BDY191" s="217"/>
      <c r="BDZ191" s="217"/>
      <c r="BEA191" s="217"/>
      <c r="BEB191" s="217"/>
      <c r="BEC191" s="217"/>
      <c r="BED191" s="217"/>
      <c r="BEE191" s="217"/>
      <c r="BEF191" s="217"/>
      <c r="BEG191" s="217"/>
      <c r="BEH191" s="217"/>
      <c r="BEI191" s="217"/>
      <c r="BEJ191" s="217"/>
      <c r="BEK191" s="217"/>
      <c r="BEL191" s="217"/>
      <c r="BEM191" s="217"/>
      <c r="BEN191" s="217"/>
      <c r="BEO191" s="217"/>
      <c r="BEP191" s="217"/>
      <c r="BEQ191" s="217"/>
      <c r="BER191" s="217"/>
      <c r="BES191" s="217"/>
      <c r="BET191" s="217"/>
      <c r="BEU191" s="217"/>
      <c r="BEV191" s="217"/>
      <c r="BEW191" s="217"/>
      <c r="BEX191" s="217"/>
      <c r="BEY191" s="217"/>
      <c r="BEZ191" s="217"/>
      <c r="BFA191" s="217"/>
      <c r="BFB191" s="217"/>
      <c r="BFC191" s="217"/>
      <c r="BFD191" s="217"/>
      <c r="BFE191" s="217"/>
      <c r="BFF191" s="217"/>
      <c r="BFG191" s="217"/>
      <c r="BFH191" s="217"/>
      <c r="BFI191" s="217"/>
      <c r="BFJ191" s="217"/>
      <c r="BFK191" s="217"/>
      <c r="BFL191" s="217"/>
      <c r="BFM191" s="217"/>
      <c r="BFN191" s="217"/>
      <c r="BFO191" s="217"/>
      <c r="BFP191" s="217"/>
      <c r="BFQ191" s="217"/>
      <c r="BFR191" s="217"/>
      <c r="BFS191" s="217"/>
      <c r="BFT191" s="217"/>
      <c r="BFU191" s="217"/>
      <c r="BFV191" s="217"/>
      <c r="BFW191" s="217"/>
      <c r="BFX191" s="217"/>
      <c r="BFY191" s="217"/>
      <c r="BFZ191" s="217"/>
      <c r="BGA191" s="217"/>
      <c r="BGB191" s="217"/>
      <c r="BGC191" s="217"/>
      <c r="BGD191" s="217"/>
      <c r="BGE191" s="217"/>
      <c r="BGF191" s="217"/>
      <c r="BGG191" s="217"/>
      <c r="BGH191" s="217"/>
      <c r="BGI191" s="217"/>
      <c r="BGJ191" s="217"/>
      <c r="BGK191" s="217"/>
      <c r="BGL191" s="217"/>
      <c r="BGM191" s="217"/>
      <c r="BGN191" s="217"/>
      <c r="BGO191" s="217"/>
      <c r="BGP191" s="217"/>
      <c r="BGQ191" s="217"/>
      <c r="BGR191" s="217"/>
      <c r="BGS191" s="217"/>
      <c r="BGT191" s="217"/>
      <c r="BGU191" s="217"/>
      <c r="BGV191" s="217"/>
      <c r="BGW191" s="217"/>
      <c r="BGX191" s="217"/>
      <c r="BGY191" s="217"/>
      <c r="BGZ191" s="217"/>
      <c r="BHA191" s="217"/>
      <c r="BHB191" s="217"/>
      <c r="BHC191" s="217"/>
      <c r="BHD191" s="217"/>
      <c r="BHE191" s="217"/>
      <c r="BHF191" s="217"/>
      <c r="BHG191" s="217"/>
      <c r="BHH191" s="217"/>
      <c r="BHI191" s="217"/>
      <c r="BHJ191" s="217"/>
      <c r="BHK191" s="217"/>
      <c r="BHL191" s="217"/>
      <c r="BHM191" s="217"/>
      <c r="BHN191" s="217"/>
      <c r="BHO191" s="217"/>
      <c r="BHP191" s="217"/>
      <c r="BHQ191" s="217"/>
      <c r="BHR191" s="217"/>
      <c r="BHS191" s="217"/>
      <c r="BHT191" s="217"/>
      <c r="BHU191" s="217"/>
      <c r="BHV191" s="217"/>
      <c r="BHW191" s="217"/>
      <c r="BHX191" s="217"/>
      <c r="BHY191" s="217"/>
      <c r="BHZ191" s="217"/>
      <c r="BIA191" s="217"/>
      <c r="BIB191" s="217"/>
      <c r="BIC191" s="217"/>
      <c r="BID191" s="217"/>
      <c r="BIE191" s="217"/>
      <c r="BIF191" s="217"/>
      <c r="BIG191" s="217"/>
      <c r="BIH191" s="217"/>
      <c r="BII191" s="217"/>
      <c r="BIJ191" s="217"/>
      <c r="BIK191" s="217"/>
      <c r="BIL191" s="217"/>
      <c r="BIM191" s="217"/>
      <c r="BIN191" s="217"/>
      <c r="BIO191" s="217"/>
      <c r="BIP191" s="217"/>
      <c r="BIQ191" s="217"/>
      <c r="BIR191" s="217"/>
      <c r="BIS191" s="217"/>
      <c r="BIT191" s="217"/>
      <c r="BIU191" s="217"/>
      <c r="BIV191" s="217"/>
      <c r="BIW191" s="217"/>
      <c r="BIX191" s="217"/>
      <c r="BIY191" s="217"/>
      <c r="BIZ191" s="217"/>
      <c r="BJA191" s="217"/>
      <c r="BJB191" s="217"/>
      <c r="BJC191" s="217"/>
      <c r="BJD191" s="217"/>
      <c r="BJE191" s="217"/>
      <c r="BJF191" s="217"/>
      <c r="BJG191" s="217"/>
      <c r="BJH191" s="217"/>
      <c r="BJI191" s="217"/>
      <c r="BJJ191" s="217"/>
      <c r="BJK191" s="217"/>
      <c r="BJL191" s="217"/>
      <c r="BJM191" s="217"/>
      <c r="BJN191" s="217"/>
      <c r="BJO191" s="217"/>
      <c r="BJP191" s="217"/>
      <c r="BJQ191" s="217"/>
      <c r="BJR191" s="217"/>
      <c r="BJS191" s="217"/>
      <c r="BJT191" s="217"/>
      <c r="BJU191" s="217"/>
      <c r="BJV191" s="217"/>
      <c r="BJW191" s="217"/>
      <c r="BJX191" s="217"/>
      <c r="BJY191" s="217"/>
      <c r="BJZ191" s="217"/>
      <c r="BKA191" s="217"/>
      <c r="BKB191" s="217"/>
      <c r="BKC191" s="217"/>
      <c r="BKD191" s="217"/>
      <c r="BKE191" s="217"/>
      <c r="BKF191" s="217"/>
      <c r="BKG191" s="217"/>
      <c r="BKH191" s="217"/>
      <c r="BKI191" s="217"/>
      <c r="BKJ191" s="217"/>
      <c r="BKK191" s="217"/>
      <c r="BKL191" s="217"/>
      <c r="BKM191" s="217"/>
      <c r="BKN191" s="217"/>
      <c r="BKO191" s="217"/>
      <c r="BKP191" s="217"/>
      <c r="BKQ191" s="217"/>
      <c r="BKR191" s="217"/>
      <c r="BKS191" s="217"/>
      <c r="BKT191" s="217"/>
      <c r="BKU191" s="217"/>
      <c r="BKV191" s="217"/>
      <c r="BKW191" s="217"/>
      <c r="BKX191" s="217"/>
      <c r="BKY191" s="217"/>
      <c r="BKZ191" s="217"/>
      <c r="BLA191" s="217"/>
      <c r="BLB191" s="217"/>
      <c r="BLC191" s="217"/>
      <c r="BLD191" s="217"/>
      <c r="BLE191" s="217"/>
      <c r="BLF191" s="217"/>
      <c r="BLG191" s="217"/>
      <c r="BLH191" s="217"/>
      <c r="BLI191" s="217"/>
      <c r="BLJ191" s="217"/>
      <c r="BLK191" s="217"/>
      <c r="BLL191" s="217"/>
      <c r="BLM191" s="217"/>
      <c r="BLN191" s="217"/>
      <c r="BLO191" s="217"/>
      <c r="BLP191" s="217"/>
      <c r="BLQ191" s="217"/>
      <c r="BLR191" s="217"/>
      <c r="BLS191" s="217"/>
      <c r="BLT191" s="217"/>
      <c r="BLU191" s="217"/>
      <c r="BLV191" s="217"/>
      <c r="BLW191" s="217"/>
      <c r="BLX191" s="217"/>
      <c r="BLY191" s="217"/>
      <c r="BLZ191" s="217"/>
      <c r="BMA191" s="217"/>
      <c r="BMB191" s="217"/>
      <c r="BMC191" s="217"/>
      <c r="BMD191" s="217"/>
      <c r="BME191" s="217"/>
      <c r="BMF191" s="217"/>
      <c r="BMG191" s="217"/>
      <c r="BMH191" s="217"/>
      <c r="BMI191" s="217"/>
      <c r="BMJ191" s="217"/>
      <c r="BMK191" s="217"/>
      <c r="BML191" s="217"/>
      <c r="BMM191" s="217"/>
      <c r="BMN191" s="217"/>
      <c r="BMO191" s="217"/>
      <c r="BMP191" s="217"/>
      <c r="BMQ191" s="217"/>
      <c r="BMR191" s="217"/>
      <c r="BMS191" s="217"/>
      <c r="BMT191" s="217"/>
      <c r="BMU191" s="217"/>
      <c r="BMV191" s="217"/>
      <c r="BMW191" s="217"/>
      <c r="BMX191" s="217"/>
      <c r="BMY191" s="217"/>
      <c r="BMZ191" s="217"/>
      <c r="BNA191" s="217"/>
      <c r="BNB191" s="217"/>
      <c r="BNC191" s="217"/>
      <c r="BND191" s="217"/>
      <c r="BNE191" s="217"/>
      <c r="BNF191" s="217"/>
      <c r="BNG191" s="217"/>
      <c r="BNH191" s="217"/>
      <c r="BNI191" s="217"/>
      <c r="BNJ191" s="217"/>
      <c r="BNK191" s="217"/>
      <c r="BNL191" s="217"/>
      <c r="BNM191" s="217"/>
      <c r="BNN191" s="217"/>
      <c r="BNO191" s="217"/>
      <c r="BNP191" s="217"/>
      <c r="BNQ191" s="217"/>
      <c r="BNR191" s="217"/>
      <c r="BNS191" s="217"/>
      <c r="BNT191" s="217"/>
      <c r="BNU191" s="217"/>
      <c r="BNV191" s="217"/>
      <c r="BNW191" s="217"/>
      <c r="BNX191" s="217"/>
      <c r="BNY191" s="217"/>
      <c r="BNZ191" s="217"/>
      <c r="BOA191" s="217"/>
      <c r="BOB191" s="217"/>
      <c r="BOC191" s="217"/>
      <c r="BOD191" s="217"/>
      <c r="BOE191" s="217"/>
      <c r="BOF191" s="217"/>
      <c r="BOG191" s="217"/>
      <c r="BOH191" s="217"/>
      <c r="BOI191" s="217"/>
      <c r="BOJ191" s="217"/>
      <c r="BOK191" s="217"/>
      <c r="BOL191" s="217"/>
      <c r="BOM191" s="217"/>
      <c r="BON191" s="217"/>
      <c r="BOO191" s="217"/>
      <c r="BOP191" s="217"/>
      <c r="BOQ191" s="217"/>
      <c r="BOR191" s="217"/>
      <c r="BOS191" s="217"/>
      <c r="BOT191" s="217"/>
      <c r="BOU191" s="217"/>
      <c r="BOV191" s="217"/>
      <c r="BOW191" s="217"/>
      <c r="BOX191" s="217"/>
      <c r="BOY191" s="217"/>
      <c r="BOZ191" s="217"/>
      <c r="BPA191" s="217"/>
      <c r="BPB191" s="217"/>
      <c r="BPC191" s="217"/>
      <c r="BPD191" s="217"/>
      <c r="BPE191" s="217"/>
      <c r="BPF191" s="217"/>
      <c r="BPG191" s="217"/>
      <c r="BPH191" s="217"/>
      <c r="BPI191" s="217"/>
      <c r="BPJ191" s="217"/>
      <c r="BPK191" s="217"/>
      <c r="BPL191" s="217"/>
      <c r="BPM191" s="217"/>
      <c r="BPN191" s="217"/>
      <c r="BPO191" s="217"/>
      <c r="BPP191" s="217"/>
      <c r="BPQ191" s="217"/>
      <c r="BPR191" s="217"/>
      <c r="BPS191" s="217"/>
      <c r="BPT191" s="217"/>
      <c r="BPU191" s="217"/>
      <c r="BPV191" s="217"/>
      <c r="BPW191" s="217"/>
      <c r="BPX191" s="217"/>
      <c r="BPY191" s="217"/>
      <c r="BPZ191" s="217"/>
      <c r="BQA191" s="217"/>
      <c r="BQB191" s="217"/>
      <c r="BQC191" s="217"/>
      <c r="BQD191" s="217"/>
      <c r="BQE191" s="217"/>
      <c r="BQF191" s="217"/>
      <c r="BQG191" s="217"/>
      <c r="BQH191" s="217"/>
      <c r="BQI191" s="217"/>
      <c r="BQJ191" s="217"/>
      <c r="BQK191" s="217"/>
      <c r="BQL191" s="217"/>
      <c r="BQM191" s="217"/>
      <c r="BQN191" s="217"/>
      <c r="BQO191" s="217"/>
      <c r="BQP191" s="217"/>
      <c r="BQQ191" s="217"/>
      <c r="BQR191" s="217"/>
      <c r="BQS191" s="217"/>
      <c r="BQT191" s="217"/>
      <c r="BQU191" s="217"/>
      <c r="BQV191" s="217"/>
      <c r="BQW191" s="217"/>
      <c r="BQX191" s="217"/>
      <c r="BQY191" s="217"/>
      <c r="BQZ191" s="217"/>
      <c r="BRA191" s="217"/>
      <c r="BRB191" s="217"/>
      <c r="BRC191" s="217"/>
      <c r="BRD191" s="217"/>
      <c r="BRE191" s="217"/>
      <c r="BRF191" s="217"/>
      <c r="BRG191" s="217"/>
      <c r="BRH191" s="217"/>
      <c r="BRI191" s="217"/>
      <c r="BRJ191" s="217"/>
      <c r="BRK191" s="217"/>
      <c r="BRL191" s="217"/>
      <c r="BRM191" s="217"/>
      <c r="BRN191" s="217"/>
      <c r="BRO191" s="217"/>
      <c r="BRP191" s="217"/>
      <c r="BRQ191" s="217"/>
      <c r="BRR191" s="217"/>
      <c r="BRS191" s="217"/>
      <c r="BRT191" s="217"/>
      <c r="BRU191" s="217"/>
      <c r="BRV191" s="217"/>
      <c r="BRW191" s="217"/>
      <c r="BRX191" s="217"/>
      <c r="BRY191" s="217"/>
      <c r="BRZ191" s="217"/>
      <c r="BSA191" s="217"/>
      <c r="BSB191" s="217"/>
      <c r="BSC191" s="217"/>
      <c r="BSD191" s="217"/>
      <c r="BSE191" s="217"/>
      <c r="BSF191" s="217"/>
      <c r="BSG191" s="217"/>
      <c r="BSH191" s="217"/>
      <c r="BSI191" s="217"/>
      <c r="BSJ191" s="217"/>
      <c r="BSK191" s="217"/>
      <c r="BSL191" s="217"/>
      <c r="BSM191" s="217"/>
      <c r="BSN191" s="217"/>
      <c r="BSO191" s="217"/>
      <c r="BSP191" s="217"/>
      <c r="BSQ191" s="217"/>
      <c r="BSR191" s="217"/>
      <c r="BSS191" s="217"/>
      <c r="BST191" s="217"/>
      <c r="BSU191" s="217"/>
      <c r="BSV191" s="217"/>
      <c r="BSW191" s="217"/>
      <c r="BSX191" s="217"/>
      <c r="BSY191" s="217"/>
      <c r="BSZ191" s="217"/>
      <c r="BTA191" s="217"/>
      <c r="BTB191" s="217"/>
      <c r="BTC191" s="217"/>
      <c r="BTD191" s="217"/>
      <c r="BTE191" s="217"/>
      <c r="BTF191" s="217"/>
      <c r="BTG191" s="217"/>
      <c r="BTH191" s="217"/>
      <c r="BTI191" s="217"/>
      <c r="BTJ191" s="217"/>
      <c r="BTK191" s="217"/>
      <c r="BTL191" s="217"/>
      <c r="BTM191" s="217"/>
      <c r="BTN191" s="217"/>
      <c r="BTO191" s="217"/>
      <c r="BTP191" s="217"/>
      <c r="BTQ191" s="217"/>
      <c r="BTR191" s="217"/>
      <c r="BTS191" s="217"/>
      <c r="BTT191" s="217"/>
      <c r="BTU191" s="217"/>
      <c r="BTV191" s="217"/>
      <c r="BTW191" s="217"/>
      <c r="BTX191" s="217"/>
      <c r="BTY191" s="217"/>
      <c r="BTZ191" s="217"/>
      <c r="BUA191" s="217"/>
      <c r="BUB191" s="217"/>
      <c r="BUC191" s="217"/>
      <c r="BUD191" s="217"/>
      <c r="BUE191" s="217"/>
      <c r="BUF191" s="217"/>
      <c r="BUG191" s="217"/>
      <c r="BUH191" s="217"/>
      <c r="BUI191" s="217"/>
      <c r="BUJ191" s="217"/>
      <c r="BUK191" s="217"/>
      <c r="BUL191" s="217"/>
      <c r="BUM191" s="217"/>
      <c r="BUN191" s="217"/>
      <c r="BUO191" s="217"/>
      <c r="BUP191" s="217"/>
      <c r="BUQ191" s="217"/>
      <c r="BUR191" s="217"/>
      <c r="BUS191" s="217"/>
      <c r="BUT191" s="217"/>
      <c r="BUU191" s="217"/>
      <c r="BUV191" s="217"/>
      <c r="BUW191" s="217"/>
      <c r="BUX191" s="217"/>
      <c r="BUY191" s="217"/>
      <c r="BUZ191" s="217"/>
      <c r="BVA191" s="217"/>
      <c r="BVB191" s="217"/>
      <c r="BVC191" s="217"/>
      <c r="BVD191" s="217"/>
      <c r="BVE191" s="217"/>
      <c r="BVF191" s="217"/>
      <c r="BVG191" s="217"/>
      <c r="BVH191" s="217"/>
      <c r="BVI191" s="217"/>
      <c r="BVJ191" s="217"/>
      <c r="BVK191" s="217"/>
      <c r="BVL191" s="217"/>
      <c r="BVM191" s="217"/>
      <c r="BVN191" s="217"/>
      <c r="BVO191" s="217"/>
      <c r="BVP191" s="217"/>
      <c r="BVQ191" s="217"/>
      <c r="BVR191" s="217"/>
      <c r="BVS191" s="217"/>
      <c r="BVT191" s="217"/>
      <c r="BVU191" s="217"/>
      <c r="BVV191" s="217"/>
      <c r="BVW191" s="217"/>
      <c r="BVX191" s="217"/>
      <c r="BVY191" s="217"/>
      <c r="BVZ191" s="217"/>
      <c r="BWA191" s="217"/>
      <c r="BWB191" s="217"/>
      <c r="BWC191" s="217"/>
      <c r="BWD191" s="217"/>
      <c r="BWE191" s="217"/>
      <c r="BWF191" s="217"/>
      <c r="BWG191" s="217"/>
      <c r="BWH191" s="217"/>
      <c r="BWI191" s="217"/>
      <c r="BWJ191" s="217"/>
      <c r="BWK191" s="217"/>
      <c r="BWL191" s="217"/>
      <c r="BWM191" s="217"/>
      <c r="BWN191" s="217"/>
      <c r="BWO191" s="217"/>
      <c r="BWP191" s="217"/>
      <c r="BWQ191" s="217"/>
      <c r="BWR191" s="217"/>
      <c r="BWS191" s="217"/>
      <c r="BWT191" s="217"/>
      <c r="BWU191" s="217"/>
      <c r="BWV191" s="217"/>
      <c r="BWW191" s="217"/>
      <c r="BWX191" s="217"/>
      <c r="BWY191" s="217"/>
      <c r="BWZ191" s="217"/>
      <c r="BXA191" s="217"/>
      <c r="BXB191" s="217"/>
      <c r="BXC191" s="217"/>
      <c r="BXD191" s="217"/>
      <c r="BXE191" s="217"/>
      <c r="BXF191" s="217"/>
      <c r="BXG191" s="217"/>
      <c r="BXH191" s="217"/>
      <c r="BXI191" s="217"/>
      <c r="BXJ191" s="217"/>
      <c r="BXK191" s="217"/>
      <c r="BXL191" s="217"/>
      <c r="BXM191" s="217"/>
      <c r="BXN191" s="217"/>
      <c r="BXO191" s="217"/>
      <c r="BXP191" s="217"/>
      <c r="BXQ191" s="217"/>
      <c r="BXR191" s="217"/>
      <c r="BXS191" s="217"/>
      <c r="BXT191" s="217"/>
      <c r="BXU191" s="217"/>
      <c r="BXV191" s="217"/>
      <c r="BXW191" s="217"/>
      <c r="BXX191" s="217"/>
      <c r="BXY191" s="217"/>
      <c r="BXZ191" s="217"/>
      <c r="BYA191" s="217"/>
      <c r="BYB191" s="217"/>
      <c r="BYC191" s="217"/>
      <c r="BYD191" s="217"/>
      <c r="BYE191" s="217"/>
      <c r="BYF191" s="217"/>
      <c r="BYG191" s="217"/>
      <c r="BYH191" s="217"/>
      <c r="BYI191" s="217"/>
      <c r="BYJ191" s="217"/>
      <c r="BYK191" s="217"/>
      <c r="BYL191" s="217"/>
      <c r="BYM191" s="217"/>
      <c r="BYN191" s="217"/>
      <c r="BYO191" s="217"/>
      <c r="BYP191" s="217"/>
      <c r="BYQ191" s="217"/>
      <c r="BYR191" s="217"/>
      <c r="BYS191" s="217"/>
      <c r="BYT191" s="217"/>
      <c r="BYU191" s="217"/>
      <c r="BYV191" s="217"/>
      <c r="BYW191" s="217"/>
      <c r="BYX191" s="217"/>
      <c r="BYY191" s="217"/>
      <c r="BYZ191" s="217"/>
      <c r="BZA191" s="217"/>
      <c r="BZB191" s="217"/>
      <c r="BZC191" s="217"/>
      <c r="BZD191" s="217"/>
      <c r="BZE191" s="217"/>
      <c r="BZF191" s="217"/>
      <c r="BZG191" s="217"/>
      <c r="BZH191" s="217"/>
      <c r="BZI191" s="217"/>
      <c r="BZJ191" s="217"/>
      <c r="BZK191" s="217"/>
      <c r="BZL191" s="217"/>
      <c r="BZM191" s="217"/>
      <c r="BZN191" s="217"/>
      <c r="BZO191" s="217"/>
      <c r="BZP191" s="217"/>
      <c r="BZQ191" s="217"/>
      <c r="BZR191" s="217"/>
      <c r="BZS191" s="217"/>
      <c r="BZT191" s="217"/>
      <c r="BZU191" s="217"/>
      <c r="BZV191" s="217"/>
      <c r="BZW191" s="217"/>
      <c r="BZX191" s="217"/>
      <c r="BZY191" s="217"/>
      <c r="BZZ191" s="217"/>
      <c r="CAA191" s="217"/>
      <c r="CAB191" s="217"/>
      <c r="CAC191" s="217"/>
      <c r="CAD191" s="217"/>
      <c r="CAE191" s="217"/>
      <c r="CAF191" s="217"/>
      <c r="CAG191" s="217"/>
      <c r="CAH191" s="217"/>
      <c r="CAI191" s="217"/>
      <c r="CAJ191" s="217"/>
      <c r="CAK191" s="217"/>
      <c r="CAL191" s="217"/>
      <c r="CAM191" s="217"/>
      <c r="CAN191" s="217"/>
      <c r="CAO191" s="217"/>
      <c r="CAP191" s="217"/>
      <c r="CAQ191" s="217"/>
      <c r="CAR191" s="217"/>
      <c r="CAS191" s="217"/>
      <c r="CAT191" s="217"/>
      <c r="CAU191" s="217"/>
      <c r="CAV191" s="217"/>
      <c r="CAW191" s="217"/>
      <c r="CAX191" s="217"/>
      <c r="CAY191" s="217"/>
      <c r="CAZ191" s="217"/>
      <c r="CBA191" s="217"/>
      <c r="CBB191" s="217"/>
      <c r="CBC191" s="217"/>
      <c r="CBD191" s="217"/>
      <c r="CBE191" s="217"/>
      <c r="CBF191" s="217"/>
      <c r="CBG191" s="217"/>
      <c r="CBH191" s="217"/>
      <c r="CBI191" s="217"/>
      <c r="CBJ191" s="217"/>
      <c r="CBK191" s="217"/>
      <c r="CBL191" s="217"/>
      <c r="CBM191" s="217"/>
      <c r="CBN191" s="217"/>
      <c r="CBO191" s="217"/>
      <c r="CBP191" s="217"/>
      <c r="CBQ191" s="217"/>
      <c r="CBR191" s="217"/>
      <c r="CBS191" s="217"/>
      <c r="CBT191" s="217"/>
      <c r="CBU191" s="217"/>
      <c r="CBV191" s="217"/>
      <c r="CBW191" s="217"/>
      <c r="CBX191" s="217"/>
      <c r="CBY191" s="217"/>
      <c r="CBZ191" s="217"/>
      <c r="CCA191" s="217"/>
      <c r="CCB191" s="217"/>
      <c r="CCC191" s="217"/>
      <c r="CCD191" s="217"/>
      <c r="CCE191" s="217"/>
      <c r="CCF191" s="217"/>
      <c r="CCG191" s="217"/>
      <c r="CCH191" s="217"/>
      <c r="CCI191" s="217"/>
      <c r="CCJ191" s="217"/>
      <c r="CCK191" s="217"/>
      <c r="CCL191" s="217"/>
      <c r="CCM191" s="217"/>
      <c r="CCN191" s="217"/>
      <c r="CCO191" s="217"/>
      <c r="CCP191" s="217"/>
      <c r="CCQ191" s="217"/>
      <c r="CCR191" s="217"/>
      <c r="CCS191" s="217"/>
      <c r="CCT191" s="217"/>
      <c r="CCU191" s="217"/>
      <c r="CCV191" s="217"/>
      <c r="CCW191" s="217"/>
      <c r="CCX191" s="217"/>
      <c r="CCY191" s="217"/>
      <c r="CCZ191" s="217"/>
      <c r="CDA191" s="217"/>
      <c r="CDB191" s="217"/>
      <c r="CDC191" s="217"/>
      <c r="CDD191" s="217"/>
      <c r="CDE191" s="217"/>
      <c r="CDF191" s="217"/>
      <c r="CDG191" s="217"/>
      <c r="CDH191" s="217"/>
      <c r="CDI191" s="217"/>
      <c r="CDJ191" s="217"/>
      <c r="CDK191" s="217"/>
      <c r="CDL191" s="217"/>
      <c r="CDM191" s="217"/>
      <c r="CDN191" s="217"/>
      <c r="CDO191" s="217"/>
      <c r="CDP191" s="217"/>
      <c r="CDQ191" s="217"/>
      <c r="CDR191" s="217"/>
      <c r="CDS191" s="217"/>
      <c r="CDT191" s="217"/>
      <c r="CDU191" s="217"/>
      <c r="CDV191" s="217"/>
      <c r="CDW191" s="217"/>
      <c r="CDX191" s="217"/>
      <c r="CDY191" s="217"/>
      <c r="CDZ191" s="217"/>
      <c r="CEA191" s="217"/>
      <c r="CEB191" s="217"/>
      <c r="CEC191" s="217"/>
      <c r="CED191" s="217"/>
      <c r="CEE191" s="217"/>
      <c r="CEF191" s="217"/>
      <c r="CEG191" s="217"/>
      <c r="CEH191" s="217"/>
      <c r="CEI191" s="217"/>
      <c r="CEJ191" s="217"/>
      <c r="CEK191" s="217"/>
      <c r="CEL191" s="217"/>
      <c r="CEM191" s="217"/>
      <c r="CEN191" s="217"/>
      <c r="CEO191" s="217"/>
      <c r="CEP191" s="217"/>
      <c r="CEQ191" s="217"/>
      <c r="CER191" s="217"/>
      <c r="CES191" s="217"/>
      <c r="CET191" s="217"/>
      <c r="CEU191" s="217"/>
      <c r="CEV191" s="217"/>
      <c r="CEW191" s="217"/>
      <c r="CEX191" s="217"/>
      <c r="CEY191" s="217"/>
      <c r="CEZ191" s="217"/>
      <c r="CFA191" s="217"/>
      <c r="CFB191" s="217"/>
      <c r="CFC191" s="217"/>
      <c r="CFD191" s="217"/>
      <c r="CFE191" s="217"/>
      <c r="CFF191" s="217"/>
      <c r="CFG191" s="217"/>
      <c r="CFH191" s="217"/>
      <c r="CFI191" s="217"/>
      <c r="CFJ191" s="217"/>
      <c r="CFK191" s="217"/>
      <c r="CFL191" s="217"/>
      <c r="CFM191" s="217"/>
      <c r="CFN191" s="217"/>
      <c r="CFO191" s="217"/>
      <c r="CFP191" s="217"/>
      <c r="CFQ191" s="217"/>
      <c r="CFR191" s="217"/>
      <c r="CFS191" s="217"/>
      <c r="CFT191" s="217"/>
      <c r="CFU191" s="217"/>
      <c r="CFV191" s="217"/>
      <c r="CFW191" s="217"/>
      <c r="CFX191" s="217"/>
      <c r="CFY191" s="217"/>
      <c r="CFZ191" s="217"/>
      <c r="CGA191" s="217"/>
      <c r="CGB191" s="217"/>
      <c r="CGC191" s="217"/>
      <c r="CGD191" s="217"/>
      <c r="CGE191" s="217"/>
      <c r="CGF191" s="217"/>
      <c r="CGG191" s="217"/>
      <c r="CGH191" s="217"/>
      <c r="CGI191" s="217"/>
      <c r="CGJ191" s="217"/>
      <c r="CGK191" s="217"/>
      <c r="CGL191" s="217"/>
      <c r="CGM191" s="217"/>
      <c r="CGN191" s="217"/>
      <c r="CGO191" s="217"/>
      <c r="CGP191" s="217"/>
      <c r="CGQ191" s="217"/>
      <c r="CGR191" s="217"/>
      <c r="CGS191" s="217"/>
      <c r="CGT191" s="217"/>
      <c r="CGU191" s="217"/>
      <c r="CGV191" s="217"/>
      <c r="CGW191" s="217"/>
      <c r="CGX191" s="217"/>
      <c r="CGY191" s="217"/>
      <c r="CGZ191" s="217"/>
      <c r="CHA191" s="217"/>
      <c r="CHB191" s="217"/>
      <c r="CHC191" s="217"/>
      <c r="CHD191" s="217"/>
      <c r="CHE191" s="217"/>
      <c r="CHF191" s="217"/>
      <c r="CHG191" s="217"/>
      <c r="CHH191" s="217"/>
      <c r="CHI191" s="217"/>
      <c r="CHJ191" s="217"/>
      <c r="CHK191" s="217"/>
      <c r="CHL191" s="217"/>
      <c r="CHM191" s="217"/>
      <c r="CHN191" s="217"/>
      <c r="CHO191" s="217"/>
      <c r="CHP191" s="217"/>
      <c r="CHQ191" s="217"/>
      <c r="CHR191" s="217"/>
      <c r="CHS191" s="217"/>
      <c r="CHT191" s="217"/>
      <c r="CHU191" s="217"/>
      <c r="CHV191" s="217"/>
      <c r="CHW191" s="217"/>
      <c r="CHX191" s="217"/>
      <c r="CHY191" s="217"/>
      <c r="CHZ191" s="217"/>
      <c r="CIA191" s="217"/>
      <c r="CIB191" s="217"/>
      <c r="CIC191" s="217"/>
      <c r="CID191" s="217"/>
      <c r="CIE191" s="217"/>
      <c r="CIF191" s="217"/>
      <c r="CIG191" s="217"/>
      <c r="CIH191" s="217"/>
      <c r="CII191" s="217"/>
      <c r="CIJ191" s="217"/>
      <c r="CIK191" s="217"/>
      <c r="CIL191" s="217"/>
      <c r="CIM191" s="217"/>
      <c r="CIN191" s="217"/>
      <c r="CIO191" s="217"/>
      <c r="CIP191" s="217"/>
      <c r="CIQ191" s="217"/>
      <c r="CIR191" s="217"/>
      <c r="CIS191" s="217"/>
      <c r="CIT191" s="217"/>
      <c r="CIU191" s="217"/>
      <c r="CIV191" s="217"/>
      <c r="CIW191" s="217"/>
      <c r="CIX191" s="217"/>
      <c r="CIY191" s="217"/>
      <c r="CIZ191" s="217"/>
      <c r="CJA191" s="217"/>
      <c r="CJB191" s="217"/>
      <c r="CJC191" s="217"/>
      <c r="CJD191" s="217"/>
      <c r="CJE191" s="217"/>
      <c r="CJF191" s="217"/>
      <c r="CJG191" s="217"/>
      <c r="CJH191" s="217"/>
      <c r="CJI191" s="217"/>
      <c r="CJJ191" s="217"/>
      <c r="CJK191" s="217"/>
      <c r="CJL191" s="217"/>
      <c r="CJM191" s="217"/>
      <c r="CJN191" s="217"/>
      <c r="CJO191" s="217"/>
      <c r="CJP191" s="217"/>
      <c r="CJQ191" s="217"/>
      <c r="CJR191" s="217"/>
      <c r="CJS191" s="217"/>
      <c r="CJT191" s="217"/>
      <c r="CJU191" s="217"/>
      <c r="CJV191" s="217"/>
      <c r="CJW191" s="217"/>
      <c r="CJX191" s="217"/>
      <c r="CJY191" s="217"/>
      <c r="CJZ191" s="217"/>
      <c r="CKA191" s="217"/>
      <c r="CKB191" s="217"/>
      <c r="CKC191" s="217"/>
      <c r="CKD191" s="217"/>
      <c r="CKE191" s="217"/>
      <c r="CKF191" s="217"/>
      <c r="CKG191" s="217"/>
      <c r="CKH191" s="217"/>
      <c r="CKI191" s="217"/>
      <c r="CKJ191" s="217"/>
      <c r="CKK191" s="217"/>
      <c r="CKL191" s="217"/>
      <c r="CKM191" s="217"/>
      <c r="CKN191" s="217"/>
      <c r="CKO191" s="217"/>
      <c r="CKP191" s="217"/>
      <c r="CKQ191" s="217"/>
      <c r="CKR191" s="217"/>
      <c r="CKS191" s="217"/>
      <c r="CKT191" s="217"/>
      <c r="CKU191" s="217"/>
      <c r="CKV191" s="217"/>
      <c r="CKW191" s="217"/>
      <c r="CKX191" s="217"/>
      <c r="CKY191" s="217"/>
      <c r="CKZ191" s="217"/>
      <c r="CLA191" s="217"/>
      <c r="CLB191" s="217"/>
      <c r="CLC191" s="217"/>
      <c r="CLD191" s="217"/>
      <c r="CLE191" s="217"/>
      <c r="CLF191" s="217"/>
      <c r="CLG191" s="217"/>
      <c r="CLH191" s="217"/>
      <c r="CLI191" s="217"/>
      <c r="CLJ191" s="217"/>
      <c r="CLK191" s="217"/>
      <c r="CLL191" s="217"/>
      <c r="CLM191" s="217"/>
      <c r="CLN191" s="217"/>
      <c r="CLO191" s="217"/>
      <c r="CLP191" s="217"/>
      <c r="CLQ191" s="217"/>
      <c r="CLR191" s="217"/>
      <c r="CLS191" s="217"/>
      <c r="CLT191" s="217"/>
      <c r="CLU191" s="217"/>
      <c r="CLV191" s="217"/>
      <c r="CLW191" s="217"/>
      <c r="CLX191" s="217"/>
      <c r="CLY191" s="217"/>
      <c r="CLZ191" s="217"/>
      <c r="CMA191" s="217"/>
      <c r="CMB191" s="217"/>
      <c r="CMC191" s="217"/>
      <c r="CMD191" s="217"/>
      <c r="CME191" s="217"/>
      <c r="CMF191" s="217"/>
      <c r="CMG191" s="217"/>
      <c r="CMH191" s="217"/>
      <c r="CMI191" s="217"/>
      <c r="CMJ191" s="217"/>
      <c r="CMK191" s="217"/>
      <c r="CML191" s="217"/>
      <c r="CMM191" s="217"/>
      <c r="CMN191" s="217"/>
      <c r="CMO191" s="217"/>
      <c r="CMP191" s="217"/>
      <c r="CMQ191" s="217"/>
      <c r="CMR191" s="217"/>
      <c r="CMS191" s="217"/>
      <c r="CMT191" s="217"/>
      <c r="CMU191" s="217"/>
      <c r="CMV191" s="217"/>
      <c r="CMW191" s="217"/>
      <c r="CMX191" s="217"/>
      <c r="CMY191" s="217"/>
      <c r="CMZ191" s="217"/>
      <c r="CNA191" s="217"/>
      <c r="CNB191" s="217"/>
      <c r="CNC191" s="217"/>
      <c r="CND191" s="217"/>
      <c r="CNE191" s="217"/>
      <c r="CNF191" s="217"/>
      <c r="CNG191" s="217"/>
      <c r="CNH191" s="217"/>
      <c r="CNI191" s="217"/>
      <c r="CNJ191" s="217"/>
      <c r="CNK191" s="217"/>
      <c r="CNL191" s="217"/>
      <c r="CNM191" s="217"/>
      <c r="CNN191" s="217"/>
      <c r="CNO191" s="217"/>
      <c r="CNP191" s="217"/>
      <c r="CNQ191" s="217"/>
      <c r="CNR191" s="217"/>
      <c r="CNS191" s="217"/>
      <c r="CNT191" s="217"/>
      <c r="CNU191" s="217"/>
      <c r="CNV191" s="217"/>
      <c r="CNW191" s="217"/>
      <c r="CNX191" s="217"/>
      <c r="CNY191" s="217"/>
      <c r="CNZ191" s="217"/>
      <c r="COA191" s="217"/>
      <c r="COB191" s="217"/>
      <c r="COC191" s="217"/>
      <c r="COD191" s="217"/>
      <c r="COE191" s="217"/>
      <c r="COF191" s="217"/>
      <c r="COG191" s="217"/>
      <c r="COH191" s="217"/>
      <c r="COI191" s="217"/>
      <c r="COJ191" s="217"/>
      <c r="COK191" s="217"/>
      <c r="COL191" s="217"/>
      <c r="COM191" s="217"/>
      <c r="CON191" s="217"/>
      <c r="COO191" s="217"/>
      <c r="COP191" s="217"/>
      <c r="COQ191" s="217"/>
      <c r="COR191" s="217"/>
      <c r="COS191" s="217"/>
      <c r="COT191" s="217"/>
      <c r="COU191" s="217"/>
      <c r="COV191" s="217"/>
      <c r="COW191" s="217"/>
      <c r="COX191" s="217"/>
      <c r="COY191" s="217"/>
      <c r="COZ191" s="217"/>
      <c r="CPA191" s="217"/>
      <c r="CPB191" s="217"/>
      <c r="CPC191" s="217"/>
      <c r="CPD191" s="217"/>
      <c r="CPE191" s="217"/>
      <c r="CPF191" s="217"/>
      <c r="CPG191" s="217"/>
      <c r="CPH191" s="217"/>
      <c r="CPI191" s="217"/>
      <c r="CPJ191" s="217"/>
      <c r="CPK191" s="217"/>
      <c r="CPL191" s="217"/>
      <c r="CPM191" s="217"/>
      <c r="CPN191" s="217"/>
      <c r="CPO191" s="217"/>
      <c r="CPP191" s="217"/>
      <c r="CPQ191" s="217"/>
      <c r="CPR191" s="217"/>
      <c r="CPS191" s="217"/>
      <c r="CPT191" s="217"/>
      <c r="CPU191" s="217"/>
      <c r="CPV191" s="217"/>
      <c r="CPW191" s="217"/>
      <c r="CPX191" s="217"/>
      <c r="CPY191" s="217"/>
      <c r="CPZ191" s="217"/>
      <c r="CQA191" s="217"/>
      <c r="CQB191" s="217"/>
      <c r="CQC191" s="217"/>
      <c r="CQD191" s="217"/>
      <c r="CQE191" s="217"/>
      <c r="CQF191" s="217"/>
      <c r="CQG191" s="217"/>
      <c r="CQH191" s="217"/>
      <c r="CQI191" s="217"/>
      <c r="CQJ191" s="217"/>
      <c r="CQK191" s="217"/>
      <c r="CQL191" s="217"/>
      <c r="CQM191" s="217"/>
      <c r="CQN191" s="217"/>
      <c r="CQO191" s="217"/>
      <c r="CQP191" s="217"/>
      <c r="CQQ191" s="217"/>
      <c r="CQR191" s="217"/>
      <c r="CQS191" s="217"/>
      <c r="CQT191" s="217"/>
      <c r="CQU191" s="217"/>
      <c r="CQV191" s="217"/>
      <c r="CQW191" s="217"/>
      <c r="CQX191" s="217"/>
      <c r="CQY191" s="217"/>
      <c r="CQZ191" s="217"/>
      <c r="CRA191" s="217"/>
      <c r="CRB191" s="217"/>
      <c r="CRC191" s="217"/>
      <c r="CRD191" s="217"/>
      <c r="CRE191" s="217"/>
      <c r="CRF191" s="217"/>
      <c r="CRG191" s="217"/>
      <c r="CRH191" s="217"/>
      <c r="CRI191" s="217"/>
      <c r="CRJ191" s="217"/>
      <c r="CRK191" s="217"/>
      <c r="CRL191" s="217"/>
      <c r="CRM191" s="217"/>
      <c r="CRN191" s="217"/>
      <c r="CRO191" s="217"/>
      <c r="CRP191" s="217"/>
      <c r="CRQ191" s="217"/>
      <c r="CRR191" s="217"/>
      <c r="CRS191" s="217"/>
      <c r="CRT191" s="217"/>
      <c r="CRU191" s="217"/>
      <c r="CRV191" s="217"/>
      <c r="CRW191" s="217"/>
      <c r="CRX191" s="217"/>
      <c r="CRY191" s="217"/>
      <c r="CRZ191" s="217"/>
      <c r="CSA191" s="217"/>
      <c r="CSB191" s="217"/>
      <c r="CSC191" s="217"/>
      <c r="CSD191" s="217"/>
      <c r="CSE191" s="217"/>
      <c r="CSF191" s="217"/>
      <c r="CSG191" s="217"/>
      <c r="CSH191" s="217"/>
      <c r="CSI191" s="217"/>
      <c r="CSJ191" s="217"/>
      <c r="CSK191" s="217"/>
      <c r="CSL191" s="217"/>
      <c r="CSM191" s="217"/>
      <c r="CSN191" s="217"/>
      <c r="CSO191" s="217"/>
      <c r="CSP191" s="217"/>
      <c r="CSQ191" s="217"/>
      <c r="CSR191" s="217"/>
      <c r="CSS191" s="217"/>
      <c r="CST191" s="217"/>
      <c r="CSU191" s="217"/>
      <c r="CSV191" s="217"/>
      <c r="CSW191" s="217"/>
      <c r="CSX191" s="217"/>
      <c r="CSY191" s="217"/>
      <c r="CSZ191" s="217"/>
      <c r="CTA191" s="217"/>
      <c r="CTB191" s="217"/>
      <c r="CTC191" s="217"/>
      <c r="CTD191" s="217"/>
      <c r="CTE191" s="217"/>
      <c r="CTF191" s="217"/>
      <c r="CTG191" s="217"/>
      <c r="CTH191" s="217"/>
      <c r="CTI191" s="217"/>
      <c r="CTJ191" s="217"/>
      <c r="CTK191" s="217"/>
      <c r="CTL191" s="217"/>
      <c r="CTM191" s="217"/>
      <c r="CTN191" s="217"/>
      <c r="CTO191" s="217"/>
      <c r="CTP191" s="217"/>
      <c r="CTQ191" s="217"/>
      <c r="CTR191" s="217"/>
      <c r="CTS191" s="217"/>
      <c r="CTT191" s="217"/>
      <c r="CTU191" s="217"/>
      <c r="CTV191" s="217"/>
      <c r="CTW191" s="217"/>
      <c r="CTX191" s="217"/>
      <c r="CTY191" s="217"/>
      <c r="CTZ191" s="217"/>
      <c r="CUA191" s="217"/>
      <c r="CUB191" s="217"/>
      <c r="CUC191" s="217"/>
      <c r="CUD191" s="217"/>
      <c r="CUE191" s="217"/>
      <c r="CUF191" s="217"/>
      <c r="CUG191" s="217"/>
      <c r="CUH191" s="217"/>
      <c r="CUI191" s="217"/>
      <c r="CUJ191" s="217"/>
      <c r="CUK191" s="217"/>
      <c r="CUL191" s="217"/>
      <c r="CUM191" s="217"/>
      <c r="CUN191" s="217"/>
      <c r="CUO191" s="217"/>
      <c r="CUP191" s="217"/>
      <c r="CUQ191" s="217"/>
      <c r="CUR191" s="217"/>
      <c r="CUS191" s="217"/>
      <c r="CUT191" s="217"/>
      <c r="CUU191" s="217"/>
      <c r="CUV191" s="217"/>
      <c r="CUW191" s="217"/>
      <c r="CUX191" s="217"/>
      <c r="CUY191" s="217"/>
      <c r="CUZ191" s="217"/>
      <c r="CVA191" s="217"/>
      <c r="CVB191" s="217"/>
      <c r="CVC191" s="217"/>
      <c r="CVD191" s="217"/>
      <c r="CVE191" s="217"/>
      <c r="CVF191" s="217"/>
      <c r="CVG191" s="217"/>
      <c r="CVH191" s="217"/>
      <c r="CVI191" s="217"/>
      <c r="CVJ191" s="217"/>
      <c r="CVK191" s="217"/>
      <c r="CVL191" s="217"/>
      <c r="CVM191" s="217"/>
      <c r="CVN191" s="217"/>
      <c r="CVO191" s="217"/>
      <c r="CVP191" s="217"/>
      <c r="CVQ191" s="217"/>
      <c r="CVR191" s="217"/>
      <c r="CVS191" s="217"/>
      <c r="CVT191" s="217"/>
      <c r="CVU191" s="217"/>
      <c r="CVV191" s="217"/>
      <c r="CVW191" s="217"/>
      <c r="CVX191" s="217"/>
      <c r="CVY191" s="217"/>
      <c r="CVZ191" s="217"/>
      <c r="CWA191" s="217"/>
      <c r="CWB191" s="217"/>
      <c r="CWC191" s="217"/>
      <c r="CWD191" s="217"/>
      <c r="CWE191" s="217"/>
      <c r="CWF191" s="217"/>
      <c r="CWG191" s="217"/>
      <c r="CWH191" s="217"/>
      <c r="CWI191" s="217"/>
      <c r="CWJ191" s="217"/>
      <c r="CWK191" s="217"/>
      <c r="CWL191" s="217"/>
      <c r="CWM191" s="217"/>
      <c r="CWN191" s="217"/>
      <c r="CWO191" s="217"/>
      <c r="CWP191" s="217"/>
      <c r="CWQ191" s="217"/>
      <c r="CWR191" s="217"/>
      <c r="CWS191" s="217"/>
      <c r="CWT191" s="217"/>
      <c r="CWU191" s="217"/>
      <c r="CWV191" s="217"/>
      <c r="CWW191" s="217"/>
      <c r="CWX191" s="217"/>
      <c r="CWY191" s="217"/>
      <c r="CWZ191" s="217"/>
      <c r="CXA191" s="217"/>
      <c r="CXB191" s="217"/>
      <c r="CXC191" s="217"/>
      <c r="CXD191" s="217"/>
      <c r="CXE191" s="217"/>
      <c r="CXF191" s="217"/>
      <c r="CXG191" s="217"/>
      <c r="CXH191" s="217"/>
      <c r="CXI191" s="217"/>
      <c r="CXJ191" s="217"/>
      <c r="CXK191" s="217"/>
      <c r="CXL191" s="217"/>
      <c r="CXM191" s="217"/>
      <c r="CXN191" s="217"/>
      <c r="CXO191" s="217"/>
      <c r="CXP191" s="217"/>
      <c r="CXQ191" s="217"/>
      <c r="CXR191" s="217"/>
      <c r="CXS191" s="217"/>
      <c r="CXT191" s="217"/>
      <c r="CXU191" s="217"/>
      <c r="CXV191" s="217"/>
      <c r="CXW191" s="217"/>
      <c r="CXX191" s="217"/>
      <c r="CXY191" s="217"/>
      <c r="CXZ191" s="217"/>
      <c r="CYA191" s="217"/>
      <c r="CYB191" s="217"/>
      <c r="CYC191" s="217"/>
      <c r="CYD191" s="217"/>
      <c r="CYE191" s="217"/>
      <c r="CYF191" s="217"/>
      <c r="CYG191" s="217"/>
      <c r="CYH191" s="217"/>
      <c r="CYI191" s="217"/>
      <c r="CYJ191" s="217"/>
      <c r="CYK191" s="217"/>
      <c r="CYL191" s="217"/>
      <c r="CYM191" s="217"/>
      <c r="CYN191" s="217"/>
      <c r="CYO191" s="217"/>
      <c r="CYP191" s="217"/>
      <c r="CYQ191" s="217"/>
      <c r="CYR191" s="217"/>
      <c r="CYS191" s="217"/>
      <c r="CYT191" s="217"/>
      <c r="CYU191" s="217"/>
      <c r="CYV191" s="217"/>
      <c r="CYW191" s="217"/>
      <c r="CYX191" s="217"/>
      <c r="CYY191" s="217"/>
      <c r="CYZ191" s="217"/>
      <c r="CZA191" s="217"/>
      <c r="CZB191" s="217"/>
      <c r="CZC191" s="217"/>
      <c r="CZD191" s="217"/>
      <c r="CZE191" s="217"/>
      <c r="CZF191" s="217"/>
      <c r="CZG191" s="217"/>
      <c r="CZH191" s="217"/>
      <c r="CZI191" s="217"/>
      <c r="CZJ191" s="217"/>
      <c r="CZK191" s="217"/>
      <c r="CZL191" s="217"/>
      <c r="CZM191" s="217"/>
      <c r="CZN191" s="217"/>
      <c r="CZO191" s="217"/>
      <c r="CZP191" s="217"/>
      <c r="CZQ191" s="217"/>
      <c r="CZR191" s="217"/>
      <c r="CZS191" s="217"/>
      <c r="CZT191" s="217"/>
      <c r="CZU191" s="217"/>
      <c r="CZV191" s="217"/>
      <c r="CZW191" s="217"/>
      <c r="CZX191" s="217"/>
      <c r="CZY191" s="217"/>
      <c r="CZZ191" s="217"/>
      <c r="DAA191" s="217"/>
      <c r="DAB191" s="217"/>
      <c r="DAC191" s="217"/>
      <c r="DAD191" s="217"/>
      <c r="DAE191" s="217"/>
      <c r="DAF191" s="217"/>
      <c r="DAG191" s="217"/>
      <c r="DAH191" s="217"/>
      <c r="DAI191" s="217"/>
      <c r="DAJ191" s="217"/>
      <c r="DAK191" s="217"/>
      <c r="DAL191" s="217"/>
      <c r="DAM191" s="217"/>
      <c r="DAN191" s="217"/>
      <c r="DAO191" s="217"/>
      <c r="DAP191" s="217"/>
      <c r="DAQ191" s="217"/>
      <c r="DAR191" s="217"/>
      <c r="DAS191" s="217"/>
      <c r="DAT191" s="217"/>
      <c r="DAU191" s="217"/>
      <c r="DAV191" s="217"/>
      <c r="DAW191" s="217"/>
      <c r="DAX191" s="217"/>
      <c r="DAY191" s="217"/>
      <c r="DAZ191" s="217"/>
      <c r="DBA191" s="217"/>
      <c r="DBB191" s="217"/>
      <c r="DBC191" s="217"/>
      <c r="DBD191" s="217"/>
      <c r="DBE191" s="217"/>
      <c r="DBF191" s="217"/>
      <c r="DBG191" s="217"/>
      <c r="DBH191" s="217"/>
      <c r="DBI191" s="217"/>
      <c r="DBJ191" s="217"/>
      <c r="DBK191" s="217"/>
      <c r="DBL191" s="217"/>
      <c r="DBM191" s="217"/>
      <c r="DBN191" s="217"/>
      <c r="DBO191" s="217"/>
      <c r="DBP191" s="217"/>
      <c r="DBQ191" s="217"/>
      <c r="DBR191" s="217"/>
      <c r="DBS191" s="217"/>
      <c r="DBT191" s="217"/>
      <c r="DBU191" s="217"/>
      <c r="DBV191" s="217"/>
      <c r="DBW191" s="217"/>
      <c r="DBX191" s="217"/>
      <c r="DBY191" s="217"/>
      <c r="DBZ191" s="217"/>
      <c r="DCA191" s="217"/>
      <c r="DCB191" s="217"/>
      <c r="DCC191" s="217"/>
      <c r="DCD191" s="217"/>
      <c r="DCE191" s="217"/>
      <c r="DCF191" s="217"/>
      <c r="DCG191" s="217"/>
      <c r="DCH191" s="217"/>
      <c r="DCI191" s="217"/>
      <c r="DCJ191" s="217"/>
      <c r="DCK191" s="217"/>
      <c r="DCL191" s="217"/>
      <c r="DCM191" s="217"/>
      <c r="DCN191" s="217"/>
      <c r="DCO191" s="217"/>
      <c r="DCP191" s="217"/>
      <c r="DCQ191" s="217"/>
      <c r="DCR191" s="217"/>
      <c r="DCS191" s="217"/>
      <c r="DCT191" s="217"/>
      <c r="DCU191" s="217"/>
      <c r="DCV191" s="217"/>
      <c r="DCW191" s="217"/>
      <c r="DCX191" s="217"/>
      <c r="DCY191" s="217"/>
      <c r="DCZ191" s="217"/>
      <c r="DDA191" s="217"/>
      <c r="DDB191" s="217"/>
      <c r="DDC191" s="217"/>
      <c r="DDD191" s="217"/>
      <c r="DDE191" s="217"/>
      <c r="DDF191" s="217"/>
      <c r="DDG191" s="217"/>
      <c r="DDH191" s="217"/>
      <c r="DDI191" s="217"/>
      <c r="DDJ191" s="217"/>
      <c r="DDK191" s="217"/>
      <c r="DDL191" s="217"/>
      <c r="DDM191" s="217"/>
      <c r="DDN191" s="217"/>
      <c r="DDO191" s="217"/>
      <c r="DDP191" s="217"/>
      <c r="DDQ191" s="217"/>
      <c r="DDR191" s="217"/>
      <c r="DDS191" s="217"/>
      <c r="DDT191" s="217"/>
      <c r="DDU191" s="217"/>
      <c r="DDV191" s="217"/>
      <c r="DDW191" s="217"/>
      <c r="DDX191" s="217"/>
      <c r="DDY191" s="217"/>
      <c r="DDZ191" s="217"/>
      <c r="DEA191" s="217"/>
      <c r="DEB191" s="217"/>
      <c r="DEC191" s="217"/>
      <c r="DED191" s="217"/>
      <c r="DEE191" s="217"/>
      <c r="DEF191" s="217"/>
      <c r="DEG191" s="217"/>
      <c r="DEH191" s="217"/>
      <c r="DEI191" s="217"/>
      <c r="DEJ191" s="217"/>
      <c r="DEK191" s="217"/>
      <c r="DEL191" s="217"/>
      <c r="DEM191" s="217"/>
      <c r="DEN191" s="217"/>
      <c r="DEO191" s="217"/>
      <c r="DEP191" s="217"/>
      <c r="DEQ191" s="217"/>
      <c r="DER191" s="217"/>
      <c r="DES191" s="217"/>
      <c r="DET191" s="217"/>
      <c r="DEU191" s="217"/>
      <c r="DEV191" s="217"/>
      <c r="DEW191" s="217"/>
      <c r="DEX191" s="217"/>
      <c r="DEY191" s="217"/>
      <c r="DEZ191" s="217"/>
      <c r="DFA191" s="217"/>
      <c r="DFB191" s="217"/>
      <c r="DFC191" s="217"/>
      <c r="DFD191" s="217"/>
      <c r="DFE191" s="217"/>
      <c r="DFF191" s="217"/>
      <c r="DFG191" s="217"/>
      <c r="DFH191" s="217"/>
      <c r="DFI191" s="217"/>
      <c r="DFJ191" s="217"/>
      <c r="DFK191" s="217"/>
      <c r="DFL191" s="217"/>
      <c r="DFM191" s="217"/>
      <c r="DFN191" s="217"/>
      <c r="DFO191" s="217"/>
      <c r="DFP191" s="217"/>
      <c r="DFQ191" s="217"/>
      <c r="DFR191" s="217"/>
      <c r="DFS191" s="217"/>
      <c r="DFT191" s="217"/>
      <c r="DFU191" s="217"/>
      <c r="DFV191" s="217"/>
      <c r="DFW191" s="217"/>
      <c r="DFX191" s="217"/>
      <c r="DFY191" s="217"/>
      <c r="DFZ191" s="217"/>
      <c r="DGA191" s="217"/>
      <c r="DGB191" s="217"/>
      <c r="DGC191" s="217"/>
      <c r="DGD191" s="217"/>
      <c r="DGE191" s="217"/>
      <c r="DGF191" s="217"/>
      <c r="DGG191" s="217"/>
      <c r="DGH191" s="217"/>
      <c r="DGI191" s="217"/>
      <c r="DGJ191" s="217"/>
      <c r="DGK191" s="217"/>
      <c r="DGL191" s="217"/>
      <c r="DGM191" s="217"/>
      <c r="DGN191" s="217"/>
      <c r="DGO191" s="217"/>
      <c r="DGP191" s="217"/>
      <c r="DGQ191" s="217"/>
      <c r="DGR191" s="217"/>
      <c r="DGS191" s="217"/>
      <c r="DGT191" s="217"/>
      <c r="DGU191" s="217"/>
      <c r="DGV191" s="217"/>
      <c r="DGW191" s="217"/>
      <c r="DGX191" s="217"/>
      <c r="DGY191" s="217"/>
      <c r="DGZ191" s="217"/>
      <c r="DHA191" s="217"/>
      <c r="DHB191" s="217"/>
      <c r="DHC191" s="217"/>
      <c r="DHD191" s="217"/>
      <c r="DHE191" s="217"/>
      <c r="DHF191" s="217"/>
      <c r="DHG191" s="217"/>
      <c r="DHH191" s="217"/>
      <c r="DHI191" s="217"/>
      <c r="DHJ191" s="217"/>
      <c r="DHK191" s="217"/>
      <c r="DHL191" s="217"/>
      <c r="DHM191" s="217"/>
      <c r="DHN191" s="217"/>
      <c r="DHO191" s="217"/>
      <c r="DHP191" s="217"/>
      <c r="DHQ191" s="217"/>
      <c r="DHR191" s="217"/>
      <c r="DHS191" s="217"/>
      <c r="DHT191" s="217"/>
      <c r="DHU191" s="217"/>
      <c r="DHV191" s="217"/>
      <c r="DHW191" s="217"/>
      <c r="DHX191" s="217"/>
      <c r="DHY191" s="217"/>
      <c r="DHZ191" s="217"/>
      <c r="DIA191" s="217"/>
      <c r="DIB191" s="217"/>
      <c r="DIC191" s="217"/>
      <c r="DID191" s="217"/>
      <c r="DIE191" s="217"/>
      <c r="DIF191" s="217"/>
      <c r="DIG191" s="217"/>
      <c r="DIH191" s="217"/>
      <c r="DII191" s="217"/>
      <c r="DIJ191" s="217"/>
      <c r="DIK191" s="217"/>
      <c r="DIL191" s="217"/>
      <c r="DIM191" s="217"/>
      <c r="DIN191" s="217"/>
      <c r="DIO191" s="217"/>
      <c r="DIP191" s="217"/>
      <c r="DIQ191" s="217"/>
      <c r="DIR191" s="217"/>
      <c r="DIS191" s="217"/>
      <c r="DIT191" s="217"/>
      <c r="DIU191" s="217"/>
      <c r="DIV191" s="217"/>
      <c r="DIW191" s="217"/>
      <c r="DIX191" s="217"/>
      <c r="DIY191" s="217"/>
      <c r="DIZ191" s="217"/>
      <c r="DJA191" s="217"/>
      <c r="DJB191" s="217"/>
      <c r="DJC191" s="217"/>
      <c r="DJD191" s="217"/>
      <c r="DJE191" s="217"/>
      <c r="DJF191" s="217"/>
      <c r="DJG191" s="217"/>
      <c r="DJH191" s="217"/>
      <c r="DJI191" s="217"/>
      <c r="DJJ191" s="217"/>
      <c r="DJK191" s="217"/>
      <c r="DJL191" s="217"/>
      <c r="DJM191" s="217"/>
      <c r="DJN191" s="217"/>
      <c r="DJO191" s="217"/>
      <c r="DJP191" s="217"/>
      <c r="DJQ191" s="217"/>
      <c r="DJR191" s="217"/>
      <c r="DJS191" s="217"/>
      <c r="DJT191" s="217"/>
      <c r="DJU191" s="217"/>
      <c r="DJV191" s="217"/>
      <c r="DJW191" s="217"/>
      <c r="DJX191" s="217"/>
      <c r="DJY191" s="217"/>
      <c r="DJZ191" s="217"/>
      <c r="DKA191" s="217"/>
      <c r="DKB191" s="217"/>
      <c r="DKC191" s="217"/>
      <c r="DKD191" s="217"/>
      <c r="DKE191" s="217"/>
      <c r="DKF191" s="217"/>
      <c r="DKG191" s="217"/>
      <c r="DKH191" s="217"/>
      <c r="DKI191" s="217"/>
      <c r="DKJ191" s="217"/>
      <c r="DKK191" s="217"/>
      <c r="DKL191" s="217"/>
      <c r="DKM191" s="217"/>
      <c r="DKN191" s="217"/>
      <c r="DKO191" s="217"/>
      <c r="DKP191" s="217"/>
      <c r="DKQ191" s="217"/>
      <c r="DKR191" s="217"/>
      <c r="DKS191" s="217"/>
      <c r="DKT191" s="217"/>
      <c r="DKU191" s="217"/>
      <c r="DKV191" s="217"/>
      <c r="DKW191" s="217"/>
      <c r="DKX191" s="217"/>
      <c r="DKY191" s="217"/>
      <c r="DKZ191" s="217"/>
      <c r="DLA191" s="217"/>
      <c r="DLB191" s="217"/>
      <c r="DLC191" s="217"/>
      <c r="DLD191" s="217"/>
      <c r="DLE191" s="217"/>
      <c r="DLF191" s="217"/>
      <c r="DLG191" s="217"/>
      <c r="DLH191" s="217"/>
      <c r="DLI191" s="217"/>
      <c r="DLJ191" s="217"/>
      <c r="DLK191" s="217"/>
      <c r="DLL191" s="217"/>
      <c r="DLM191" s="217"/>
      <c r="DLN191" s="217"/>
      <c r="DLO191" s="217"/>
      <c r="DLP191" s="217"/>
      <c r="DLQ191" s="217"/>
      <c r="DLR191" s="217"/>
      <c r="DLS191" s="217"/>
      <c r="DLT191" s="217"/>
      <c r="DLU191" s="217"/>
      <c r="DLV191" s="217"/>
      <c r="DLW191" s="217"/>
      <c r="DLX191" s="217"/>
      <c r="DLY191" s="217"/>
      <c r="DLZ191" s="217"/>
      <c r="DMA191" s="217"/>
      <c r="DMB191" s="217"/>
      <c r="DMC191" s="217"/>
      <c r="DMD191" s="217"/>
      <c r="DME191" s="217"/>
      <c r="DMF191" s="217"/>
      <c r="DMG191" s="217"/>
      <c r="DMH191" s="217"/>
      <c r="DMI191" s="217"/>
      <c r="DMJ191" s="217"/>
      <c r="DMK191" s="217"/>
      <c r="DML191" s="217"/>
      <c r="DMM191" s="217"/>
      <c r="DMN191" s="217"/>
      <c r="DMO191" s="217"/>
      <c r="DMP191" s="217"/>
      <c r="DMQ191" s="217"/>
      <c r="DMR191" s="217"/>
      <c r="DMS191" s="217"/>
      <c r="DMT191" s="217"/>
      <c r="DMU191" s="217"/>
      <c r="DMV191" s="217"/>
      <c r="DMW191" s="217"/>
      <c r="DMX191" s="217"/>
      <c r="DMY191" s="217"/>
      <c r="DMZ191" s="217"/>
      <c r="DNA191" s="217"/>
      <c r="DNB191" s="217"/>
      <c r="DNC191" s="217"/>
      <c r="DND191" s="217"/>
      <c r="DNE191" s="217"/>
      <c r="DNF191" s="217"/>
      <c r="DNG191" s="217"/>
      <c r="DNH191" s="217"/>
      <c r="DNI191" s="217"/>
      <c r="DNJ191" s="217"/>
      <c r="DNK191" s="217"/>
      <c r="DNL191" s="217"/>
      <c r="DNM191" s="217"/>
      <c r="DNN191" s="217"/>
      <c r="DNO191" s="217"/>
      <c r="DNP191" s="217"/>
      <c r="DNQ191" s="217"/>
      <c r="DNR191" s="217"/>
      <c r="DNS191" s="217"/>
      <c r="DNT191" s="217"/>
      <c r="DNU191" s="217"/>
      <c r="DNV191" s="217"/>
      <c r="DNW191" s="217"/>
      <c r="DNX191" s="217"/>
      <c r="DNY191" s="217"/>
      <c r="DNZ191" s="217"/>
      <c r="DOA191" s="217"/>
      <c r="DOB191" s="217"/>
      <c r="DOC191" s="217"/>
      <c r="DOD191" s="217"/>
      <c r="DOE191" s="217"/>
      <c r="DOF191" s="217"/>
      <c r="DOG191" s="217"/>
      <c r="DOH191" s="217"/>
      <c r="DOI191" s="217"/>
      <c r="DOJ191" s="217"/>
      <c r="DOK191" s="217"/>
      <c r="DOL191" s="217"/>
      <c r="DOM191" s="217"/>
      <c r="DON191" s="217"/>
      <c r="DOO191" s="217"/>
      <c r="DOP191" s="217"/>
      <c r="DOQ191" s="217"/>
      <c r="DOR191" s="217"/>
      <c r="DOS191" s="217"/>
      <c r="DOT191" s="217"/>
      <c r="DOU191" s="217"/>
      <c r="DOV191" s="217"/>
      <c r="DOW191" s="217"/>
      <c r="DOX191" s="217"/>
      <c r="DOY191" s="217"/>
      <c r="DOZ191" s="217"/>
      <c r="DPA191" s="217"/>
      <c r="DPB191" s="217"/>
      <c r="DPC191" s="217"/>
      <c r="DPD191" s="217"/>
      <c r="DPE191" s="217"/>
      <c r="DPF191" s="217"/>
      <c r="DPG191" s="217"/>
      <c r="DPH191" s="217"/>
      <c r="DPI191" s="217"/>
      <c r="DPJ191" s="217"/>
      <c r="DPK191" s="217"/>
      <c r="DPL191" s="217"/>
      <c r="DPM191" s="217"/>
      <c r="DPN191" s="217"/>
      <c r="DPO191" s="217"/>
      <c r="DPP191" s="217"/>
      <c r="DPQ191" s="217"/>
      <c r="DPR191" s="217"/>
      <c r="DPS191" s="217"/>
      <c r="DPT191" s="217"/>
      <c r="DPU191" s="217"/>
      <c r="DPV191" s="217"/>
      <c r="DPW191" s="217"/>
      <c r="DPX191" s="217"/>
      <c r="DPY191" s="217"/>
      <c r="DPZ191" s="217"/>
      <c r="DQA191" s="217"/>
      <c r="DQB191" s="217"/>
      <c r="DQC191" s="217"/>
      <c r="DQD191" s="217"/>
      <c r="DQE191" s="217"/>
      <c r="DQF191" s="217"/>
      <c r="DQG191" s="217"/>
      <c r="DQH191" s="217"/>
      <c r="DQI191" s="217"/>
      <c r="DQJ191" s="217"/>
      <c r="DQK191" s="217"/>
      <c r="DQL191" s="217"/>
      <c r="DQM191" s="217"/>
      <c r="DQN191" s="217"/>
      <c r="DQO191" s="217"/>
      <c r="DQP191" s="217"/>
      <c r="DQQ191" s="217"/>
      <c r="DQR191" s="217"/>
      <c r="DQS191" s="217"/>
      <c r="DQT191" s="217"/>
      <c r="DQU191" s="217"/>
      <c r="DQV191" s="217"/>
      <c r="DQW191" s="217"/>
      <c r="DQX191" s="217"/>
      <c r="DQY191" s="217"/>
      <c r="DQZ191" s="217"/>
      <c r="DRA191" s="217"/>
      <c r="DRB191" s="217"/>
      <c r="DRC191" s="217"/>
      <c r="DRD191" s="217"/>
      <c r="DRE191" s="217"/>
      <c r="DRF191" s="217"/>
      <c r="DRG191" s="217"/>
      <c r="DRH191" s="217"/>
      <c r="DRI191" s="217"/>
      <c r="DRJ191" s="217"/>
      <c r="DRK191" s="217"/>
      <c r="DRL191" s="217"/>
      <c r="DRM191" s="217"/>
      <c r="DRN191" s="217"/>
      <c r="DRO191" s="217"/>
      <c r="DRP191" s="217"/>
      <c r="DRQ191" s="217"/>
      <c r="DRR191" s="217"/>
      <c r="DRS191" s="217"/>
      <c r="DRT191" s="217"/>
      <c r="DRU191" s="217"/>
      <c r="DRV191" s="217"/>
      <c r="DRW191" s="217"/>
      <c r="DRX191" s="217"/>
      <c r="DRY191" s="217"/>
      <c r="DRZ191" s="217"/>
      <c r="DSA191" s="217"/>
      <c r="DSB191" s="217"/>
      <c r="DSC191" s="217"/>
      <c r="DSD191" s="217"/>
      <c r="DSE191" s="217"/>
      <c r="DSF191" s="217"/>
      <c r="DSG191" s="217"/>
      <c r="DSH191" s="217"/>
      <c r="DSI191" s="217"/>
      <c r="DSJ191" s="217"/>
      <c r="DSK191" s="217"/>
      <c r="DSL191" s="217"/>
      <c r="DSM191" s="217"/>
      <c r="DSN191" s="217"/>
      <c r="DSO191" s="217"/>
      <c r="DSP191" s="217"/>
      <c r="DSQ191" s="217"/>
      <c r="DSR191" s="217"/>
      <c r="DSS191" s="217"/>
      <c r="DST191" s="217"/>
      <c r="DSU191" s="217"/>
      <c r="DSV191" s="217"/>
      <c r="DSW191" s="217"/>
      <c r="DSX191" s="217"/>
      <c r="DSY191" s="217"/>
      <c r="DSZ191" s="217"/>
      <c r="DTA191" s="217"/>
      <c r="DTB191" s="217"/>
      <c r="DTC191" s="217"/>
      <c r="DTD191" s="217"/>
      <c r="DTE191" s="217"/>
      <c r="DTF191" s="217"/>
      <c r="DTG191" s="217"/>
      <c r="DTH191" s="217"/>
      <c r="DTI191" s="217"/>
      <c r="DTJ191" s="217"/>
      <c r="DTK191" s="217"/>
      <c r="DTL191" s="217"/>
      <c r="DTM191" s="217"/>
      <c r="DTN191" s="217"/>
      <c r="DTO191" s="217"/>
      <c r="DTP191" s="217"/>
      <c r="DTQ191" s="217"/>
      <c r="DTR191" s="217"/>
      <c r="DTS191" s="217"/>
      <c r="DTT191" s="217"/>
      <c r="DTU191" s="217"/>
      <c r="DTV191" s="217"/>
      <c r="DTW191" s="217"/>
      <c r="DTX191" s="217"/>
      <c r="DTY191" s="217"/>
      <c r="DTZ191" s="217"/>
      <c r="DUA191" s="217"/>
      <c r="DUB191" s="217"/>
      <c r="DUC191" s="217"/>
      <c r="DUD191" s="217"/>
      <c r="DUE191" s="217"/>
      <c r="DUF191" s="217"/>
      <c r="DUG191" s="217"/>
      <c r="DUH191" s="217"/>
      <c r="DUI191" s="217"/>
      <c r="DUJ191" s="217"/>
      <c r="DUK191" s="217"/>
      <c r="DUL191" s="217"/>
      <c r="DUM191" s="217"/>
      <c r="DUN191" s="217"/>
      <c r="DUO191" s="217"/>
      <c r="DUP191" s="217"/>
      <c r="DUQ191" s="217"/>
      <c r="DUR191" s="217"/>
      <c r="DUS191" s="217"/>
      <c r="DUT191" s="217"/>
      <c r="DUU191" s="217"/>
      <c r="DUV191" s="217"/>
      <c r="DUW191" s="217"/>
      <c r="DUX191" s="217"/>
      <c r="DUY191" s="217"/>
      <c r="DUZ191" s="217"/>
      <c r="DVA191" s="217"/>
      <c r="DVB191" s="217"/>
      <c r="DVC191" s="217"/>
      <c r="DVD191" s="217"/>
      <c r="DVE191" s="217"/>
      <c r="DVF191" s="217"/>
      <c r="DVG191" s="217"/>
      <c r="DVH191" s="217"/>
      <c r="DVI191" s="217"/>
      <c r="DVJ191" s="217"/>
      <c r="DVK191" s="217"/>
      <c r="DVL191" s="217"/>
      <c r="DVM191" s="217"/>
      <c r="DVN191" s="217"/>
      <c r="DVO191" s="217"/>
      <c r="DVP191" s="217"/>
      <c r="DVQ191" s="217"/>
      <c r="DVR191" s="217"/>
      <c r="DVS191" s="217"/>
      <c r="DVT191" s="217"/>
      <c r="DVU191" s="217"/>
      <c r="DVV191" s="217"/>
      <c r="DVW191" s="217"/>
      <c r="DVX191" s="217"/>
      <c r="DVY191" s="217"/>
      <c r="DVZ191" s="217"/>
      <c r="DWA191" s="217"/>
      <c r="DWB191" s="217"/>
      <c r="DWC191" s="217"/>
      <c r="DWD191" s="217"/>
      <c r="DWE191" s="217"/>
      <c r="DWF191" s="217"/>
      <c r="DWG191" s="217"/>
      <c r="DWH191" s="217"/>
      <c r="DWI191" s="217"/>
      <c r="DWJ191" s="217"/>
      <c r="DWK191" s="217"/>
      <c r="DWL191" s="217"/>
      <c r="DWM191" s="217"/>
      <c r="DWN191" s="217"/>
      <c r="DWO191" s="217"/>
      <c r="DWP191" s="217"/>
      <c r="DWQ191" s="217"/>
      <c r="DWR191" s="217"/>
      <c r="DWS191" s="217"/>
      <c r="DWT191" s="217"/>
      <c r="DWU191" s="217"/>
      <c r="DWV191" s="217"/>
      <c r="DWW191" s="217"/>
      <c r="DWX191" s="217"/>
      <c r="DWY191" s="217"/>
      <c r="DWZ191" s="217"/>
      <c r="DXA191" s="217"/>
      <c r="DXB191" s="217"/>
      <c r="DXC191" s="217"/>
      <c r="DXD191" s="217"/>
      <c r="DXE191" s="217"/>
      <c r="DXF191" s="217"/>
      <c r="DXG191" s="217"/>
      <c r="DXH191" s="217"/>
      <c r="DXI191" s="217"/>
      <c r="DXJ191" s="217"/>
      <c r="DXK191" s="217"/>
      <c r="DXL191" s="217"/>
      <c r="DXM191" s="217"/>
      <c r="DXN191" s="217"/>
      <c r="DXO191" s="217"/>
      <c r="DXP191" s="217"/>
      <c r="DXQ191" s="217"/>
      <c r="DXR191" s="217"/>
      <c r="DXS191" s="217"/>
      <c r="DXT191" s="217"/>
      <c r="DXU191" s="217"/>
      <c r="DXV191" s="217"/>
      <c r="DXW191" s="217"/>
      <c r="DXX191" s="217"/>
      <c r="DXY191" s="217"/>
      <c r="DXZ191" s="217"/>
      <c r="DYA191" s="217"/>
      <c r="DYB191" s="217"/>
      <c r="DYC191" s="217"/>
      <c r="DYD191" s="217"/>
      <c r="DYE191" s="217"/>
      <c r="DYF191" s="217"/>
      <c r="DYG191" s="217"/>
      <c r="DYH191" s="217"/>
      <c r="DYI191" s="217"/>
      <c r="DYJ191" s="217"/>
      <c r="DYK191" s="217"/>
      <c r="DYL191" s="217"/>
      <c r="DYM191" s="217"/>
      <c r="DYN191" s="217"/>
      <c r="DYO191" s="217"/>
      <c r="DYP191" s="217"/>
      <c r="DYQ191" s="217"/>
      <c r="DYR191" s="217"/>
      <c r="DYS191" s="217"/>
      <c r="DYT191" s="217"/>
      <c r="DYU191" s="217"/>
      <c r="DYV191" s="217"/>
      <c r="DYW191" s="217"/>
      <c r="DYX191" s="217"/>
      <c r="DYY191" s="217"/>
      <c r="DYZ191" s="217"/>
      <c r="DZA191" s="217"/>
      <c r="DZB191" s="217"/>
      <c r="DZC191" s="217"/>
      <c r="DZD191" s="217"/>
      <c r="DZE191" s="217"/>
      <c r="DZF191" s="217"/>
      <c r="DZG191" s="217"/>
      <c r="DZH191" s="217"/>
      <c r="DZI191" s="217"/>
      <c r="DZJ191" s="217"/>
      <c r="DZK191" s="217"/>
      <c r="DZL191" s="217"/>
      <c r="DZM191" s="217"/>
      <c r="DZN191" s="217"/>
      <c r="DZO191" s="217"/>
      <c r="DZP191" s="217"/>
      <c r="DZQ191" s="217"/>
      <c r="DZR191" s="217"/>
      <c r="DZS191" s="217"/>
      <c r="DZT191" s="217"/>
      <c r="DZU191" s="217"/>
      <c r="DZV191" s="217"/>
      <c r="DZW191" s="217"/>
      <c r="DZX191" s="217"/>
      <c r="DZY191" s="217"/>
      <c r="DZZ191" s="217"/>
      <c r="EAA191" s="217"/>
      <c r="EAB191" s="217"/>
      <c r="EAC191" s="217"/>
      <c r="EAD191" s="217"/>
      <c r="EAE191" s="217"/>
      <c r="EAF191" s="217"/>
      <c r="EAG191" s="217"/>
      <c r="EAH191" s="217"/>
      <c r="EAI191" s="217"/>
      <c r="EAJ191" s="217"/>
      <c r="EAK191" s="217"/>
      <c r="EAL191" s="217"/>
      <c r="EAM191" s="217"/>
      <c r="EAN191" s="217"/>
      <c r="EAO191" s="217"/>
      <c r="EAP191" s="217"/>
      <c r="EAQ191" s="217"/>
      <c r="EAR191" s="217"/>
      <c r="EAS191" s="217"/>
      <c r="EAT191" s="217"/>
      <c r="EAU191" s="217"/>
      <c r="EAV191" s="217"/>
      <c r="EAW191" s="217"/>
      <c r="EAX191" s="217"/>
      <c r="EAY191" s="217"/>
      <c r="EAZ191" s="217"/>
      <c r="EBA191" s="217"/>
      <c r="EBB191" s="217"/>
      <c r="EBC191" s="217"/>
      <c r="EBD191" s="217"/>
      <c r="EBE191" s="217"/>
      <c r="EBF191" s="217"/>
      <c r="EBG191" s="217"/>
      <c r="EBH191" s="217"/>
      <c r="EBI191" s="217"/>
      <c r="EBJ191" s="217"/>
      <c r="EBK191" s="217"/>
      <c r="EBL191" s="217"/>
      <c r="EBM191" s="217"/>
      <c r="EBN191" s="217"/>
      <c r="EBO191" s="217"/>
      <c r="EBP191" s="217"/>
      <c r="EBQ191" s="217"/>
      <c r="EBR191" s="217"/>
      <c r="EBS191" s="217"/>
      <c r="EBT191" s="217"/>
      <c r="EBU191" s="217"/>
      <c r="EBV191" s="217"/>
      <c r="EBW191" s="217"/>
      <c r="EBX191" s="217"/>
      <c r="EBY191" s="217"/>
      <c r="EBZ191" s="217"/>
      <c r="ECA191" s="217"/>
      <c r="ECB191" s="217"/>
      <c r="ECC191" s="217"/>
      <c r="ECD191" s="217"/>
      <c r="ECE191" s="217"/>
      <c r="ECF191" s="217"/>
      <c r="ECG191" s="217"/>
      <c r="ECH191" s="217"/>
      <c r="ECI191" s="217"/>
      <c r="ECJ191" s="217"/>
      <c r="ECK191" s="217"/>
      <c r="ECL191" s="217"/>
      <c r="ECM191" s="217"/>
      <c r="ECN191" s="217"/>
      <c r="ECO191" s="217"/>
      <c r="ECP191" s="217"/>
      <c r="ECQ191" s="217"/>
      <c r="ECR191" s="217"/>
      <c r="ECS191" s="217"/>
      <c r="ECT191" s="217"/>
      <c r="ECU191" s="217"/>
      <c r="ECV191" s="217"/>
      <c r="ECW191" s="217"/>
      <c r="ECX191" s="217"/>
      <c r="ECY191" s="217"/>
      <c r="ECZ191" s="217"/>
      <c r="EDA191" s="217"/>
      <c r="EDB191" s="217"/>
      <c r="EDC191" s="217"/>
      <c r="EDD191" s="217"/>
      <c r="EDE191" s="217"/>
      <c r="EDF191" s="217"/>
      <c r="EDG191" s="217"/>
      <c r="EDH191" s="217"/>
      <c r="EDI191" s="217"/>
      <c r="EDJ191" s="217"/>
      <c r="EDK191" s="217"/>
      <c r="EDL191" s="217"/>
      <c r="EDM191" s="217"/>
      <c r="EDN191" s="217"/>
      <c r="EDO191" s="217"/>
      <c r="EDP191" s="217"/>
      <c r="EDQ191" s="217"/>
      <c r="EDR191" s="217"/>
      <c r="EDS191" s="217"/>
      <c r="EDT191" s="217"/>
      <c r="EDU191" s="217"/>
      <c r="EDV191" s="217"/>
      <c r="EDW191" s="217"/>
      <c r="EDX191" s="217"/>
      <c r="EDY191" s="217"/>
      <c r="EDZ191" s="217"/>
      <c r="EEA191" s="217"/>
      <c r="EEB191" s="217"/>
      <c r="EEC191" s="217"/>
      <c r="EED191" s="217"/>
      <c r="EEE191" s="217"/>
      <c r="EEF191" s="217"/>
      <c r="EEG191" s="217"/>
      <c r="EEH191" s="217"/>
      <c r="EEI191" s="217"/>
      <c r="EEJ191" s="217"/>
      <c r="EEK191" s="217"/>
      <c r="EEL191" s="217"/>
      <c r="EEM191" s="217"/>
      <c r="EEN191" s="217"/>
      <c r="EEO191" s="217"/>
      <c r="EEP191" s="217"/>
      <c r="EEQ191" s="217"/>
      <c r="EER191" s="217"/>
      <c r="EES191" s="217"/>
      <c r="EET191" s="217"/>
      <c r="EEU191" s="217"/>
      <c r="EEV191" s="217"/>
      <c r="EEW191" s="217"/>
      <c r="EEX191" s="217"/>
      <c r="EEY191" s="217"/>
      <c r="EEZ191" s="217"/>
      <c r="EFA191" s="217"/>
      <c r="EFB191" s="217"/>
      <c r="EFC191" s="217"/>
      <c r="EFD191" s="217"/>
      <c r="EFE191" s="217"/>
      <c r="EFF191" s="217"/>
      <c r="EFG191" s="217"/>
      <c r="EFH191" s="217"/>
      <c r="EFI191" s="217"/>
      <c r="EFJ191" s="217"/>
      <c r="EFK191" s="217"/>
      <c r="EFL191" s="217"/>
      <c r="EFM191" s="217"/>
      <c r="EFN191" s="217"/>
      <c r="EFO191" s="217"/>
      <c r="EFP191" s="217"/>
      <c r="EFQ191" s="217"/>
      <c r="EFR191" s="217"/>
      <c r="EFS191" s="217"/>
      <c r="EFT191" s="217"/>
      <c r="EFU191" s="217"/>
      <c r="EFV191" s="217"/>
      <c r="EFW191" s="217"/>
      <c r="EFX191" s="217"/>
      <c r="EFY191" s="217"/>
      <c r="EFZ191" s="217"/>
      <c r="EGA191" s="217"/>
      <c r="EGB191" s="217"/>
      <c r="EGC191" s="217"/>
      <c r="EGD191" s="217"/>
      <c r="EGE191" s="217"/>
      <c r="EGF191" s="217"/>
      <c r="EGG191" s="217"/>
      <c r="EGH191" s="217"/>
      <c r="EGI191" s="217"/>
      <c r="EGJ191" s="217"/>
      <c r="EGK191" s="217"/>
      <c r="EGL191" s="217"/>
      <c r="EGM191" s="217"/>
      <c r="EGN191" s="217"/>
      <c r="EGO191" s="217"/>
      <c r="EGP191" s="217"/>
      <c r="EGQ191" s="217"/>
      <c r="EGR191" s="217"/>
      <c r="EGS191" s="217"/>
      <c r="EGT191" s="217"/>
      <c r="EGU191" s="217"/>
      <c r="EGV191" s="217"/>
      <c r="EGW191" s="217"/>
      <c r="EGX191" s="217"/>
      <c r="EGY191" s="217"/>
      <c r="EGZ191" s="217"/>
      <c r="EHA191" s="217"/>
      <c r="EHB191" s="217"/>
      <c r="EHC191" s="217"/>
      <c r="EHD191" s="217"/>
      <c r="EHE191" s="217"/>
      <c r="EHF191" s="217"/>
      <c r="EHG191" s="217"/>
      <c r="EHH191" s="217"/>
      <c r="EHI191" s="217"/>
      <c r="EHJ191" s="217"/>
      <c r="EHK191" s="217"/>
      <c r="EHL191" s="217"/>
      <c r="EHM191" s="217"/>
      <c r="EHN191" s="217"/>
      <c r="EHO191" s="217"/>
      <c r="EHP191" s="217"/>
      <c r="EHQ191" s="217"/>
      <c r="EHR191" s="217"/>
      <c r="EHS191" s="217"/>
      <c r="EHT191" s="217"/>
      <c r="EHU191" s="217"/>
      <c r="EHV191" s="217"/>
      <c r="EHW191" s="217"/>
      <c r="EHX191" s="217"/>
      <c r="EHY191" s="217"/>
      <c r="EHZ191" s="217"/>
      <c r="EIA191" s="217"/>
      <c r="EIB191" s="217"/>
      <c r="EIC191" s="217"/>
      <c r="EID191" s="217"/>
      <c r="EIE191" s="217"/>
      <c r="EIF191" s="217"/>
      <c r="EIG191" s="217"/>
      <c r="EIH191" s="217"/>
      <c r="EII191" s="217"/>
      <c r="EIJ191" s="217"/>
      <c r="EIK191" s="217"/>
      <c r="EIL191" s="217"/>
      <c r="EIM191" s="217"/>
      <c r="EIN191" s="217"/>
      <c r="EIO191" s="217"/>
      <c r="EIP191" s="217"/>
      <c r="EIQ191" s="217"/>
      <c r="EIR191" s="217"/>
      <c r="EIS191" s="217"/>
      <c r="EIT191" s="217"/>
      <c r="EIU191" s="217"/>
      <c r="EIV191" s="217"/>
      <c r="EIW191" s="217"/>
      <c r="EIX191" s="217"/>
      <c r="EIY191" s="217"/>
      <c r="EIZ191" s="217"/>
      <c r="EJA191" s="217"/>
      <c r="EJB191" s="217"/>
      <c r="EJC191" s="217"/>
      <c r="EJD191" s="217"/>
      <c r="EJE191" s="217"/>
      <c r="EJF191" s="217"/>
      <c r="EJG191" s="217"/>
      <c r="EJH191" s="217"/>
      <c r="EJI191" s="217"/>
      <c r="EJJ191" s="217"/>
      <c r="EJK191" s="217"/>
      <c r="EJL191" s="217"/>
      <c r="EJM191" s="217"/>
      <c r="EJN191" s="217"/>
      <c r="EJO191" s="217"/>
      <c r="EJP191" s="217"/>
      <c r="EJQ191" s="217"/>
      <c r="EJR191" s="217"/>
      <c r="EJS191" s="217"/>
      <c r="EJT191" s="217"/>
      <c r="EJU191" s="217"/>
      <c r="EJV191" s="217"/>
      <c r="EJW191" s="217"/>
      <c r="EJX191" s="217"/>
      <c r="EJY191" s="217"/>
      <c r="EJZ191" s="217"/>
      <c r="EKA191" s="217"/>
      <c r="EKB191" s="217"/>
      <c r="EKC191" s="217"/>
      <c r="EKD191" s="217"/>
      <c r="EKE191" s="217"/>
      <c r="EKF191" s="217"/>
      <c r="EKG191" s="217"/>
      <c r="EKH191" s="217"/>
      <c r="EKI191" s="217"/>
      <c r="EKJ191" s="217"/>
      <c r="EKK191" s="217"/>
      <c r="EKL191" s="217"/>
      <c r="EKM191" s="217"/>
      <c r="EKN191" s="217"/>
      <c r="EKO191" s="217"/>
      <c r="EKP191" s="217"/>
      <c r="EKQ191" s="217"/>
      <c r="EKR191" s="217"/>
      <c r="EKS191" s="217"/>
      <c r="EKT191" s="217"/>
      <c r="EKU191" s="217"/>
      <c r="EKV191" s="217"/>
      <c r="EKW191" s="217"/>
      <c r="EKX191" s="217"/>
      <c r="EKY191" s="217"/>
      <c r="EKZ191" s="217"/>
      <c r="ELA191" s="217"/>
      <c r="ELB191" s="217"/>
      <c r="ELC191" s="217"/>
      <c r="ELD191" s="217"/>
      <c r="ELE191" s="217"/>
      <c r="ELF191" s="217"/>
      <c r="ELG191" s="217"/>
      <c r="ELH191" s="217"/>
      <c r="ELI191" s="217"/>
      <c r="ELJ191" s="217"/>
      <c r="ELK191" s="217"/>
      <c r="ELL191" s="217"/>
      <c r="ELM191" s="217"/>
      <c r="ELN191" s="217"/>
      <c r="ELO191" s="217"/>
      <c r="ELP191" s="217"/>
      <c r="ELQ191" s="217"/>
      <c r="ELR191" s="217"/>
      <c r="ELS191" s="217"/>
      <c r="ELT191" s="217"/>
      <c r="ELU191" s="217"/>
      <c r="ELV191" s="217"/>
      <c r="ELW191" s="217"/>
      <c r="ELX191" s="217"/>
      <c r="ELY191" s="217"/>
      <c r="ELZ191" s="217"/>
      <c r="EMA191" s="217"/>
      <c r="EMB191" s="217"/>
      <c r="EMC191" s="217"/>
      <c r="EMD191" s="217"/>
      <c r="EME191" s="217"/>
      <c r="EMF191" s="217"/>
      <c r="EMG191" s="217"/>
      <c r="EMH191" s="217"/>
      <c r="EMI191" s="217"/>
      <c r="EMJ191" s="217"/>
      <c r="EMK191" s="217"/>
      <c r="EML191" s="217"/>
      <c r="EMM191" s="217"/>
      <c r="EMN191" s="217"/>
      <c r="EMO191" s="217"/>
      <c r="EMP191" s="217"/>
      <c r="EMQ191" s="217"/>
      <c r="EMR191" s="217"/>
      <c r="EMS191" s="217"/>
      <c r="EMT191" s="217"/>
      <c r="EMU191" s="217"/>
      <c r="EMV191" s="217"/>
      <c r="EMW191" s="217"/>
      <c r="EMX191" s="217"/>
      <c r="EMY191" s="217"/>
      <c r="EMZ191" s="217"/>
      <c r="ENA191" s="217"/>
      <c r="ENB191" s="217"/>
      <c r="ENC191" s="217"/>
      <c r="END191" s="217"/>
      <c r="ENE191" s="217"/>
      <c r="ENF191" s="217"/>
      <c r="ENG191" s="217"/>
      <c r="ENH191" s="217"/>
      <c r="ENI191" s="217"/>
      <c r="ENJ191" s="217"/>
      <c r="ENK191" s="217"/>
      <c r="ENL191" s="217"/>
      <c r="ENM191" s="217"/>
      <c r="ENN191" s="217"/>
      <c r="ENO191" s="217"/>
      <c r="ENP191" s="217"/>
      <c r="ENQ191" s="217"/>
      <c r="ENR191" s="217"/>
      <c r="ENS191" s="217"/>
      <c r="ENT191" s="217"/>
      <c r="ENU191" s="217"/>
      <c r="ENV191" s="217"/>
      <c r="ENW191" s="217"/>
      <c r="ENX191" s="217"/>
      <c r="ENY191" s="217"/>
      <c r="ENZ191" s="217"/>
      <c r="EOA191" s="217"/>
      <c r="EOB191" s="217"/>
      <c r="EOC191" s="217"/>
      <c r="EOD191" s="217"/>
      <c r="EOE191" s="217"/>
      <c r="EOF191" s="217"/>
      <c r="EOG191" s="217"/>
      <c r="EOH191" s="217"/>
      <c r="EOI191" s="217"/>
      <c r="EOJ191" s="217"/>
      <c r="EOK191" s="217"/>
      <c r="EOL191" s="217"/>
      <c r="EOM191" s="217"/>
      <c r="EON191" s="217"/>
      <c r="EOO191" s="217"/>
      <c r="EOP191" s="217"/>
      <c r="EOQ191" s="217"/>
      <c r="EOR191" s="217"/>
      <c r="EOS191" s="217"/>
      <c r="EOT191" s="217"/>
      <c r="EOU191" s="217"/>
      <c r="EOV191" s="217"/>
      <c r="EOW191" s="217"/>
      <c r="EOX191" s="217"/>
      <c r="EOY191" s="217"/>
      <c r="EOZ191" s="217"/>
      <c r="EPA191" s="217"/>
      <c r="EPB191" s="217"/>
      <c r="EPC191" s="217"/>
      <c r="EPD191" s="217"/>
      <c r="EPE191" s="217"/>
      <c r="EPF191" s="217"/>
      <c r="EPG191" s="217"/>
      <c r="EPH191" s="217"/>
      <c r="EPI191" s="217"/>
      <c r="EPJ191" s="217"/>
      <c r="EPK191" s="217"/>
      <c r="EPL191" s="217"/>
      <c r="EPM191" s="217"/>
      <c r="EPN191" s="217"/>
      <c r="EPO191" s="217"/>
      <c r="EPP191" s="217"/>
      <c r="EPQ191" s="217"/>
      <c r="EPR191" s="217"/>
      <c r="EPS191" s="217"/>
      <c r="EPT191" s="217"/>
      <c r="EPU191" s="217"/>
      <c r="EPV191" s="217"/>
      <c r="EPW191" s="217"/>
      <c r="EPX191" s="217"/>
      <c r="EPY191" s="217"/>
      <c r="EPZ191" s="217"/>
      <c r="EQA191" s="217"/>
      <c r="EQB191" s="217"/>
      <c r="EQC191" s="217"/>
      <c r="EQD191" s="217"/>
      <c r="EQE191" s="217"/>
      <c r="EQF191" s="217"/>
      <c r="EQG191" s="217"/>
      <c r="EQH191" s="217"/>
      <c r="EQI191" s="217"/>
      <c r="EQJ191" s="217"/>
      <c r="EQK191" s="217"/>
      <c r="EQL191" s="217"/>
      <c r="EQM191" s="217"/>
      <c r="EQN191" s="217"/>
      <c r="EQO191" s="217"/>
      <c r="EQP191" s="217"/>
      <c r="EQQ191" s="217"/>
      <c r="EQR191" s="217"/>
      <c r="EQS191" s="217"/>
      <c r="EQT191" s="217"/>
      <c r="EQU191" s="217"/>
      <c r="EQV191" s="217"/>
      <c r="EQW191" s="217"/>
      <c r="EQX191" s="217"/>
      <c r="EQY191" s="217"/>
      <c r="EQZ191" s="217"/>
      <c r="ERA191" s="217"/>
      <c r="ERB191" s="217"/>
      <c r="ERC191" s="217"/>
      <c r="ERD191" s="217"/>
      <c r="ERE191" s="217"/>
      <c r="ERF191" s="217"/>
      <c r="ERG191" s="217"/>
      <c r="ERH191" s="217"/>
      <c r="ERI191" s="217"/>
      <c r="ERJ191" s="217"/>
      <c r="ERK191" s="217"/>
      <c r="ERL191" s="217"/>
      <c r="ERM191" s="217"/>
      <c r="ERN191" s="217"/>
      <c r="ERO191" s="217"/>
      <c r="ERP191" s="217"/>
      <c r="ERQ191" s="217"/>
      <c r="ERR191" s="217"/>
      <c r="ERS191" s="217"/>
      <c r="ERT191" s="217"/>
      <c r="ERU191" s="217"/>
      <c r="ERV191" s="217"/>
      <c r="ERW191" s="217"/>
      <c r="ERX191" s="217"/>
      <c r="ERY191" s="217"/>
      <c r="ERZ191" s="217"/>
      <c r="ESA191" s="217"/>
      <c r="ESB191" s="217"/>
      <c r="ESC191" s="217"/>
      <c r="ESD191" s="217"/>
      <c r="ESE191" s="217"/>
      <c r="ESF191" s="217"/>
      <c r="ESG191" s="217"/>
      <c r="ESH191" s="217"/>
      <c r="ESI191" s="217"/>
      <c r="ESJ191" s="217"/>
      <c r="ESK191" s="217"/>
      <c r="ESL191" s="217"/>
      <c r="ESM191" s="217"/>
      <c r="ESN191" s="217"/>
      <c r="ESO191" s="217"/>
      <c r="ESP191" s="217"/>
      <c r="ESQ191" s="217"/>
      <c r="ESR191" s="217"/>
      <c r="ESS191" s="217"/>
      <c r="EST191" s="217"/>
      <c r="ESU191" s="217"/>
      <c r="ESV191" s="217"/>
      <c r="ESW191" s="217"/>
      <c r="ESX191" s="217"/>
      <c r="ESY191" s="217"/>
      <c r="ESZ191" s="217"/>
      <c r="ETA191" s="217"/>
      <c r="ETB191" s="217"/>
      <c r="ETC191" s="217"/>
      <c r="ETD191" s="217"/>
      <c r="ETE191" s="217"/>
      <c r="ETF191" s="217"/>
      <c r="ETG191" s="217"/>
      <c r="ETH191" s="217"/>
      <c r="ETI191" s="217"/>
      <c r="ETJ191" s="217"/>
      <c r="ETK191" s="217"/>
      <c r="ETL191" s="217"/>
      <c r="ETM191" s="217"/>
      <c r="ETN191" s="217"/>
      <c r="ETO191" s="217"/>
      <c r="ETP191" s="217"/>
      <c r="ETQ191" s="217"/>
      <c r="ETR191" s="217"/>
      <c r="ETS191" s="217"/>
      <c r="ETT191" s="217"/>
      <c r="ETU191" s="217"/>
      <c r="ETV191" s="217"/>
      <c r="ETW191" s="217"/>
      <c r="ETX191" s="217"/>
      <c r="ETY191" s="217"/>
      <c r="ETZ191" s="217"/>
      <c r="EUA191" s="217"/>
      <c r="EUB191" s="217"/>
      <c r="EUC191" s="217"/>
      <c r="EUD191" s="217"/>
      <c r="EUE191" s="217"/>
      <c r="EUF191" s="217"/>
      <c r="EUG191" s="217"/>
      <c r="EUH191" s="217"/>
      <c r="EUI191" s="217"/>
      <c r="EUJ191" s="217"/>
      <c r="EUK191" s="217"/>
      <c r="EUL191" s="217"/>
      <c r="EUM191" s="217"/>
      <c r="EUN191" s="217"/>
      <c r="EUO191" s="217"/>
      <c r="EUP191" s="217"/>
      <c r="EUQ191" s="217"/>
      <c r="EUR191" s="217"/>
      <c r="EUS191" s="217"/>
      <c r="EUT191" s="217"/>
      <c r="EUU191" s="217"/>
      <c r="EUV191" s="217"/>
      <c r="EUW191" s="217"/>
      <c r="EUX191" s="217"/>
      <c r="EUY191" s="217"/>
      <c r="EUZ191" s="217"/>
      <c r="EVA191" s="217"/>
      <c r="EVB191" s="217"/>
      <c r="EVC191" s="217"/>
      <c r="EVD191" s="217"/>
      <c r="EVE191" s="217"/>
      <c r="EVF191" s="217"/>
      <c r="EVG191" s="217"/>
      <c r="EVH191" s="217"/>
      <c r="EVI191" s="217"/>
      <c r="EVJ191" s="217"/>
      <c r="EVK191" s="217"/>
      <c r="EVL191" s="217"/>
      <c r="EVM191" s="217"/>
      <c r="EVN191" s="217"/>
      <c r="EVO191" s="217"/>
      <c r="EVP191" s="217"/>
      <c r="EVQ191" s="217"/>
      <c r="EVR191" s="217"/>
      <c r="EVS191" s="217"/>
      <c r="EVT191" s="217"/>
      <c r="EVU191" s="217"/>
      <c r="EVV191" s="217"/>
      <c r="EVW191" s="217"/>
      <c r="EVX191" s="217"/>
      <c r="EVY191" s="217"/>
      <c r="EVZ191" s="217"/>
      <c r="EWA191" s="217"/>
      <c r="EWB191" s="217"/>
      <c r="EWC191" s="217"/>
      <c r="EWD191" s="217"/>
      <c r="EWE191" s="217"/>
      <c r="EWF191" s="217"/>
      <c r="EWG191" s="217"/>
      <c r="EWH191" s="217"/>
      <c r="EWI191" s="217"/>
      <c r="EWJ191" s="217"/>
      <c r="EWK191" s="217"/>
      <c r="EWL191" s="217"/>
      <c r="EWM191" s="217"/>
      <c r="EWN191" s="217"/>
      <c r="EWO191" s="217"/>
      <c r="EWP191" s="217"/>
      <c r="EWQ191" s="217"/>
      <c r="EWR191" s="217"/>
      <c r="EWS191" s="217"/>
      <c r="EWT191" s="217"/>
      <c r="EWU191" s="217"/>
      <c r="EWV191" s="217"/>
      <c r="EWW191" s="217"/>
      <c r="EWX191" s="217"/>
      <c r="EWY191" s="217"/>
      <c r="EWZ191" s="217"/>
      <c r="EXA191" s="217"/>
      <c r="EXB191" s="217"/>
      <c r="EXC191" s="217"/>
      <c r="EXD191" s="217"/>
      <c r="EXE191" s="217"/>
      <c r="EXF191" s="217"/>
      <c r="EXG191" s="217"/>
      <c r="EXH191" s="217"/>
      <c r="EXI191" s="217"/>
      <c r="EXJ191" s="217"/>
      <c r="EXK191" s="217"/>
      <c r="EXL191" s="217"/>
      <c r="EXM191" s="217"/>
      <c r="EXN191" s="217"/>
      <c r="EXO191" s="217"/>
      <c r="EXP191" s="217"/>
      <c r="EXQ191" s="217"/>
      <c r="EXR191" s="217"/>
      <c r="EXS191" s="217"/>
      <c r="EXT191" s="217"/>
      <c r="EXU191" s="217"/>
      <c r="EXV191" s="217"/>
      <c r="EXW191" s="217"/>
      <c r="EXX191" s="217"/>
      <c r="EXY191" s="217"/>
      <c r="EXZ191" s="217"/>
      <c r="EYA191" s="217"/>
      <c r="EYB191" s="217"/>
      <c r="EYC191" s="217"/>
      <c r="EYD191" s="217"/>
      <c r="EYE191" s="217"/>
      <c r="EYF191" s="217"/>
      <c r="EYG191" s="217"/>
      <c r="EYH191" s="217"/>
      <c r="EYI191" s="217"/>
      <c r="EYJ191" s="217"/>
      <c r="EYK191" s="217"/>
      <c r="EYL191" s="217"/>
      <c r="EYM191" s="217"/>
      <c r="EYN191" s="217"/>
      <c r="EYO191" s="217"/>
      <c r="EYP191" s="217"/>
      <c r="EYQ191" s="217"/>
      <c r="EYR191" s="217"/>
      <c r="EYS191" s="217"/>
      <c r="EYT191" s="217"/>
      <c r="EYU191" s="217"/>
      <c r="EYV191" s="217"/>
      <c r="EYW191" s="217"/>
      <c r="EYX191" s="217"/>
      <c r="EYY191" s="217"/>
      <c r="EYZ191" s="217"/>
      <c r="EZA191" s="217"/>
      <c r="EZB191" s="217"/>
      <c r="EZC191" s="217"/>
      <c r="EZD191" s="217"/>
      <c r="EZE191" s="217"/>
      <c r="EZF191" s="217"/>
      <c r="EZG191" s="217"/>
      <c r="EZH191" s="217"/>
      <c r="EZI191" s="217"/>
      <c r="EZJ191" s="217"/>
      <c r="EZK191" s="217"/>
      <c r="EZL191" s="217"/>
      <c r="EZM191" s="217"/>
      <c r="EZN191" s="217"/>
      <c r="EZO191" s="217"/>
      <c r="EZP191" s="217"/>
      <c r="EZQ191" s="217"/>
      <c r="EZR191" s="217"/>
      <c r="EZS191" s="217"/>
      <c r="EZT191" s="217"/>
      <c r="EZU191" s="217"/>
      <c r="EZV191" s="217"/>
      <c r="EZW191" s="217"/>
      <c r="EZX191" s="217"/>
      <c r="EZY191" s="217"/>
      <c r="EZZ191" s="217"/>
      <c r="FAA191" s="217"/>
      <c r="FAB191" s="217"/>
      <c r="FAC191" s="217"/>
      <c r="FAD191" s="217"/>
      <c r="FAE191" s="217"/>
      <c r="FAF191" s="217"/>
      <c r="FAG191" s="217"/>
      <c r="FAH191" s="217"/>
      <c r="FAI191" s="217"/>
      <c r="FAJ191" s="217"/>
      <c r="FAK191" s="217"/>
      <c r="FAL191" s="217"/>
      <c r="FAM191" s="217"/>
      <c r="FAN191" s="217"/>
      <c r="FAO191" s="217"/>
      <c r="FAP191" s="217"/>
      <c r="FAQ191" s="217"/>
      <c r="FAR191" s="217"/>
      <c r="FAS191" s="217"/>
      <c r="FAT191" s="217"/>
      <c r="FAU191" s="217"/>
      <c r="FAV191" s="217"/>
      <c r="FAW191" s="217"/>
      <c r="FAX191" s="217"/>
      <c r="FAY191" s="217"/>
      <c r="FAZ191" s="217"/>
      <c r="FBA191" s="217"/>
      <c r="FBB191" s="217"/>
      <c r="FBC191" s="217"/>
      <c r="FBD191" s="217"/>
      <c r="FBE191" s="217"/>
      <c r="FBF191" s="217"/>
      <c r="FBG191" s="217"/>
      <c r="FBH191" s="217"/>
      <c r="FBI191" s="217"/>
      <c r="FBJ191" s="217"/>
      <c r="FBK191" s="217"/>
      <c r="FBL191" s="217"/>
      <c r="FBM191" s="217"/>
      <c r="FBN191" s="217"/>
      <c r="FBO191" s="217"/>
      <c r="FBP191" s="217"/>
      <c r="FBQ191" s="217"/>
      <c r="FBR191" s="217"/>
      <c r="FBS191" s="217"/>
      <c r="FBT191" s="217"/>
      <c r="FBU191" s="217"/>
      <c r="FBV191" s="217"/>
      <c r="FBW191" s="217"/>
      <c r="FBX191" s="217"/>
      <c r="FBY191" s="217"/>
      <c r="FBZ191" s="217"/>
      <c r="FCA191" s="217"/>
      <c r="FCB191" s="217"/>
      <c r="FCC191" s="217"/>
      <c r="FCD191" s="217"/>
      <c r="FCE191" s="217"/>
      <c r="FCF191" s="217"/>
      <c r="FCG191" s="217"/>
      <c r="FCH191" s="217"/>
      <c r="FCI191" s="217"/>
      <c r="FCJ191" s="217"/>
      <c r="FCK191" s="217"/>
      <c r="FCL191" s="217"/>
      <c r="FCM191" s="217"/>
      <c r="FCN191" s="217"/>
      <c r="FCO191" s="217"/>
      <c r="FCP191" s="217"/>
      <c r="FCQ191" s="217"/>
      <c r="FCR191" s="217"/>
      <c r="FCS191" s="217"/>
      <c r="FCT191" s="217"/>
      <c r="FCU191" s="217"/>
      <c r="FCV191" s="217"/>
      <c r="FCW191" s="217"/>
      <c r="FCX191" s="217"/>
      <c r="FCY191" s="217"/>
      <c r="FCZ191" s="217"/>
      <c r="FDA191" s="217"/>
      <c r="FDB191" s="217"/>
      <c r="FDC191" s="217"/>
      <c r="FDD191" s="217"/>
      <c r="FDE191" s="217"/>
      <c r="FDF191" s="217"/>
      <c r="FDG191" s="217"/>
      <c r="FDH191" s="217"/>
      <c r="FDI191" s="217"/>
      <c r="FDJ191" s="217"/>
      <c r="FDK191" s="217"/>
      <c r="FDL191" s="217"/>
      <c r="FDM191" s="217"/>
      <c r="FDN191" s="217"/>
      <c r="FDO191" s="217"/>
      <c r="FDP191" s="217"/>
      <c r="FDQ191" s="217"/>
      <c r="FDR191" s="217"/>
      <c r="FDS191" s="217"/>
      <c r="FDT191" s="217"/>
      <c r="FDU191" s="217"/>
      <c r="FDV191" s="217"/>
      <c r="FDW191" s="217"/>
      <c r="FDX191" s="217"/>
      <c r="FDY191" s="217"/>
      <c r="FDZ191" s="217"/>
      <c r="FEA191" s="217"/>
      <c r="FEB191" s="217"/>
      <c r="FEC191" s="217"/>
      <c r="FED191" s="217"/>
      <c r="FEE191" s="217"/>
      <c r="FEF191" s="217"/>
      <c r="FEG191" s="217"/>
      <c r="FEH191" s="217"/>
      <c r="FEI191" s="217"/>
      <c r="FEJ191" s="217"/>
      <c r="FEK191" s="217"/>
      <c r="FEL191" s="217"/>
      <c r="FEM191" s="217"/>
      <c r="FEN191" s="217"/>
      <c r="FEO191" s="217"/>
      <c r="FEP191" s="217"/>
      <c r="FEQ191" s="217"/>
      <c r="FER191" s="217"/>
      <c r="FES191" s="217"/>
      <c r="FET191" s="217"/>
      <c r="FEU191" s="217"/>
      <c r="FEV191" s="217"/>
      <c r="FEW191" s="217"/>
      <c r="FEX191" s="217"/>
      <c r="FEY191" s="217"/>
      <c r="FEZ191" s="217"/>
      <c r="FFA191" s="217"/>
      <c r="FFB191" s="217"/>
      <c r="FFC191" s="217"/>
      <c r="FFD191" s="217"/>
      <c r="FFE191" s="217"/>
      <c r="FFF191" s="217"/>
      <c r="FFG191" s="217"/>
      <c r="FFH191" s="217"/>
      <c r="FFI191" s="217"/>
      <c r="FFJ191" s="217"/>
      <c r="FFK191" s="217"/>
      <c r="FFL191" s="217"/>
      <c r="FFM191" s="217"/>
      <c r="FFN191" s="217"/>
      <c r="FFO191" s="217"/>
      <c r="FFP191" s="217"/>
      <c r="FFQ191" s="217"/>
      <c r="FFR191" s="217"/>
      <c r="FFS191" s="217"/>
      <c r="FFT191" s="217"/>
      <c r="FFU191" s="217"/>
      <c r="FFV191" s="217"/>
      <c r="FFW191" s="217"/>
      <c r="FFX191" s="217"/>
      <c r="FFY191" s="217"/>
      <c r="FFZ191" s="217"/>
      <c r="FGA191" s="217"/>
      <c r="FGB191" s="217"/>
      <c r="FGC191" s="217"/>
      <c r="FGD191" s="217"/>
      <c r="FGE191" s="217"/>
      <c r="FGF191" s="217"/>
      <c r="FGG191" s="217"/>
      <c r="FGH191" s="217"/>
      <c r="FGI191" s="217"/>
      <c r="FGJ191" s="217"/>
      <c r="FGK191" s="217"/>
      <c r="FGL191" s="217"/>
      <c r="FGM191" s="217"/>
      <c r="FGN191" s="217"/>
      <c r="FGO191" s="217"/>
      <c r="FGP191" s="217"/>
      <c r="FGQ191" s="217"/>
      <c r="FGR191" s="217"/>
      <c r="FGS191" s="217"/>
      <c r="FGT191" s="217"/>
      <c r="FGU191" s="217"/>
      <c r="FGV191" s="217"/>
      <c r="FGW191" s="217"/>
      <c r="FGX191" s="217"/>
      <c r="FGY191" s="217"/>
      <c r="FGZ191" s="217"/>
      <c r="FHA191" s="217"/>
      <c r="FHB191" s="217"/>
      <c r="FHC191" s="217"/>
      <c r="FHD191" s="217"/>
      <c r="FHE191" s="217"/>
      <c r="FHF191" s="217"/>
      <c r="FHG191" s="217"/>
      <c r="FHH191" s="217"/>
      <c r="FHI191" s="217"/>
      <c r="FHJ191" s="217"/>
      <c r="FHK191" s="217"/>
      <c r="FHL191" s="217"/>
      <c r="FHM191" s="217"/>
      <c r="FHN191" s="217"/>
      <c r="FHO191" s="217"/>
      <c r="FHP191" s="217"/>
      <c r="FHQ191" s="217"/>
      <c r="FHR191" s="217"/>
      <c r="FHS191" s="217"/>
      <c r="FHT191" s="217"/>
      <c r="FHU191" s="217"/>
      <c r="FHV191" s="217"/>
      <c r="FHW191" s="217"/>
      <c r="FHX191" s="217"/>
      <c r="FHY191" s="217"/>
      <c r="FHZ191" s="217"/>
      <c r="FIA191" s="217"/>
      <c r="FIB191" s="217"/>
      <c r="FIC191" s="217"/>
      <c r="FID191" s="217"/>
      <c r="FIE191" s="217"/>
      <c r="FIF191" s="217"/>
      <c r="FIG191" s="217"/>
      <c r="FIH191" s="217"/>
      <c r="FII191" s="217"/>
      <c r="FIJ191" s="217"/>
      <c r="FIK191" s="217"/>
      <c r="FIL191" s="217"/>
      <c r="FIM191" s="217"/>
      <c r="FIN191" s="217"/>
      <c r="FIO191" s="217"/>
      <c r="FIP191" s="217"/>
      <c r="FIQ191" s="217"/>
      <c r="FIR191" s="217"/>
      <c r="FIS191" s="217"/>
      <c r="FIT191" s="217"/>
      <c r="FIU191" s="217"/>
      <c r="FIV191" s="217"/>
      <c r="FIW191" s="217"/>
      <c r="FIX191" s="217"/>
      <c r="FIY191" s="217"/>
      <c r="FIZ191" s="217"/>
      <c r="FJA191" s="217"/>
      <c r="FJB191" s="217"/>
      <c r="FJC191" s="217"/>
      <c r="FJD191" s="217"/>
      <c r="FJE191" s="217"/>
      <c r="FJF191" s="217"/>
      <c r="FJG191" s="217"/>
      <c r="FJH191" s="217"/>
      <c r="FJI191" s="217"/>
      <c r="FJJ191" s="217"/>
      <c r="FJK191" s="217"/>
      <c r="FJL191" s="217"/>
      <c r="FJM191" s="217"/>
      <c r="FJN191" s="217"/>
      <c r="FJO191" s="217"/>
      <c r="FJP191" s="217"/>
      <c r="FJQ191" s="217"/>
      <c r="FJR191" s="217"/>
      <c r="FJS191" s="217"/>
      <c r="FJT191" s="217"/>
      <c r="FJU191" s="217"/>
      <c r="FJV191" s="217"/>
      <c r="FJW191" s="217"/>
      <c r="FJX191" s="217"/>
      <c r="FJY191" s="217"/>
      <c r="FJZ191" s="217"/>
      <c r="FKA191" s="217"/>
      <c r="FKB191" s="217"/>
      <c r="FKC191" s="217"/>
      <c r="FKD191" s="217"/>
      <c r="FKE191" s="217"/>
      <c r="FKF191" s="217"/>
      <c r="FKG191" s="217"/>
      <c r="FKH191" s="217"/>
      <c r="FKI191" s="217"/>
      <c r="FKJ191" s="217"/>
      <c r="FKK191" s="217"/>
      <c r="FKL191" s="217"/>
      <c r="FKM191" s="217"/>
      <c r="FKN191" s="217"/>
      <c r="FKO191" s="217"/>
      <c r="FKP191" s="217"/>
      <c r="FKQ191" s="217"/>
      <c r="FKR191" s="217"/>
      <c r="FKS191" s="217"/>
      <c r="FKT191" s="217"/>
      <c r="FKU191" s="217"/>
      <c r="FKV191" s="217"/>
      <c r="FKW191" s="217"/>
      <c r="FKX191" s="217"/>
      <c r="FKY191" s="217"/>
      <c r="FKZ191" s="217"/>
      <c r="FLA191" s="217"/>
      <c r="FLB191" s="217"/>
      <c r="FLC191" s="217"/>
      <c r="FLD191" s="217"/>
      <c r="FLE191" s="217"/>
      <c r="FLF191" s="217"/>
      <c r="FLG191" s="217"/>
      <c r="FLH191" s="217"/>
      <c r="FLI191" s="217"/>
      <c r="FLJ191" s="217"/>
      <c r="FLK191" s="217"/>
      <c r="FLL191" s="217"/>
      <c r="FLM191" s="217"/>
      <c r="FLN191" s="217"/>
      <c r="FLO191" s="217"/>
      <c r="FLP191" s="217"/>
      <c r="FLQ191" s="217"/>
      <c r="FLR191" s="217"/>
      <c r="FLS191" s="217"/>
      <c r="FLT191" s="217"/>
      <c r="FLU191" s="217"/>
      <c r="FLV191" s="217"/>
      <c r="FLW191" s="217"/>
      <c r="FLX191" s="217"/>
      <c r="FLY191" s="217"/>
      <c r="FLZ191" s="217"/>
      <c r="FMA191" s="217"/>
      <c r="FMB191" s="217"/>
      <c r="FMC191" s="217"/>
      <c r="FMD191" s="217"/>
      <c r="FME191" s="217"/>
      <c r="FMF191" s="217"/>
      <c r="FMG191" s="217"/>
      <c r="FMH191" s="217"/>
      <c r="FMI191" s="217"/>
      <c r="FMJ191" s="217"/>
      <c r="FMK191" s="217"/>
      <c r="FML191" s="217"/>
      <c r="FMM191" s="217"/>
      <c r="FMN191" s="217"/>
      <c r="FMO191" s="217"/>
      <c r="FMP191" s="217"/>
      <c r="FMQ191" s="217"/>
      <c r="FMR191" s="217"/>
      <c r="FMS191" s="217"/>
      <c r="FMT191" s="217"/>
      <c r="FMU191" s="217"/>
      <c r="FMV191" s="217"/>
      <c r="FMW191" s="217"/>
      <c r="FMX191" s="217"/>
      <c r="FMY191" s="217"/>
      <c r="FMZ191" s="217"/>
      <c r="FNA191" s="217"/>
      <c r="FNB191" s="217"/>
      <c r="FNC191" s="217"/>
      <c r="FND191" s="217"/>
      <c r="FNE191" s="217"/>
      <c r="FNF191" s="217"/>
      <c r="FNG191" s="217"/>
      <c r="FNH191" s="217"/>
      <c r="FNI191" s="217"/>
      <c r="FNJ191" s="217"/>
      <c r="FNK191" s="217"/>
      <c r="FNL191" s="217"/>
      <c r="FNM191" s="217"/>
      <c r="FNN191" s="217"/>
      <c r="FNO191" s="217"/>
      <c r="FNP191" s="217"/>
      <c r="FNQ191" s="217"/>
      <c r="FNR191" s="217"/>
      <c r="FNS191" s="217"/>
      <c r="FNT191" s="217"/>
      <c r="FNU191" s="217"/>
      <c r="FNV191" s="217"/>
      <c r="FNW191" s="217"/>
      <c r="FNX191" s="217"/>
      <c r="FNY191" s="217"/>
      <c r="FNZ191" s="217"/>
      <c r="FOA191" s="217"/>
      <c r="FOB191" s="217"/>
      <c r="FOC191" s="217"/>
      <c r="FOD191" s="217"/>
      <c r="FOE191" s="217"/>
      <c r="FOF191" s="217"/>
      <c r="FOG191" s="217"/>
      <c r="FOH191" s="217"/>
      <c r="FOI191" s="217"/>
      <c r="FOJ191" s="217"/>
      <c r="FOK191" s="217"/>
      <c r="FOL191" s="217"/>
      <c r="FOM191" s="217"/>
      <c r="FON191" s="217"/>
      <c r="FOO191" s="217"/>
      <c r="FOP191" s="217"/>
      <c r="FOQ191" s="217"/>
      <c r="FOR191" s="217"/>
      <c r="FOS191" s="217"/>
      <c r="FOT191" s="217"/>
      <c r="FOU191" s="217"/>
      <c r="FOV191" s="217"/>
      <c r="FOW191" s="217"/>
      <c r="FOX191" s="217"/>
      <c r="FOY191" s="217"/>
      <c r="FOZ191" s="217"/>
      <c r="FPA191" s="217"/>
      <c r="FPB191" s="217"/>
      <c r="FPC191" s="217"/>
      <c r="FPD191" s="217"/>
      <c r="FPE191" s="217"/>
      <c r="FPF191" s="217"/>
      <c r="FPG191" s="217"/>
      <c r="FPH191" s="217"/>
      <c r="FPI191" s="217"/>
      <c r="FPJ191" s="217"/>
      <c r="FPK191" s="217"/>
      <c r="FPL191" s="217"/>
      <c r="FPM191" s="217"/>
      <c r="FPN191" s="217"/>
      <c r="FPO191" s="217"/>
      <c r="FPP191" s="217"/>
      <c r="FPQ191" s="217"/>
      <c r="FPR191" s="217"/>
      <c r="FPS191" s="217"/>
      <c r="FPT191" s="217"/>
      <c r="FPU191" s="217"/>
      <c r="FPV191" s="217"/>
      <c r="FPW191" s="217"/>
      <c r="FPX191" s="217"/>
      <c r="FPY191" s="217"/>
      <c r="FPZ191" s="217"/>
      <c r="FQA191" s="217"/>
      <c r="FQB191" s="217"/>
      <c r="FQC191" s="217"/>
      <c r="FQD191" s="217"/>
      <c r="FQE191" s="217"/>
      <c r="FQF191" s="217"/>
      <c r="FQG191" s="217"/>
      <c r="FQH191" s="217"/>
      <c r="FQI191" s="217"/>
      <c r="FQJ191" s="217"/>
      <c r="FQK191" s="217"/>
      <c r="FQL191" s="217"/>
      <c r="FQM191" s="217"/>
      <c r="FQN191" s="217"/>
      <c r="FQO191" s="217"/>
      <c r="FQP191" s="217"/>
      <c r="FQQ191" s="217"/>
      <c r="FQR191" s="217"/>
      <c r="FQS191" s="217"/>
      <c r="FQT191" s="217"/>
      <c r="FQU191" s="217"/>
      <c r="FQV191" s="217"/>
      <c r="FQW191" s="217"/>
      <c r="FQX191" s="217"/>
      <c r="FQY191" s="217"/>
      <c r="FQZ191" s="217"/>
      <c r="FRA191" s="217"/>
      <c r="FRB191" s="217"/>
      <c r="FRC191" s="217"/>
      <c r="FRD191" s="217"/>
      <c r="FRE191" s="217"/>
      <c r="FRF191" s="217"/>
      <c r="FRG191" s="217"/>
      <c r="FRH191" s="217"/>
      <c r="FRI191" s="217"/>
      <c r="FRJ191" s="217"/>
      <c r="FRK191" s="217"/>
      <c r="FRL191" s="217"/>
      <c r="FRM191" s="217"/>
      <c r="FRN191" s="217"/>
      <c r="FRO191" s="217"/>
      <c r="FRP191" s="217"/>
      <c r="FRQ191" s="217"/>
      <c r="FRR191" s="217"/>
      <c r="FRS191" s="217"/>
      <c r="FRT191" s="217"/>
      <c r="FRU191" s="217"/>
      <c r="FRV191" s="217"/>
      <c r="FRW191" s="217"/>
      <c r="FRX191" s="217"/>
      <c r="FRY191" s="217"/>
      <c r="FRZ191" s="217"/>
      <c r="FSA191" s="217"/>
      <c r="FSB191" s="217"/>
      <c r="FSC191" s="217"/>
      <c r="FSD191" s="217"/>
      <c r="FSE191" s="217"/>
      <c r="FSF191" s="217"/>
      <c r="FSG191" s="217"/>
      <c r="FSH191" s="217"/>
      <c r="FSI191" s="217"/>
      <c r="FSJ191" s="217"/>
      <c r="FSK191" s="217"/>
      <c r="FSL191" s="217"/>
      <c r="FSM191" s="217"/>
      <c r="FSN191" s="217"/>
      <c r="FSO191" s="217"/>
      <c r="FSP191" s="217"/>
      <c r="FSQ191" s="217"/>
      <c r="FSR191" s="217"/>
      <c r="FSS191" s="217"/>
      <c r="FST191" s="217"/>
      <c r="FSU191" s="217"/>
      <c r="FSV191" s="217"/>
      <c r="FSW191" s="217"/>
      <c r="FSX191" s="217"/>
      <c r="FSY191" s="217"/>
      <c r="FSZ191" s="217"/>
      <c r="FTA191" s="217"/>
      <c r="FTB191" s="217"/>
      <c r="FTC191" s="217"/>
      <c r="FTD191" s="217"/>
      <c r="FTE191" s="217"/>
      <c r="FTF191" s="217"/>
      <c r="FTG191" s="217"/>
      <c r="FTH191" s="217"/>
      <c r="FTI191" s="217"/>
      <c r="FTJ191" s="217"/>
      <c r="FTK191" s="217"/>
      <c r="FTL191" s="217"/>
      <c r="FTM191" s="217"/>
      <c r="FTN191" s="217"/>
      <c r="FTO191" s="217"/>
      <c r="FTP191" s="217"/>
      <c r="FTQ191" s="217"/>
      <c r="FTR191" s="217"/>
      <c r="FTS191" s="217"/>
      <c r="FTT191" s="217"/>
      <c r="FTU191" s="217"/>
      <c r="FTV191" s="217"/>
      <c r="FTW191" s="217"/>
      <c r="FTX191" s="217"/>
      <c r="FTY191" s="217"/>
      <c r="FTZ191" s="217"/>
      <c r="FUA191" s="217"/>
      <c r="FUB191" s="217"/>
      <c r="FUC191" s="217"/>
      <c r="FUD191" s="217"/>
      <c r="FUE191" s="217"/>
      <c r="FUF191" s="217"/>
      <c r="FUG191" s="217"/>
      <c r="FUH191" s="217"/>
      <c r="FUI191" s="217"/>
      <c r="FUJ191" s="217"/>
      <c r="FUK191" s="217"/>
      <c r="FUL191" s="217"/>
      <c r="FUM191" s="217"/>
      <c r="FUN191" s="217"/>
      <c r="FUO191" s="217"/>
      <c r="FUP191" s="217"/>
      <c r="FUQ191" s="217"/>
      <c r="FUR191" s="217"/>
      <c r="FUS191" s="217"/>
      <c r="FUT191" s="217"/>
      <c r="FUU191" s="217"/>
      <c r="FUV191" s="217"/>
      <c r="FUW191" s="217"/>
      <c r="FUX191" s="217"/>
      <c r="FUY191" s="217"/>
      <c r="FUZ191" s="217"/>
      <c r="FVA191" s="217"/>
      <c r="FVB191" s="217"/>
      <c r="FVC191" s="217"/>
      <c r="FVD191" s="217"/>
      <c r="FVE191" s="217"/>
      <c r="FVF191" s="217"/>
      <c r="FVG191" s="217"/>
      <c r="FVH191" s="217"/>
      <c r="FVI191" s="217"/>
      <c r="FVJ191" s="217"/>
      <c r="FVK191" s="217"/>
      <c r="FVL191" s="217"/>
      <c r="FVM191" s="217"/>
      <c r="FVN191" s="217"/>
      <c r="FVO191" s="217"/>
      <c r="FVP191" s="217"/>
      <c r="FVQ191" s="217"/>
      <c r="FVR191" s="217"/>
      <c r="FVS191" s="217"/>
      <c r="FVT191" s="217"/>
      <c r="FVU191" s="217"/>
      <c r="FVV191" s="217"/>
      <c r="FVW191" s="217"/>
      <c r="FVX191" s="217"/>
      <c r="FVY191" s="217"/>
      <c r="FVZ191" s="217"/>
      <c r="FWA191" s="217"/>
      <c r="FWB191" s="217"/>
      <c r="FWC191" s="217"/>
      <c r="FWD191" s="217"/>
      <c r="FWE191" s="217"/>
      <c r="FWF191" s="217"/>
      <c r="FWG191" s="217"/>
      <c r="FWH191" s="217"/>
      <c r="FWI191" s="217"/>
      <c r="FWJ191" s="217"/>
      <c r="FWK191" s="217"/>
      <c r="FWL191" s="217"/>
      <c r="FWM191" s="217"/>
      <c r="FWN191" s="217"/>
      <c r="FWO191" s="217"/>
      <c r="FWP191" s="217"/>
      <c r="FWQ191" s="217"/>
      <c r="FWR191" s="217"/>
      <c r="FWS191" s="217"/>
      <c r="FWT191" s="217"/>
      <c r="FWU191" s="217"/>
      <c r="FWV191" s="217"/>
      <c r="FWW191" s="217"/>
      <c r="FWX191" s="217"/>
      <c r="FWY191" s="217"/>
      <c r="FWZ191" s="217"/>
      <c r="FXA191" s="217"/>
      <c r="FXB191" s="217"/>
      <c r="FXC191" s="217"/>
      <c r="FXD191" s="217"/>
      <c r="FXE191" s="217"/>
      <c r="FXF191" s="217"/>
      <c r="FXG191" s="217"/>
      <c r="FXH191" s="217"/>
      <c r="FXI191" s="217"/>
      <c r="FXJ191" s="217"/>
      <c r="FXK191" s="217"/>
      <c r="FXL191" s="217"/>
      <c r="FXM191" s="217"/>
      <c r="FXN191" s="217"/>
      <c r="FXO191" s="217"/>
      <c r="FXP191" s="217"/>
      <c r="FXQ191" s="217"/>
      <c r="FXR191" s="217"/>
      <c r="FXS191" s="217"/>
      <c r="FXT191" s="217"/>
      <c r="FXU191" s="217"/>
      <c r="FXV191" s="217"/>
      <c r="FXW191" s="217"/>
      <c r="FXX191" s="217"/>
      <c r="FXY191" s="217"/>
      <c r="FXZ191" s="217"/>
      <c r="FYA191" s="217"/>
      <c r="FYB191" s="217"/>
      <c r="FYC191" s="217"/>
      <c r="FYD191" s="217"/>
      <c r="FYE191" s="217"/>
      <c r="FYF191" s="217"/>
      <c r="FYG191" s="217"/>
      <c r="FYH191" s="217"/>
      <c r="FYI191" s="217"/>
      <c r="FYJ191" s="217"/>
      <c r="FYK191" s="217"/>
      <c r="FYL191" s="217"/>
      <c r="FYM191" s="217"/>
      <c r="FYN191" s="217"/>
      <c r="FYO191" s="217"/>
      <c r="FYP191" s="217"/>
      <c r="FYQ191" s="217"/>
      <c r="FYR191" s="217"/>
      <c r="FYS191" s="217"/>
      <c r="FYT191" s="217"/>
      <c r="FYU191" s="217"/>
      <c r="FYV191" s="217"/>
      <c r="FYW191" s="217"/>
      <c r="FYX191" s="217"/>
      <c r="FYY191" s="217"/>
      <c r="FYZ191" s="217"/>
      <c r="FZA191" s="217"/>
      <c r="FZB191" s="217"/>
      <c r="FZC191" s="217"/>
      <c r="FZD191" s="217"/>
      <c r="FZE191" s="217"/>
      <c r="FZF191" s="217"/>
      <c r="FZG191" s="217"/>
      <c r="FZH191" s="217"/>
      <c r="FZI191" s="217"/>
      <c r="FZJ191" s="217"/>
      <c r="FZK191" s="217"/>
      <c r="FZL191" s="217"/>
      <c r="FZM191" s="217"/>
      <c r="FZN191" s="217"/>
      <c r="FZO191" s="217"/>
      <c r="FZP191" s="217"/>
      <c r="FZQ191" s="217"/>
      <c r="FZR191" s="217"/>
      <c r="FZS191" s="217"/>
      <c r="FZT191" s="217"/>
      <c r="FZU191" s="217"/>
      <c r="FZV191" s="217"/>
      <c r="FZW191" s="217"/>
      <c r="FZX191" s="217"/>
      <c r="FZY191" s="217"/>
      <c r="FZZ191" s="217"/>
      <c r="GAA191" s="217"/>
      <c r="GAB191" s="217"/>
      <c r="GAC191" s="217"/>
      <c r="GAD191" s="217"/>
      <c r="GAE191" s="217"/>
      <c r="GAF191" s="217"/>
      <c r="GAG191" s="217"/>
      <c r="GAH191" s="217"/>
      <c r="GAI191" s="217"/>
      <c r="GAJ191" s="217"/>
      <c r="GAK191" s="217"/>
      <c r="GAL191" s="217"/>
      <c r="GAM191" s="217"/>
      <c r="GAN191" s="217"/>
      <c r="GAO191" s="217"/>
      <c r="GAP191" s="217"/>
      <c r="GAQ191" s="217"/>
      <c r="GAR191" s="217"/>
      <c r="GAS191" s="217"/>
      <c r="GAT191" s="217"/>
      <c r="GAU191" s="217"/>
      <c r="GAV191" s="217"/>
      <c r="GAW191" s="217"/>
      <c r="GAX191" s="217"/>
      <c r="GAY191" s="217"/>
      <c r="GAZ191" s="217"/>
      <c r="GBA191" s="217"/>
      <c r="GBB191" s="217"/>
      <c r="GBC191" s="217"/>
      <c r="GBD191" s="217"/>
      <c r="GBE191" s="217"/>
      <c r="GBF191" s="217"/>
      <c r="GBG191" s="217"/>
      <c r="GBH191" s="217"/>
      <c r="GBI191" s="217"/>
      <c r="GBJ191" s="217"/>
      <c r="GBK191" s="217"/>
      <c r="GBL191" s="217"/>
      <c r="GBM191" s="217"/>
      <c r="GBN191" s="217"/>
      <c r="GBO191" s="217"/>
      <c r="GBP191" s="217"/>
      <c r="GBQ191" s="217"/>
      <c r="GBR191" s="217"/>
      <c r="GBS191" s="217"/>
      <c r="GBT191" s="217"/>
      <c r="GBU191" s="217"/>
      <c r="GBV191" s="217"/>
      <c r="GBW191" s="217"/>
      <c r="GBX191" s="217"/>
      <c r="GBY191" s="217"/>
      <c r="GBZ191" s="217"/>
      <c r="GCA191" s="217"/>
      <c r="GCB191" s="217"/>
      <c r="GCC191" s="217"/>
      <c r="GCD191" s="217"/>
      <c r="GCE191" s="217"/>
      <c r="GCF191" s="217"/>
      <c r="GCG191" s="217"/>
      <c r="GCH191" s="217"/>
      <c r="GCI191" s="217"/>
      <c r="GCJ191" s="217"/>
      <c r="GCK191" s="217"/>
      <c r="GCL191" s="217"/>
      <c r="GCM191" s="217"/>
      <c r="GCN191" s="217"/>
      <c r="GCO191" s="217"/>
      <c r="GCP191" s="217"/>
      <c r="GCQ191" s="217"/>
      <c r="GCR191" s="217"/>
      <c r="GCS191" s="217"/>
      <c r="GCT191" s="217"/>
      <c r="GCU191" s="217"/>
      <c r="GCV191" s="217"/>
      <c r="GCW191" s="217"/>
      <c r="GCX191" s="217"/>
      <c r="GCY191" s="217"/>
      <c r="GCZ191" s="217"/>
      <c r="GDA191" s="217"/>
      <c r="GDB191" s="217"/>
      <c r="GDC191" s="217"/>
      <c r="GDD191" s="217"/>
      <c r="GDE191" s="217"/>
      <c r="GDF191" s="217"/>
      <c r="GDG191" s="217"/>
      <c r="GDH191" s="217"/>
      <c r="GDI191" s="217"/>
      <c r="GDJ191" s="217"/>
      <c r="GDK191" s="217"/>
      <c r="GDL191" s="217"/>
      <c r="GDM191" s="217"/>
      <c r="GDN191" s="217"/>
      <c r="GDO191" s="217"/>
      <c r="GDP191" s="217"/>
      <c r="GDQ191" s="217"/>
      <c r="GDR191" s="217"/>
      <c r="GDS191" s="217"/>
      <c r="GDT191" s="217"/>
      <c r="GDU191" s="217"/>
      <c r="GDV191" s="217"/>
      <c r="GDW191" s="217"/>
      <c r="GDX191" s="217"/>
      <c r="GDY191" s="217"/>
      <c r="GDZ191" s="217"/>
      <c r="GEA191" s="217"/>
      <c r="GEB191" s="217"/>
      <c r="GEC191" s="217"/>
      <c r="GED191" s="217"/>
      <c r="GEE191" s="217"/>
      <c r="GEF191" s="217"/>
      <c r="GEG191" s="217"/>
      <c r="GEH191" s="217"/>
      <c r="GEI191" s="217"/>
      <c r="GEJ191" s="217"/>
      <c r="GEK191" s="217"/>
      <c r="GEL191" s="217"/>
      <c r="GEM191" s="217"/>
      <c r="GEN191" s="217"/>
      <c r="GEO191" s="217"/>
      <c r="GEP191" s="217"/>
      <c r="GEQ191" s="217"/>
      <c r="GER191" s="217"/>
      <c r="GES191" s="217"/>
      <c r="GET191" s="217"/>
      <c r="GEU191" s="217"/>
      <c r="GEV191" s="217"/>
      <c r="GEW191" s="217"/>
      <c r="GEX191" s="217"/>
      <c r="GEY191" s="217"/>
      <c r="GEZ191" s="217"/>
      <c r="GFA191" s="217"/>
      <c r="GFB191" s="217"/>
      <c r="GFC191" s="217"/>
      <c r="GFD191" s="217"/>
      <c r="GFE191" s="217"/>
      <c r="GFF191" s="217"/>
      <c r="GFG191" s="217"/>
      <c r="GFH191" s="217"/>
      <c r="GFI191" s="217"/>
      <c r="GFJ191" s="217"/>
      <c r="GFK191" s="217"/>
      <c r="GFL191" s="217"/>
      <c r="GFM191" s="217"/>
      <c r="GFN191" s="217"/>
      <c r="GFO191" s="217"/>
      <c r="GFP191" s="217"/>
      <c r="GFQ191" s="217"/>
      <c r="GFR191" s="217"/>
      <c r="GFS191" s="217"/>
      <c r="GFT191" s="217"/>
      <c r="GFU191" s="217"/>
      <c r="GFV191" s="217"/>
      <c r="GFW191" s="217"/>
      <c r="GFX191" s="217"/>
      <c r="GFY191" s="217"/>
      <c r="GFZ191" s="217"/>
      <c r="GGA191" s="217"/>
      <c r="GGB191" s="217"/>
      <c r="GGC191" s="217"/>
      <c r="GGD191" s="217"/>
      <c r="GGE191" s="217"/>
      <c r="GGF191" s="217"/>
      <c r="GGG191" s="217"/>
      <c r="GGH191" s="217"/>
      <c r="GGI191" s="217"/>
      <c r="GGJ191" s="217"/>
      <c r="GGK191" s="217"/>
      <c r="GGL191" s="217"/>
      <c r="GGM191" s="217"/>
      <c r="GGN191" s="217"/>
      <c r="GGO191" s="217"/>
      <c r="GGP191" s="217"/>
      <c r="GGQ191" s="217"/>
      <c r="GGR191" s="217"/>
      <c r="GGS191" s="217"/>
      <c r="GGT191" s="217"/>
      <c r="GGU191" s="217"/>
      <c r="GGV191" s="217"/>
      <c r="GGW191" s="217"/>
      <c r="GGX191" s="217"/>
      <c r="GGY191" s="217"/>
      <c r="GGZ191" s="217"/>
      <c r="GHA191" s="217"/>
      <c r="GHB191" s="217"/>
      <c r="GHC191" s="217"/>
      <c r="GHD191" s="217"/>
      <c r="GHE191" s="217"/>
      <c r="GHF191" s="217"/>
      <c r="GHG191" s="217"/>
      <c r="GHH191" s="217"/>
      <c r="GHI191" s="217"/>
      <c r="GHJ191" s="217"/>
      <c r="GHK191" s="217"/>
      <c r="GHL191" s="217"/>
      <c r="GHM191" s="217"/>
      <c r="GHN191" s="217"/>
      <c r="GHO191" s="217"/>
      <c r="GHP191" s="217"/>
      <c r="GHQ191" s="217"/>
      <c r="GHR191" s="217"/>
      <c r="GHS191" s="217"/>
      <c r="GHT191" s="217"/>
      <c r="GHU191" s="217"/>
      <c r="GHV191" s="217"/>
      <c r="GHW191" s="217"/>
      <c r="GHX191" s="217"/>
      <c r="GHY191" s="217"/>
      <c r="GHZ191" s="217"/>
      <c r="GIA191" s="217"/>
      <c r="GIB191" s="217"/>
      <c r="GIC191" s="217"/>
      <c r="GID191" s="217"/>
      <c r="GIE191" s="217"/>
      <c r="GIF191" s="217"/>
      <c r="GIG191" s="217"/>
      <c r="GIH191" s="217"/>
      <c r="GII191" s="217"/>
      <c r="GIJ191" s="217"/>
      <c r="GIK191" s="217"/>
      <c r="GIL191" s="217"/>
      <c r="GIM191" s="217"/>
      <c r="GIN191" s="217"/>
      <c r="GIO191" s="217"/>
      <c r="GIP191" s="217"/>
      <c r="GIQ191" s="217"/>
      <c r="GIR191" s="217"/>
      <c r="GIS191" s="217"/>
      <c r="GIT191" s="217"/>
      <c r="GIU191" s="217"/>
      <c r="GIV191" s="217"/>
      <c r="GIW191" s="217"/>
      <c r="GIX191" s="217"/>
      <c r="GIY191" s="217"/>
      <c r="GIZ191" s="217"/>
      <c r="GJA191" s="217"/>
      <c r="GJB191" s="217"/>
      <c r="GJC191" s="217"/>
      <c r="GJD191" s="217"/>
      <c r="GJE191" s="217"/>
      <c r="GJF191" s="217"/>
      <c r="GJG191" s="217"/>
      <c r="GJH191" s="217"/>
      <c r="GJI191" s="217"/>
      <c r="GJJ191" s="217"/>
      <c r="GJK191" s="217"/>
      <c r="GJL191" s="217"/>
      <c r="GJM191" s="217"/>
      <c r="GJN191" s="217"/>
      <c r="GJO191" s="217"/>
      <c r="GJP191" s="217"/>
      <c r="GJQ191" s="217"/>
      <c r="GJR191" s="217"/>
      <c r="GJS191" s="217"/>
      <c r="GJT191" s="217"/>
      <c r="GJU191" s="217"/>
      <c r="GJV191" s="217"/>
      <c r="GJW191" s="217"/>
      <c r="GJX191" s="217"/>
      <c r="GJY191" s="217"/>
      <c r="GJZ191" s="217"/>
      <c r="GKA191" s="217"/>
      <c r="GKB191" s="217"/>
      <c r="GKC191" s="217"/>
      <c r="GKD191" s="217"/>
      <c r="GKE191" s="217"/>
      <c r="GKF191" s="217"/>
      <c r="GKG191" s="217"/>
      <c r="GKH191" s="217"/>
      <c r="GKI191" s="217"/>
      <c r="GKJ191" s="217"/>
      <c r="GKK191" s="217"/>
      <c r="GKL191" s="217"/>
      <c r="GKM191" s="217"/>
      <c r="GKN191" s="217"/>
      <c r="GKO191" s="217"/>
      <c r="GKP191" s="217"/>
      <c r="GKQ191" s="217"/>
      <c r="GKR191" s="217"/>
      <c r="GKS191" s="217"/>
      <c r="GKT191" s="217"/>
      <c r="GKU191" s="217"/>
      <c r="GKV191" s="217"/>
      <c r="GKW191" s="217"/>
      <c r="GKX191" s="217"/>
      <c r="GKY191" s="217"/>
      <c r="GKZ191" s="217"/>
      <c r="GLA191" s="217"/>
      <c r="GLB191" s="217"/>
      <c r="GLC191" s="217"/>
      <c r="GLD191" s="217"/>
      <c r="GLE191" s="217"/>
      <c r="GLF191" s="217"/>
      <c r="GLG191" s="217"/>
      <c r="GLH191" s="217"/>
      <c r="GLI191" s="217"/>
      <c r="GLJ191" s="217"/>
      <c r="GLK191" s="217"/>
      <c r="GLL191" s="217"/>
      <c r="GLM191" s="217"/>
      <c r="GLN191" s="217"/>
      <c r="GLO191" s="217"/>
      <c r="GLP191" s="217"/>
      <c r="GLQ191" s="217"/>
      <c r="GLR191" s="217"/>
      <c r="GLS191" s="217"/>
      <c r="GLT191" s="217"/>
      <c r="GLU191" s="217"/>
      <c r="GLV191" s="217"/>
      <c r="GLW191" s="217"/>
      <c r="GLX191" s="217"/>
      <c r="GLY191" s="217"/>
      <c r="GLZ191" s="217"/>
      <c r="GMA191" s="217"/>
      <c r="GMB191" s="217"/>
      <c r="GMC191" s="217"/>
      <c r="GMD191" s="217"/>
      <c r="GME191" s="217"/>
      <c r="GMF191" s="217"/>
      <c r="GMG191" s="217"/>
      <c r="GMH191" s="217"/>
      <c r="GMI191" s="217"/>
      <c r="GMJ191" s="217"/>
      <c r="GMK191" s="217"/>
      <c r="GML191" s="217"/>
      <c r="GMM191" s="217"/>
      <c r="GMN191" s="217"/>
      <c r="GMO191" s="217"/>
      <c r="GMP191" s="217"/>
      <c r="GMQ191" s="217"/>
      <c r="GMR191" s="217"/>
      <c r="GMS191" s="217"/>
      <c r="GMT191" s="217"/>
      <c r="GMU191" s="217"/>
      <c r="GMV191" s="217"/>
      <c r="GMW191" s="217"/>
      <c r="GMX191" s="217"/>
      <c r="GMY191" s="217"/>
      <c r="GMZ191" s="217"/>
      <c r="GNA191" s="217"/>
      <c r="GNB191" s="217"/>
      <c r="GNC191" s="217"/>
      <c r="GND191" s="217"/>
      <c r="GNE191" s="217"/>
      <c r="GNF191" s="217"/>
      <c r="GNG191" s="217"/>
      <c r="GNH191" s="217"/>
      <c r="GNI191" s="217"/>
      <c r="GNJ191" s="217"/>
      <c r="GNK191" s="217"/>
      <c r="GNL191" s="217"/>
      <c r="GNM191" s="217"/>
      <c r="GNN191" s="217"/>
      <c r="GNO191" s="217"/>
      <c r="GNP191" s="217"/>
      <c r="GNQ191" s="217"/>
      <c r="GNR191" s="217"/>
      <c r="GNS191" s="217"/>
      <c r="GNT191" s="217"/>
      <c r="GNU191" s="217"/>
      <c r="GNV191" s="217"/>
      <c r="GNW191" s="217"/>
      <c r="GNX191" s="217"/>
      <c r="GNY191" s="217"/>
      <c r="GNZ191" s="217"/>
      <c r="GOA191" s="217"/>
      <c r="GOB191" s="217"/>
      <c r="GOC191" s="217"/>
      <c r="GOD191" s="217"/>
      <c r="GOE191" s="217"/>
      <c r="GOF191" s="217"/>
      <c r="GOG191" s="217"/>
      <c r="GOH191" s="217"/>
      <c r="GOI191" s="217"/>
      <c r="GOJ191" s="217"/>
      <c r="GOK191" s="217"/>
      <c r="GOL191" s="217"/>
      <c r="GOM191" s="217"/>
      <c r="GON191" s="217"/>
      <c r="GOO191" s="217"/>
      <c r="GOP191" s="217"/>
      <c r="GOQ191" s="217"/>
      <c r="GOR191" s="217"/>
      <c r="GOS191" s="217"/>
      <c r="GOT191" s="217"/>
      <c r="GOU191" s="217"/>
      <c r="GOV191" s="217"/>
      <c r="GOW191" s="217"/>
      <c r="GOX191" s="217"/>
      <c r="GOY191" s="217"/>
      <c r="GOZ191" s="217"/>
      <c r="GPA191" s="217"/>
      <c r="GPB191" s="217"/>
      <c r="GPC191" s="217"/>
      <c r="GPD191" s="217"/>
      <c r="GPE191" s="217"/>
      <c r="GPF191" s="217"/>
      <c r="GPG191" s="217"/>
      <c r="GPH191" s="217"/>
      <c r="GPI191" s="217"/>
      <c r="GPJ191" s="217"/>
      <c r="GPK191" s="217"/>
      <c r="GPL191" s="217"/>
      <c r="GPM191" s="217"/>
      <c r="GPN191" s="217"/>
      <c r="GPO191" s="217"/>
      <c r="GPP191" s="217"/>
      <c r="GPQ191" s="217"/>
      <c r="GPR191" s="217"/>
      <c r="GPS191" s="217"/>
      <c r="GPT191" s="217"/>
      <c r="GPU191" s="217"/>
      <c r="GPV191" s="217"/>
      <c r="GPW191" s="217"/>
      <c r="GPX191" s="217"/>
      <c r="GPY191" s="217"/>
      <c r="GPZ191" s="217"/>
      <c r="GQA191" s="217"/>
      <c r="GQB191" s="217"/>
      <c r="GQC191" s="217"/>
      <c r="GQD191" s="217"/>
      <c r="GQE191" s="217"/>
      <c r="GQF191" s="217"/>
      <c r="GQG191" s="217"/>
      <c r="GQH191" s="217"/>
      <c r="GQI191" s="217"/>
      <c r="GQJ191" s="217"/>
      <c r="GQK191" s="217"/>
      <c r="GQL191" s="217"/>
      <c r="GQM191" s="217"/>
      <c r="GQN191" s="217"/>
      <c r="GQO191" s="217"/>
      <c r="GQP191" s="217"/>
      <c r="GQQ191" s="217"/>
      <c r="GQR191" s="217"/>
      <c r="GQS191" s="217"/>
      <c r="GQT191" s="217"/>
      <c r="GQU191" s="217"/>
      <c r="GQV191" s="217"/>
      <c r="GQW191" s="217"/>
      <c r="GQX191" s="217"/>
      <c r="GQY191" s="217"/>
      <c r="GQZ191" s="217"/>
      <c r="GRA191" s="217"/>
      <c r="GRB191" s="217"/>
      <c r="GRC191" s="217"/>
      <c r="GRD191" s="217"/>
      <c r="GRE191" s="217"/>
      <c r="GRF191" s="217"/>
      <c r="GRG191" s="217"/>
      <c r="GRH191" s="217"/>
      <c r="GRI191" s="217"/>
      <c r="GRJ191" s="217"/>
      <c r="GRK191" s="217"/>
      <c r="GRL191" s="217"/>
      <c r="GRM191" s="217"/>
      <c r="GRN191" s="217"/>
      <c r="GRO191" s="217"/>
      <c r="GRP191" s="217"/>
      <c r="GRQ191" s="217"/>
      <c r="GRR191" s="217"/>
      <c r="GRS191" s="217"/>
      <c r="GRT191" s="217"/>
      <c r="GRU191" s="217"/>
      <c r="GRV191" s="217"/>
      <c r="GRW191" s="217"/>
      <c r="GRX191" s="217"/>
      <c r="GRY191" s="217"/>
      <c r="GRZ191" s="217"/>
      <c r="GSA191" s="217"/>
      <c r="GSB191" s="217"/>
      <c r="GSC191" s="217"/>
      <c r="GSD191" s="217"/>
      <c r="GSE191" s="217"/>
      <c r="GSF191" s="217"/>
      <c r="GSG191" s="217"/>
      <c r="GSH191" s="217"/>
      <c r="GSI191" s="217"/>
      <c r="GSJ191" s="217"/>
      <c r="GSK191" s="217"/>
      <c r="GSL191" s="217"/>
      <c r="GSM191" s="217"/>
      <c r="GSN191" s="217"/>
      <c r="GSO191" s="217"/>
      <c r="GSP191" s="217"/>
      <c r="GSQ191" s="217"/>
      <c r="GSR191" s="217"/>
      <c r="GSS191" s="217"/>
      <c r="GST191" s="217"/>
      <c r="GSU191" s="217"/>
      <c r="GSV191" s="217"/>
      <c r="GSW191" s="217"/>
      <c r="GSX191" s="217"/>
      <c r="GSY191" s="217"/>
      <c r="GSZ191" s="217"/>
      <c r="GTA191" s="217"/>
      <c r="GTB191" s="217"/>
      <c r="GTC191" s="217"/>
      <c r="GTD191" s="217"/>
      <c r="GTE191" s="217"/>
      <c r="GTF191" s="217"/>
      <c r="GTG191" s="217"/>
      <c r="GTH191" s="217"/>
      <c r="GTI191" s="217"/>
      <c r="GTJ191" s="217"/>
      <c r="GTK191" s="217"/>
      <c r="GTL191" s="217"/>
      <c r="GTM191" s="217"/>
      <c r="GTN191" s="217"/>
      <c r="GTO191" s="217"/>
      <c r="GTP191" s="217"/>
      <c r="GTQ191" s="217"/>
      <c r="GTR191" s="217"/>
      <c r="GTS191" s="217"/>
      <c r="GTT191" s="217"/>
      <c r="GTU191" s="217"/>
      <c r="GTV191" s="217"/>
      <c r="GTW191" s="217"/>
      <c r="GTX191" s="217"/>
      <c r="GTY191" s="217"/>
      <c r="GTZ191" s="217"/>
      <c r="GUA191" s="217"/>
      <c r="GUB191" s="217"/>
      <c r="GUC191" s="217"/>
      <c r="GUD191" s="217"/>
      <c r="GUE191" s="217"/>
      <c r="GUF191" s="217"/>
      <c r="GUG191" s="217"/>
      <c r="GUH191" s="217"/>
      <c r="GUI191" s="217"/>
      <c r="GUJ191" s="217"/>
      <c r="GUK191" s="217"/>
      <c r="GUL191" s="217"/>
      <c r="GUM191" s="217"/>
      <c r="GUN191" s="217"/>
      <c r="GUO191" s="217"/>
      <c r="GUP191" s="217"/>
      <c r="GUQ191" s="217"/>
      <c r="GUR191" s="217"/>
      <c r="GUS191" s="217"/>
      <c r="GUT191" s="217"/>
      <c r="GUU191" s="217"/>
      <c r="GUV191" s="217"/>
      <c r="GUW191" s="217"/>
      <c r="GUX191" s="217"/>
      <c r="GUY191" s="217"/>
      <c r="GUZ191" s="217"/>
      <c r="GVA191" s="217"/>
      <c r="GVB191" s="217"/>
      <c r="GVC191" s="217"/>
      <c r="GVD191" s="217"/>
      <c r="GVE191" s="217"/>
      <c r="GVF191" s="217"/>
      <c r="GVG191" s="217"/>
      <c r="GVH191" s="217"/>
      <c r="GVI191" s="217"/>
      <c r="GVJ191" s="217"/>
      <c r="GVK191" s="217"/>
      <c r="GVL191" s="217"/>
      <c r="GVM191" s="217"/>
      <c r="GVN191" s="217"/>
      <c r="GVO191" s="217"/>
      <c r="GVP191" s="217"/>
      <c r="GVQ191" s="217"/>
      <c r="GVR191" s="217"/>
      <c r="GVS191" s="217"/>
      <c r="GVT191" s="217"/>
      <c r="GVU191" s="217"/>
      <c r="GVV191" s="217"/>
      <c r="GVW191" s="217"/>
      <c r="GVX191" s="217"/>
      <c r="GVY191" s="217"/>
      <c r="GVZ191" s="217"/>
      <c r="GWA191" s="217"/>
      <c r="GWB191" s="217"/>
      <c r="GWC191" s="217"/>
      <c r="GWD191" s="217"/>
      <c r="GWE191" s="217"/>
      <c r="GWF191" s="217"/>
      <c r="GWG191" s="217"/>
      <c r="GWH191" s="217"/>
      <c r="GWI191" s="217"/>
      <c r="GWJ191" s="217"/>
      <c r="GWK191" s="217"/>
      <c r="GWL191" s="217"/>
      <c r="GWM191" s="217"/>
      <c r="GWN191" s="217"/>
      <c r="GWO191" s="217"/>
      <c r="GWP191" s="217"/>
      <c r="GWQ191" s="217"/>
      <c r="GWR191" s="217"/>
      <c r="GWS191" s="217"/>
      <c r="GWT191" s="217"/>
      <c r="GWU191" s="217"/>
      <c r="GWV191" s="217"/>
      <c r="GWW191" s="217"/>
      <c r="GWX191" s="217"/>
      <c r="GWY191" s="217"/>
      <c r="GWZ191" s="217"/>
      <c r="GXA191" s="217"/>
      <c r="GXB191" s="217"/>
      <c r="GXC191" s="217"/>
      <c r="GXD191" s="217"/>
      <c r="GXE191" s="217"/>
      <c r="GXF191" s="217"/>
      <c r="GXG191" s="217"/>
      <c r="GXH191" s="217"/>
      <c r="GXI191" s="217"/>
      <c r="GXJ191" s="217"/>
      <c r="GXK191" s="217"/>
      <c r="GXL191" s="217"/>
      <c r="GXM191" s="217"/>
      <c r="GXN191" s="217"/>
      <c r="GXO191" s="217"/>
      <c r="GXP191" s="217"/>
      <c r="GXQ191" s="217"/>
      <c r="GXR191" s="217"/>
      <c r="GXS191" s="217"/>
      <c r="GXT191" s="217"/>
      <c r="GXU191" s="217"/>
      <c r="GXV191" s="217"/>
      <c r="GXW191" s="217"/>
      <c r="GXX191" s="217"/>
      <c r="GXY191" s="217"/>
      <c r="GXZ191" s="217"/>
      <c r="GYA191" s="217"/>
      <c r="GYB191" s="217"/>
      <c r="GYC191" s="217"/>
      <c r="GYD191" s="217"/>
      <c r="GYE191" s="217"/>
      <c r="GYF191" s="217"/>
      <c r="GYG191" s="217"/>
      <c r="GYH191" s="217"/>
      <c r="GYI191" s="217"/>
      <c r="GYJ191" s="217"/>
      <c r="GYK191" s="217"/>
      <c r="GYL191" s="217"/>
      <c r="GYM191" s="217"/>
      <c r="GYN191" s="217"/>
      <c r="GYO191" s="217"/>
      <c r="GYP191" s="217"/>
      <c r="GYQ191" s="217"/>
      <c r="GYR191" s="217"/>
      <c r="GYS191" s="217"/>
      <c r="GYT191" s="217"/>
      <c r="GYU191" s="217"/>
      <c r="GYV191" s="217"/>
      <c r="GYW191" s="217"/>
      <c r="GYX191" s="217"/>
      <c r="GYY191" s="217"/>
      <c r="GYZ191" s="217"/>
      <c r="GZA191" s="217"/>
      <c r="GZB191" s="217"/>
      <c r="GZC191" s="217"/>
      <c r="GZD191" s="217"/>
      <c r="GZE191" s="217"/>
      <c r="GZF191" s="217"/>
      <c r="GZG191" s="217"/>
      <c r="GZH191" s="217"/>
      <c r="GZI191" s="217"/>
      <c r="GZJ191" s="217"/>
      <c r="GZK191" s="217"/>
      <c r="GZL191" s="217"/>
      <c r="GZM191" s="217"/>
      <c r="GZN191" s="217"/>
      <c r="GZO191" s="217"/>
      <c r="GZP191" s="217"/>
      <c r="GZQ191" s="217"/>
      <c r="GZR191" s="217"/>
      <c r="GZS191" s="217"/>
      <c r="GZT191" s="217"/>
      <c r="GZU191" s="217"/>
      <c r="GZV191" s="217"/>
      <c r="GZW191" s="217"/>
      <c r="GZX191" s="217"/>
      <c r="GZY191" s="217"/>
      <c r="GZZ191" s="217"/>
      <c r="HAA191" s="217"/>
      <c r="HAB191" s="217"/>
      <c r="HAC191" s="217"/>
      <c r="HAD191" s="217"/>
      <c r="HAE191" s="217"/>
      <c r="HAF191" s="217"/>
      <c r="HAG191" s="217"/>
      <c r="HAH191" s="217"/>
      <c r="HAI191" s="217"/>
      <c r="HAJ191" s="217"/>
      <c r="HAK191" s="217"/>
      <c r="HAL191" s="217"/>
      <c r="HAM191" s="217"/>
      <c r="HAN191" s="217"/>
      <c r="HAO191" s="217"/>
      <c r="HAP191" s="217"/>
      <c r="HAQ191" s="217"/>
      <c r="HAR191" s="217"/>
      <c r="HAS191" s="217"/>
      <c r="HAT191" s="217"/>
      <c r="HAU191" s="217"/>
      <c r="HAV191" s="217"/>
      <c r="HAW191" s="217"/>
      <c r="HAX191" s="217"/>
      <c r="HAY191" s="217"/>
      <c r="HAZ191" s="217"/>
      <c r="HBA191" s="217"/>
      <c r="HBB191" s="217"/>
      <c r="HBC191" s="217"/>
      <c r="HBD191" s="217"/>
      <c r="HBE191" s="217"/>
      <c r="HBF191" s="217"/>
      <c r="HBG191" s="217"/>
      <c r="HBH191" s="217"/>
      <c r="HBI191" s="217"/>
      <c r="HBJ191" s="217"/>
      <c r="HBK191" s="217"/>
      <c r="HBL191" s="217"/>
      <c r="HBM191" s="217"/>
      <c r="HBN191" s="217"/>
      <c r="HBO191" s="217"/>
      <c r="HBP191" s="217"/>
      <c r="HBQ191" s="217"/>
      <c r="HBR191" s="217"/>
      <c r="HBS191" s="217"/>
      <c r="HBT191" s="217"/>
      <c r="HBU191" s="217"/>
      <c r="HBV191" s="217"/>
      <c r="HBW191" s="217"/>
      <c r="HBX191" s="217"/>
      <c r="HBY191" s="217"/>
      <c r="HBZ191" s="217"/>
      <c r="HCA191" s="217"/>
      <c r="HCB191" s="217"/>
      <c r="HCC191" s="217"/>
      <c r="HCD191" s="217"/>
      <c r="HCE191" s="217"/>
      <c r="HCF191" s="217"/>
      <c r="HCG191" s="217"/>
      <c r="HCH191" s="217"/>
      <c r="HCI191" s="217"/>
      <c r="HCJ191" s="217"/>
      <c r="HCK191" s="217"/>
      <c r="HCL191" s="217"/>
      <c r="HCM191" s="217"/>
      <c r="HCN191" s="217"/>
      <c r="HCO191" s="217"/>
      <c r="HCP191" s="217"/>
      <c r="HCQ191" s="217"/>
      <c r="HCR191" s="217"/>
      <c r="HCS191" s="217"/>
      <c r="HCT191" s="217"/>
      <c r="HCU191" s="217"/>
      <c r="HCV191" s="217"/>
      <c r="HCW191" s="217"/>
      <c r="HCX191" s="217"/>
      <c r="HCY191" s="217"/>
      <c r="HCZ191" s="217"/>
      <c r="HDA191" s="217"/>
      <c r="HDB191" s="217"/>
      <c r="HDC191" s="217"/>
      <c r="HDD191" s="217"/>
      <c r="HDE191" s="217"/>
      <c r="HDF191" s="217"/>
      <c r="HDG191" s="217"/>
      <c r="HDH191" s="217"/>
      <c r="HDI191" s="217"/>
      <c r="HDJ191" s="217"/>
      <c r="HDK191" s="217"/>
      <c r="HDL191" s="217"/>
      <c r="HDM191" s="217"/>
      <c r="HDN191" s="217"/>
      <c r="HDO191" s="217"/>
      <c r="HDP191" s="217"/>
      <c r="HDQ191" s="217"/>
      <c r="HDR191" s="217"/>
      <c r="HDS191" s="217"/>
      <c r="HDT191" s="217"/>
      <c r="HDU191" s="217"/>
      <c r="HDV191" s="217"/>
      <c r="HDW191" s="217"/>
      <c r="HDX191" s="217"/>
      <c r="HDY191" s="217"/>
      <c r="HDZ191" s="217"/>
      <c r="HEA191" s="217"/>
      <c r="HEB191" s="217"/>
      <c r="HEC191" s="217"/>
      <c r="HED191" s="217"/>
      <c r="HEE191" s="217"/>
      <c r="HEF191" s="217"/>
      <c r="HEG191" s="217"/>
      <c r="HEH191" s="217"/>
      <c r="HEI191" s="217"/>
      <c r="HEJ191" s="217"/>
      <c r="HEK191" s="217"/>
      <c r="HEL191" s="217"/>
      <c r="HEM191" s="217"/>
      <c r="HEN191" s="217"/>
      <c r="HEO191" s="217"/>
      <c r="HEP191" s="217"/>
      <c r="HEQ191" s="217"/>
      <c r="HER191" s="217"/>
      <c r="HES191" s="217"/>
      <c r="HET191" s="217"/>
      <c r="HEU191" s="217"/>
      <c r="HEV191" s="217"/>
      <c r="HEW191" s="217"/>
      <c r="HEX191" s="217"/>
      <c r="HEY191" s="217"/>
      <c r="HEZ191" s="217"/>
      <c r="HFA191" s="217"/>
      <c r="HFB191" s="217"/>
      <c r="HFC191" s="217"/>
      <c r="HFD191" s="217"/>
      <c r="HFE191" s="217"/>
      <c r="HFF191" s="217"/>
      <c r="HFG191" s="217"/>
      <c r="HFH191" s="217"/>
      <c r="HFI191" s="217"/>
      <c r="HFJ191" s="217"/>
      <c r="HFK191" s="217"/>
      <c r="HFL191" s="217"/>
      <c r="HFM191" s="217"/>
      <c r="HFN191" s="217"/>
      <c r="HFO191" s="217"/>
      <c r="HFP191" s="217"/>
      <c r="HFQ191" s="217"/>
      <c r="HFR191" s="217"/>
      <c r="HFS191" s="217"/>
      <c r="HFT191" s="217"/>
      <c r="HFU191" s="217"/>
      <c r="HFV191" s="217"/>
      <c r="HFW191" s="217"/>
      <c r="HFX191" s="217"/>
      <c r="HFY191" s="217"/>
      <c r="HFZ191" s="217"/>
      <c r="HGA191" s="217"/>
      <c r="HGB191" s="217"/>
      <c r="HGC191" s="217"/>
      <c r="HGD191" s="217"/>
      <c r="HGE191" s="217"/>
      <c r="HGF191" s="217"/>
      <c r="HGG191" s="217"/>
      <c r="HGH191" s="217"/>
      <c r="HGI191" s="217"/>
      <c r="HGJ191" s="217"/>
      <c r="HGK191" s="217"/>
      <c r="HGL191" s="217"/>
      <c r="HGM191" s="217"/>
      <c r="HGN191" s="217"/>
      <c r="HGO191" s="217"/>
      <c r="HGP191" s="217"/>
      <c r="HGQ191" s="217"/>
      <c r="HGR191" s="217"/>
      <c r="HGS191" s="217"/>
      <c r="HGT191" s="217"/>
      <c r="HGU191" s="217"/>
      <c r="HGV191" s="217"/>
      <c r="HGW191" s="217"/>
      <c r="HGX191" s="217"/>
      <c r="HGY191" s="217"/>
      <c r="HGZ191" s="217"/>
      <c r="HHA191" s="217"/>
      <c r="HHB191" s="217"/>
      <c r="HHC191" s="217"/>
      <c r="HHD191" s="217"/>
      <c r="HHE191" s="217"/>
      <c r="HHF191" s="217"/>
      <c r="HHG191" s="217"/>
      <c r="HHH191" s="217"/>
      <c r="HHI191" s="217"/>
      <c r="HHJ191" s="217"/>
      <c r="HHK191" s="217"/>
      <c r="HHL191" s="217"/>
      <c r="HHM191" s="217"/>
      <c r="HHN191" s="217"/>
      <c r="HHO191" s="217"/>
      <c r="HHP191" s="217"/>
      <c r="HHQ191" s="217"/>
      <c r="HHR191" s="217"/>
      <c r="HHS191" s="217"/>
      <c r="HHT191" s="217"/>
      <c r="HHU191" s="217"/>
      <c r="HHV191" s="217"/>
      <c r="HHW191" s="217"/>
      <c r="HHX191" s="217"/>
      <c r="HHY191" s="217"/>
      <c r="HHZ191" s="217"/>
      <c r="HIA191" s="217"/>
      <c r="HIB191" s="217"/>
      <c r="HIC191" s="217"/>
      <c r="HID191" s="217"/>
      <c r="HIE191" s="217"/>
      <c r="HIF191" s="217"/>
      <c r="HIG191" s="217"/>
      <c r="HIH191" s="217"/>
      <c r="HII191" s="217"/>
      <c r="HIJ191" s="217"/>
      <c r="HIK191" s="217"/>
      <c r="HIL191" s="217"/>
      <c r="HIM191" s="217"/>
      <c r="HIN191" s="217"/>
      <c r="HIO191" s="217"/>
      <c r="HIP191" s="217"/>
      <c r="HIQ191" s="217"/>
      <c r="HIR191" s="217"/>
      <c r="HIS191" s="217"/>
      <c r="HIT191" s="217"/>
      <c r="HIU191" s="217"/>
      <c r="HIV191" s="217"/>
      <c r="HIW191" s="217"/>
      <c r="HIX191" s="217"/>
      <c r="HIY191" s="217"/>
      <c r="HIZ191" s="217"/>
      <c r="HJA191" s="217"/>
      <c r="HJB191" s="217"/>
      <c r="HJC191" s="217"/>
      <c r="HJD191" s="217"/>
      <c r="HJE191" s="217"/>
      <c r="HJF191" s="217"/>
      <c r="HJG191" s="217"/>
      <c r="HJH191" s="217"/>
      <c r="HJI191" s="217"/>
      <c r="HJJ191" s="217"/>
      <c r="HJK191" s="217"/>
      <c r="HJL191" s="217"/>
      <c r="HJM191" s="217"/>
      <c r="HJN191" s="217"/>
      <c r="HJO191" s="217"/>
      <c r="HJP191" s="217"/>
      <c r="HJQ191" s="217"/>
      <c r="HJR191" s="217"/>
      <c r="HJS191" s="217"/>
      <c r="HJT191" s="217"/>
      <c r="HJU191" s="217"/>
      <c r="HJV191" s="217"/>
      <c r="HJW191" s="217"/>
      <c r="HJX191" s="217"/>
      <c r="HJY191" s="217"/>
      <c r="HJZ191" s="217"/>
      <c r="HKA191" s="217"/>
      <c r="HKB191" s="217"/>
      <c r="HKC191" s="217"/>
      <c r="HKD191" s="217"/>
      <c r="HKE191" s="217"/>
      <c r="HKF191" s="217"/>
      <c r="HKG191" s="217"/>
      <c r="HKH191" s="217"/>
      <c r="HKI191" s="217"/>
      <c r="HKJ191" s="217"/>
      <c r="HKK191" s="217"/>
      <c r="HKL191" s="217"/>
      <c r="HKM191" s="217"/>
      <c r="HKN191" s="217"/>
      <c r="HKO191" s="217"/>
      <c r="HKP191" s="217"/>
      <c r="HKQ191" s="217"/>
      <c r="HKR191" s="217"/>
      <c r="HKS191" s="217"/>
      <c r="HKT191" s="217"/>
      <c r="HKU191" s="217"/>
      <c r="HKV191" s="217"/>
      <c r="HKW191" s="217"/>
      <c r="HKX191" s="217"/>
      <c r="HKY191" s="217"/>
      <c r="HKZ191" s="217"/>
      <c r="HLA191" s="217"/>
      <c r="HLB191" s="217"/>
      <c r="HLC191" s="217"/>
      <c r="HLD191" s="217"/>
      <c r="HLE191" s="217"/>
      <c r="HLF191" s="217"/>
      <c r="HLG191" s="217"/>
      <c r="HLH191" s="217"/>
      <c r="HLI191" s="217"/>
      <c r="HLJ191" s="217"/>
      <c r="HLK191" s="217"/>
      <c r="HLL191" s="217"/>
      <c r="HLM191" s="217"/>
      <c r="HLN191" s="217"/>
      <c r="HLO191" s="217"/>
      <c r="HLP191" s="217"/>
      <c r="HLQ191" s="217"/>
      <c r="HLR191" s="217"/>
      <c r="HLS191" s="217"/>
      <c r="HLT191" s="217"/>
      <c r="HLU191" s="217"/>
      <c r="HLV191" s="217"/>
      <c r="HLW191" s="217"/>
      <c r="HLX191" s="217"/>
      <c r="HLY191" s="217"/>
      <c r="HLZ191" s="217"/>
      <c r="HMA191" s="217"/>
      <c r="HMB191" s="217"/>
      <c r="HMC191" s="217"/>
      <c r="HMD191" s="217"/>
      <c r="HME191" s="217"/>
      <c r="HMF191" s="217"/>
      <c r="HMG191" s="217"/>
      <c r="HMH191" s="217"/>
      <c r="HMI191" s="217"/>
      <c r="HMJ191" s="217"/>
      <c r="HMK191" s="217"/>
      <c r="HML191" s="217"/>
      <c r="HMM191" s="217"/>
      <c r="HMN191" s="217"/>
      <c r="HMO191" s="217"/>
      <c r="HMP191" s="217"/>
      <c r="HMQ191" s="217"/>
      <c r="HMR191" s="217"/>
      <c r="HMS191" s="217"/>
      <c r="HMT191" s="217"/>
      <c r="HMU191" s="217"/>
      <c r="HMV191" s="217"/>
      <c r="HMW191" s="217"/>
      <c r="HMX191" s="217"/>
      <c r="HMY191" s="217"/>
      <c r="HMZ191" s="217"/>
      <c r="HNA191" s="217"/>
      <c r="HNB191" s="217"/>
      <c r="HNC191" s="217"/>
      <c r="HND191" s="217"/>
      <c r="HNE191" s="217"/>
      <c r="HNF191" s="217"/>
      <c r="HNG191" s="217"/>
      <c r="HNH191" s="217"/>
      <c r="HNI191" s="217"/>
      <c r="HNJ191" s="217"/>
      <c r="HNK191" s="217"/>
      <c r="HNL191" s="217"/>
      <c r="HNM191" s="217"/>
      <c r="HNN191" s="217"/>
      <c r="HNO191" s="217"/>
      <c r="HNP191" s="217"/>
      <c r="HNQ191" s="217"/>
      <c r="HNR191" s="217"/>
      <c r="HNS191" s="217"/>
      <c r="HNT191" s="217"/>
      <c r="HNU191" s="217"/>
      <c r="HNV191" s="217"/>
      <c r="HNW191" s="217"/>
      <c r="HNX191" s="217"/>
      <c r="HNY191" s="217"/>
      <c r="HNZ191" s="217"/>
      <c r="HOA191" s="217"/>
      <c r="HOB191" s="217"/>
      <c r="HOC191" s="217"/>
      <c r="HOD191" s="217"/>
      <c r="HOE191" s="217"/>
      <c r="HOF191" s="217"/>
      <c r="HOG191" s="217"/>
      <c r="HOH191" s="217"/>
      <c r="HOI191" s="217"/>
      <c r="HOJ191" s="217"/>
      <c r="HOK191" s="217"/>
      <c r="HOL191" s="217"/>
      <c r="HOM191" s="217"/>
      <c r="HON191" s="217"/>
      <c r="HOO191" s="217"/>
      <c r="HOP191" s="217"/>
      <c r="HOQ191" s="217"/>
      <c r="HOR191" s="217"/>
      <c r="HOS191" s="217"/>
      <c r="HOT191" s="217"/>
      <c r="HOU191" s="217"/>
      <c r="HOV191" s="217"/>
      <c r="HOW191" s="217"/>
      <c r="HOX191" s="217"/>
      <c r="HOY191" s="217"/>
      <c r="HOZ191" s="217"/>
      <c r="HPA191" s="217"/>
      <c r="HPB191" s="217"/>
      <c r="HPC191" s="217"/>
      <c r="HPD191" s="217"/>
      <c r="HPE191" s="217"/>
      <c r="HPF191" s="217"/>
      <c r="HPG191" s="217"/>
      <c r="HPH191" s="217"/>
      <c r="HPI191" s="217"/>
      <c r="HPJ191" s="217"/>
      <c r="HPK191" s="217"/>
      <c r="HPL191" s="217"/>
      <c r="HPM191" s="217"/>
      <c r="HPN191" s="217"/>
      <c r="HPO191" s="217"/>
      <c r="HPP191" s="217"/>
      <c r="HPQ191" s="217"/>
      <c r="HPR191" s="217"/>
      <c r="HPS191" s="217"/>
      <c r="HPT191" s="217"/>
      <c r="HPU191" s="217"/>
      <c r="HPV191" s="217"/>
      <c r="HPW191" s="217"/>
      <c r="HPX191" s="217"/>
      <c r="HPY191" s="217"/>
      <c r="HPZ191" s="217"/>
      <c r="HQA191" s="217"/>
      <c r="HQB191" s="217"/>
      <c r="HQC191" s="217"/>
      <c r="HQD191" s="217"/>
      <c r="HQE191" s="217"/>
      <c r="HQF191" s="217"/>
      <c r="HQG191" s="217"/>
      <c r="HQH191" s="217"/>
      <c r="HQI191" s="217"/>
      <c r="HQJ191" s="217"/>
      <c r="HQK191" s="217"/>
      <c r="HQL191" s="217"/>
      <c r="HQM191" s="217"/>
      <c r="HQN191" s="217"/>
      <c r="HQO191" s="217"/>
      <c r="HQP191" s="217"/>
      <c r="HQQ191" s="217"/>
      <c r="HQR191" s="217"/>
      <c r="HQS191" s="217"/>
      <c r="HQT191" s="217"/>
      <c r="HQU191" s="217"/>
      <c r="HQV191" s="217"/>
      <c r="HQW191" s="217"/>
      <c r="HQX191" s="217"/>
      <c r="HQY191" s="217"/>
      <c r="HQZ191" s="217"/>
      <c r="HRA191" s="217"/>
      <c r="HRB191" s="217"/>
      <c r="HRC191" s="217"/>
      <c r="HRD191" s="217"/>
      <c r="HRE191" s="217"/>
      <c r="HRF191" s="217"/>
      <c r="HRG191" s="217"/>
      <c r="HRH191" s="217"/>
      <c r="HRI191" s="217"/>
      <c r="HRJ191" s="217"/>
      <c r="HRK191" s="217"/>
      <c r="HRL191" s="217"/>
      <c r="HRM191" s="217"/>
      <c r="HRN191" s="217"/>
      <c r="HRO191" s="217"/>
      <c r="HRP191" s="217"/>
      <c r="HRQ191" s="217"/>
      <c r="HRR191" s="217"/>
      <c r="HRS191" s="217"/>
      <c r="HRT191" s="217"/>
      <c r="HRU191" s="217"/>
      <c r="HRV191" s="217"/>
      <c r="HRW191" s="217"/>
      <c r="HRX191" s="217"/>
      <c r="HRY191" s="217"/>
      <c r="HRZ191" s="217"/>
      <c r="HSA191" s="217"/>
      <c r="HSB191" s="217"/>
      <c r="HSC191" s="217"/>
      <c r="HSD191" s="217"/>
      <c r="HSE191" s="217"/>
      <c r="HSF191" s="217"/>
      <c r="HSG191" s="217"/>
      <c r="HSH191" s="217"/>
      <c r="HSI191" s="217"/>
      <c r="HSJ191" s="217"/>
      <c r="HSK191" s="217"/>
      <c r="HSL191" s="217"/>
      <c r="HSM191" s="217"/>
      <c r="HSN191" s="217"/>
      <c r="HSO191" s="217"/>
      <c r="HSP191" s="217"/>
      <c r="HSQ191" s="217"/>
      <c r="HSR191" s="217"/>
      <c r="HSS191" s="217"/>
      <c r="HST191" s="217"/>
      <c r="HSU191" s="217"/>
      <c r="HSV191" s="217"/>
      <c r="HSW191" s="217"/>
      <c r="HSX191" s="217"/>
      <c r="HSY191" s="217"/>
      <c r="HSZ191" s="217"/>
      <c r="HTA191" s="217"/>
      <c r="HTB191" s="217"/>
      <c r="HTC191" s="217"/>
      <c r="HTD191" s="217"/>
      <c r="HTE191" s="217"/>
      <c r="HTF191" s="217"/>
      <c r="HTG191" s="217"/>
      <c r="HTH191" s="217"/>
      <c r="HTI191" s="217"/>
      <c r="HTJ191" s="217"/>
      <c r="HTK191" s="217"/>
      <c r="HTL191" s="217"/>
      <c r="HTM191" s="217"/>
      <c r="HTN191" s="217"/>
      <c r="HTO191" s="217"/>
      <c r="HTP191" s="217"/>
      <c r="HTQ191" s="217"/>
      <c r="HTR191" s="217"/>
      <c r="HTS191" s="217"/>
      <c r="HTT191" s="217"/>
      <c r="HTU191" s="217"/>
      <c r="HTV191" s="217"/>
      <c r="HTW191" s="217"/>
      <c r="HTX191" s="217"/>
      <c r="HTY191" s="217"/>
      <c r="HTZ191" s="217"/>
      <c r="HUA191" s="217"/>
      <c r="HUB191" s="217"/>
      <c r="HUC191" s="217"/>
      <c r="HUD191" s="217"/>
      <c r="HUE191" s="217"/>
      <c r="HUF191" s="217"/>
      <c r="HUG191" s="217"/>
      <c r="HUH191" s="217"/>
      <c r="HUI191" s="217"/>
      <c r="HUJ191" s="217"/>
      <c r="HUK191" s="217"/>
      <c r="HUL191" s="217"/>
      <c r="HUM191" s="217"/>
      <c r="HUN191" s="217"/>
      <c r="HUO191" s="217"/>
      <c r="HUP191" s="217"/>
      <c r="HUQ191" s="217"/>
      <c r="HUR191" s="217"/>
      <c r="HUS191" s="217"/>
      <c r="HUT191" s="217"/>
      <c r="HUU191" s="217"/>
      <c r="HUV191" s="217"/>
      <c r="HUW191" s="217"/>
      <c r="HUX191" s="217"/>
      <c r="HUY191" s="217"/>
      <c r="HUZ191" s="217"/>
      <c r="HVA191" s="217"/>
      <c r="HVB191" s="217"/>
      <c r="HVC191" s="217"/>
      <c r="HVD191" s="217"/>
      <c r="HVE191" s="217"/>
      <c r="HVF191" s="217"/>
      <c r="HVG191" s="217"/>
      <c r="HVH191" s="217"/>
      <c r="HVI191" s="217"/>
      <c r="HVJ191" s="217"/>
      <c r="HVK191" s="217"/>
      <c r="HVL191" s="217"/>
      <c r="HVM191" s="217"/>
      <c r="HVN191" s="217"/>
      <c r="HVO191" s="217"/>
      <c r="HVP191" s="217"/>
      <c r="HVQ191" s="217"/>
      <c r="HVR191" s="217"/>
      <c r="HVS191" s="217"/>
      <c r="HVT191" s="217"/>
      <c r="HVU191" s="217"/>
      <c r="HVV191" s="217"/>
      <c r="HVW191" s="217"/>
      <c r="HVX191" s="217"/>
      <c r="HVY191" s="217"/>
      <c r="HVZ191" s="217"/>
      <c r="HWA191" s="217"/>
      <c r="HWB191" s="217"/>
      <c r="HWC191" s="217"/>
      <c r="HWD191" s="217"/>
      <c r="HWE191" s="217"/>
      <c r="HWF191" s="217"/>
      <c r="HWG191" s="217"/>
      <c r="HWH191" s="217"/>
      <c r="HWI191" s="217"/>
      <c r="HWJ191" s="217"/>
      <c r="HWK191" s="217"/>
      <c r="HWL191" s="217"/>
      <c r="HWM191" s="217"/>
      <c r="HWN191" s="217"/>
      <c r="HWO191" s="217"/>
      <c r="HWP191" s="217"/>
      <c r="HWQ191" s="217"/>
      <c r="HWR191" s="217"/>
      <c r="HWS191" s="217"/>
      <c r="HWT191" s="217"/>
      <c r="HWU191" s="217"/>
      <c r="HWV191" s="217"/>
      <c r="HWW191" s="217"/>
      <c r="HWX191" s="217"/>
      <c r="HWY191" s="217"/>
      <c r="HWZ191" s="217"/>
      <c r="HXA191" s="217"/>
      <c r="HXB191" s="217"/>
      <c r="HXC191" s="217"/>
      <c r="HXD191" s="217"/>
      <c r="HXE191" s="217"/>
      <c r="HXF191" s="217"/>
      <c r="HXG191" s="217"/>
      <c r="HXH191" s="217"/>
      <c r="HXI191" s="217"/>
      <c r="HXJ191" s="217"/>
      <c r="HXK191" s="217"/>
      <c r="HXL191" s="217"/>
      <c r="HXM191" s="217"/>
      <c r="HXN191" s="217"/>
      <c r="HXO191" s="217"/>
      <c r="HXP191" s="217"/>
      <c r="HXQ191" s="217"/>
      <c r="HXR191" s="217"/>
      <c r="HXS191" s="217"/>
      <c r="HXT191" s="217"/>
      <c r="HXU191" s="217"/>
      <c r="HXV191" s="217"/>
      <c r="HXW191" s="217"/>
      <c r="HXX191" s="217"/>
      <c r="HXY191" s="217"/>
      <c r="HXZ191" s="217"/>
      <c r="HYA191" s="217"/>
      <c r="HYB191" s="217"/>
      <c r="HYC191" s="217"/>
      <c r="HYD191" s="217"/>
      <c r="HYE191" s="217"/>
      <c r="HYF191" s="217"/>
      <c r="HYG191" s="217"/>
      <c r="HYH191" s="217"/>
      <c r="HYI191" s="217"/>
      <c r="HYJ191" s="217"/>
      <c r="HYK191" s="217"/>
      <c r="HYL191" s="217"/>
      <c r="HYM191" s="217"/>
      <c r="HYN191" s="217"/>
      <c r="HYO191" s="217"/>
      <c r="HYP191" s="217"/>
      <c r="HYQ191" s="217"/>
      <c r="HYR191" s="217"/>
      <c r="HYS191" s="217"/>
      <c r="HYT191" s="217"/>
      <c r="HYU191" s="217"/>
      <c r="HYV191" s="217"/>
      <c r="HYW191" s="217"/>
      <c r="HYX191" s="217"/>
      <c r="HYY191" s="217"/>
      <c r="HYZ191" s="217"/>
      <c r="HZA191" s="217"/>
      <c r="HZB191" s="217"/>
      <c r="HZC191" s="217"/>
      <c r="HZD191" s="217"/>
      <c r="HZE191" s="217"/>
      <c r="HZF191" s="217"/>
      <c r="HZG191" s="217"/>
      <c r="HZH191" s="217"/>
      <c r="HZI191" s="217"/>
      <c r="HZJ191" s="217"/>
      <c r="HZK191" s="217"/>
      <c r="HZL191" s="217"/>
      <c r="HZM191" s="217"/>
      <c r="HZN191" s="217"/>
      <c r="HZO191" s="217"/>
      <c r="HZP191" s="217"/>
      <c r="HZQ191" s="217"/>
      <c r="HZR191" s="217"/>
      <c r="HZS191" s="217"/>
      <c r="HZT191" s="217"/>
      <c r="HZU191" s="217"/>
      <c r="HZV191" s="217"/>
      <c r="HZW191" s="217"/>
      <c r="HZX191" s="217"/>
      <c r="HZY191" s="217"/>
      <c r="HZZ191" s="217"/>
      <c r="IAA191" s="217"/>
      <c r="IAB191" s="217"/>
      <c r="IAC191" s="217"/>
      <c r="IAD191" s="217"/>
      <c r="IAE191" s="217"/>
      <c r="IAF191" s="217"/>
      <c r="IAG191" s="217"/>
      <c r="IAH191" s="217"/>
      <c r="IAI191" s="217"/>
      <c r="IAJ191" s="217"/>
      <c r="IAK191" s="217"/>
      <c r="IAL191" s="217"/>
      <c r="IAM191" s="217"/>
      <c r="IAN191" s="217"/>
      <c r="IAO191" s="217"/>
      <c r="IAP191" s="217"/>
      <c r="IAQ191" s="217"/>
      <c r="IAR191" s="217"/>
      <c r="IAS191" s="217"/>
      <c r="IAT191" s="217"/>
      <c r="IAU191" s="217"/>
      <c r="IAV191" s="217"/>
      <c r="IAW191" s="217"/>
      <c r="IAX191" s="217"/>
      <c r="IAY191" s="217"/>
      <c r="IAZ191" s="217"/>
      <c r="IBA191" s="217"/>
      <c r="IBB191" s="217"/>
      <c r="IBC191" s="217"/>
      <c r="IBD191" s="217"/>
      <c r="IBE191" s="217"/>
      <c r="IBF191" s="217"/>
      <c r="IBG191" s="217"/>
      <c r="IBH191" s="217"/>
      <c r="IBI191" s="217"/>
      <c r="IBJ191" s="217"/>
      <c r="IBK191" s="217"/>
      <c r="IBL191" s="217"/>
      <c r="IBM191" s="217"/>
      <c r="IBN191" s="217"/>
      <c r="IBO191" s="217"/>
      <c r="IBP191" s="217"/>
      <c r="IBQ191" s="217"/>
      <c r="IBR191" s="217"/>
      <c r="IBS191" s="217"/>
      <c r="IBT191" s="217"/>
      <c r="IBU191" s="217"/>
      <c r="IBV191" s="217"/>
      <c r="IBW191" s="217"/>
      <c r="IBX191" s="217"/>
      <c r="IBY191" s="217"/>
      <c r="IBZ191" s="217"/>
      <c r="ICA191" s="217"/>
      <c r="ICB191" s="217"/>
      <c r="ICC191" s="217"/>
      <c r="ICD191" s="217"/>
      <c r="ICE191" s="217"/>
      <c r="ICF191" s="217"/>
      <c r="ICG191" s="217"/>
      <c r="ICH191" s="217"/>
      <c r="ICI191" s="217"/>
      <c r="ICJ191" s="217"/>
      <c r="ICK191" s="217"/>
      <c r="ICL191" s="217"/>
      <c r="ICM191" s="217"/>
      <c r="ICN191" s="217"/>
      <c r="ICO191" s="217"/>
      <c r="ICP191" s="217"/>
      <c r="ICQ191" s="217"/>
      <c r="ICR191" s="217"/>
      <c r="ICS191" s="217"/>
      <c r="ICT191" s="217"/>
      <c r="ICU191" s="217"/>
      <c r="ICV191" s="217"/>
      <c r="ICW191" s="217"/>
      <c r="ICX191" s="217"/>
      <c r="ICY191" s="217"/>
      <c r="ICZ191" s="217"/>
      <c r="IDA191" s="217"/>
      <c r="IDB191" s="217"/>
      <c r="IDC191" s="217"/>
      <c r="IDD191" s="217"/>
      <c r="IDE191" s="217"/>
      <c r="IDF191" s="217"/>
      <c r="IDG191" s="217"/>
      <c r="IDH191" s="217"/>
      <c r="IDI191" s="217"/>
      <c r="IDJ191" s="217"/>
      <c r="IDK191" s="217"/>
      <c r="IDL191" s="217"/>
      <c r="IDM191" s="217"/>
      <c r="IDN191" s="217"/>
      <c r="IDO191" s="217"/>
      <c r="IDP191" s="217"/>
      <c r="IDQ191" s="217"/>
      <c r="IDR191" s="217"/>
      <c r="IDS191" s="217"/>
      <c r="IDT191" s="217"/>
      <c r="IDU191" s="217"/>
      <c r="IDV191" s="217"/>
      <c r="IDW191" s="217"/>
      <c r="IDX191" s="217"/>
      <c r="IDY191" s="217"/>
      <c r="IDZ191" s="217"/>
      <c r="IEA191" s="217"/>
      <c r="IEB191" s="217"/>
      <c r="IEC191" s="217"/>
      <c r="IED191" s="217"/>
      <c r="IEE191" s="217"/>
      <c r="IEF191" s="217"/>
      <c r="IEG191" s="217"/>
      <c r="IEH191" s="217"/>
      <c r="IEI191" s="217"/>
      <c r="IEJ191" s="217"/>
      <c r="IEK191" s="217"/>
      <c r="IEL191" s="217"/>
      <c r="IEM191" s="217"/>
      <c r="IEN191" s="217"/>
      <c r="IEO191" s="217"/>
      <c r="IEP191" s="217"/>
      <c r="IEQ191" s="217"/>
      <c r="IER191" s="217"/>
      <c r="IES191" s="217"/>
      <c r="IET191" s="217"/>
      <c r="IEU191" s="217"/>
      <c r="IEV191" s="217"/>
      <c r="IEW191" s="217"/>
      <c r="IEX191" s="217"/>
      <c r="IEY191" s="217"/>
      <c r="IEZ191" s="217"/>
      <c r="IFA191" s="217"/>
      <c r="IFB191" s="217"/>
      <c r="IFC191" s="217"/>
      <c r="IFD191" s="217"/>
      <c r="IFE191" s="217"/>
      <c r="IFF191" s="217"/>
      <c r="IFG191" s="217"/>
      <c r="IFH191" s="217"/>
      <c r="IFI191" s="217"/>
      <c r="IFJ191" s="217"/>
      <c r="IFK191" s="217"/>
      <c r="IFL191" s="217"/>
      <c r="IFM191" s="217"/>
      <c r="IFN191" s="217"/>
      <c r="IFO191" s="217"/>
      <c r="IFP191" s="217"/>
      <c r="IFQ191" s="217"/>
      <c r="IFR191" s="217"/>
      <c r="IFS191" s="217"/>
      <c r="IFT191" s="217"/>
      <c r="IFU191" s="217"/>
      <c r="IFV191" s="217"/>
      <c r="IFW191" s="217"/>
      <c r="IFX191" s="217"/>
      <c r="IFY191" s="217"/>
      <c r="IFZ191" s="217"/>
      <c r="IGA191" s="217"/>
      <c r="IGB191" s="217"/>
      <c r="IGC191" s="217"/>
      <c r="IGD191" s="217"/>
      <c r="IGE191" s="217"/>
      <c r="IGF191" s="217"/>
      <c r="IGG191" s="217"/>
      <c r="IGH191" s="217"/>
      <c r="IGI191" s="217"/>
      <c r="IGJ191" s="217"/>
      <c r="IGK191" s="217"/>
      <c r="IGL191" s="217"/>
      <c r="IGM191" s="217"/>
      <c r="IGN191" s="217"/>
      <c r="IGO191" s="217"/>
      <c r="IGP191" s="217"/>
      <c r="IGQ191" s="217"/>
      <c r="IGR191" s="217"/>
      <c r="IGS191" s="217"/>
      <c r="IGT191" s="217"/>
      <c r="IGU191" s="217"/>
      <c r="IGV191" s="217"/>
      <c r="IGW191" s="217"/>
      <c r="IGX191" s="217"/>
      <c r="IGY191" s="217"/>
      <c r="IGZ191" s="217"/>
      <c r="IHA191" s="217"/>
      <c r="IHB191" s="217"/>
      <c r="IHC191" s="217"/>
      <c r="IHD191" s="217"/>
      <c r="IHE191" s="217"/>
      <c r="IHF191" s="217"/>
      <c r="IHG191" s="217"/>
      <c r="IHH191" s="217"/>
      <c r="IHI191" s="217"/>
      <c r="IHJ191" s="217"/>
      <c r="IHK191" s="217"/>
      <c r="IHL191" s="217"/>
      <c r="IHM191" s="217"/>
      <c r="IHN191" s="217"/>
      <c r="IHO191" s="217"/>
      <c r="IHP191" s="217"/>
      <c r="IHQ191" s="217"/>
      <c r="IHR191" s="217"/>
      <c r="IHS191" s="217"/>
      <c r="IHT191" s="217"/>
      <c r="IHU191" s="217"/>
      <c r="IHV191" s="217"/>
      <c r="IHW191" s="217"/>
      <c r="IHX191" s="217"/>
      <c r="IHY191" s="217"/>
      <c r="IHZ191" s="217"/>
      <c r="IIA191" s="217"/>
      <c r="IIB191" s="217"/>
      <c r="IIC191" s="217"/>
      <c r="IID191" s="217"/>
      <c r="IIE191" s="217"/>
      <c r="IIF191" s="217"/>
      <c r="IIG191" s="217"/>
      <c r="IIH191" s="217"/>
      <c r="III191" s="217"/>
      <c r="IIJ191" s="217"/>
      <c r="IIK191" s="217"/>
      <c r="IIL191" s="217"/>
      <c r="IIM191" s="217"/>
      <c r="IIN191" s="217"/>
      <c r="IIO191" s="217"/>
      <c r="IIP191" s="217"/>
      <c r="IIQ191" s="217"/>
      <c r="IIR191" s="217"/>
      <c r="IIS191" s="217"/>
      <c r="IIT191" s="217"/>
      <c r="IIU191" s="217"/>
      <c r="IIV191" s="217"/>
      <c r="IIW191" s="217"/>
      <c r="IIX191" s="217"/>
      <c r="IIY191" s="217"/>
      <c r="IIZ191" s="217"/>
      <c r="IJA191" s="217"/>
      <c r="IJB191" s="217"/>
      <c r="IJC191" s="217"/>
      <c r="IJD191" s="217"/>
      <c r="IJE191" s="217"/>
      <c r="IJF191" s="217"/>
      <c r="IJG191" s="217"/>
      <c r="IJH191" s="217"/>
      <c r="IJI191" s="217"/>
      <c r="IJJ191" s="217"/>
      <c r="IJK191" s="217"/>
      <c r="IJL191" s="217"/>
      <c r="IJM191" s="217"/>
      <c r="IJN191" s="217"/>
      <c r="IJO191" s="217"/>
      <c r="IJP191" s="217"/>
      <c r="IJQ191" s="217"/>
      <c r="IJR191" s="217"/>
      <c r="IJS191" s="217"/>
      <c r="IJT191" s="217"/>
      <c r="IJU191" s="217"/>
      <c r="IJV191" s="217"/>
      <c r="IJW191" s="217"/>
      <c r="IJX191" s="217"/>
      <c r="IJY191" s="217"/>
      <c r="IJZ191" s="217"/>
      <c r="IKA191" s="217"/>
      <c r="IKB191" s="217"/>
      <c r="IKC191" s="217"/>
      <c r="IKD191" s="217"/>
      <c r="IKE191" s="217"/>
      <c r="IKF191" s="217"/>
      <c r="IKG191" s="217"/>
      <c r="IKH191" s="217"/>
      <c r="IKI191" s="217"/>
      <c r="IKJ191" s="217"/>
      <c r="IKK191" s="217"/>
      <c r="IKL191" s="217"/>
      <c r="IKM191" s="217"/>
      <c r="IKN191" s="217"/>
      <c r="IKO191" s="217"/>
      <c r="IKP191" s="217"/>
      <c r="IKQ191" s="217"/>
      <c r="IKR191" s="217"/>
      <c r="IKS191" s="217"/>
      <c r="IKT191" s="217"/>
      <c r="IKU191" s="217"/>
      <c r="IKV191" s="217"/>
      <c r="IKW191" s="217"/>
      <c r="IKX191" s="217"/>
      <c r="IKY191" s="217"/>
      <c r="IKZ191" s="217"/>
      <c r="ILA191" s="217"/>
      <c r="ILB191" s="217"/>
      <c r="ILC191" s="217"/>
      <c r="ILD191" s="217"/>
      <c r="ILE191" s="217"/>
      <c r="ILF191" s="217"/>
      <c r="ILG191" s="217"/>
      <c r="ILH191" s="217"/>
      <c r="ILI191" s="217"/>
      <c r="ILJ191" s="217"/>
      <c r="ILK191" s="217"/>
      <c r="ILL191" s="217"/>
      <c r="ILM191" s="217"/>
      <c r="ILN191" s="217"/>
      <c r="ILO191" s="217"/>
      <c r="ILP191" s="217"/>
      <c r="ILQ191" s="217"/>
      <c r="ILR191" s="217"/>
      <c r="ILS191" s="217"/>
      <c r="ILT191" s="217"/>
      <c r="ILU191" s="217"/>
      <c r="ILV191" s="217"/>
      <c r="ILW191" s="217"/>
      <c r="ILX191" s="217"/>
      <c r="ILY191" s="217"/>
      <c r="ILZ191" s="217"/>
      <c r="IMA191" s="217"/>
      <c r="IMB191" s="217"/>
      <c r="IMC191" s="217"/>
      <c r="IMD191" s="217"/>
      <c r="IME191" s="217"/>
      <c r="IMF191" s="217"/>
      <c r="IMG191" s="217"/>
      <c r="IMH191" s="217"/>
      <c r="IMI191" s="217"/>
      <c r="IMJ191" s="217"/>
      <c r="IMK191" s="217"/>
      <c r="IML191" s="217"/>
      <c r="IMM191" s="217"/>
      <c r="IMN191" s="217"/>
      <c r="IMO191" s="217"/>
      <c r="IMP191" s="217"/>
      <c r="IMQ191" s="217"/>
      <c r="IMR191" s="217"/>
      <c r="IMS191" s="217"/>
      <c r="IMT191" s="217"/>
      <c r="IMU191" s="217"/>
      <c r="IMV191" s="217"/>
      <c r="IMW191" s="217"/>
      <c r="IMX191" s="217"/>
      <c r="IMY191" s="217"/>
      <c r="IMZ191" s="217"/>
      <c r="INA191" s="217"/>
      <c r="INB191" s="217"/>
      <c r="INC191" s="217"/>
      <c r="IND191" s="217"/>
      <c r="INE191" s="217"/>
      <c r="INF191" s="217"/>
      <c r="ING191" s="217"/>
      <c r="INH191" s="217"/>
      <c r="INI191" s="217"/>
      <c r="INJ191" s="217"/>
      <c r="INK191" s="217"/>
      <c r="INL191" s="217"/>
      <c r="INM191" s="217"/>
      <c r="INN191" s="217"/>
      <c r="INO191" s="217"/>
      <c r="INP191" s="217"/>
      <c r="INQ191" s="217"/>
      <c r="INR191" s="217"/>
      <c r="INS191" s="217"/>
      <c r="INT191" s="217"/>
      <c r="INU191" s="217"/>
      <c r="INV191" s="217"/>
      <c r="INW191" s="217"/>
      <c r="INX191" s="217"/>
      <c r="INY191" s="217"/>
      <c r="INZ191" s="217"/>
      <c r="IOA191" s="217"/>
      <c r="IOB191" s="217"/>
      <c r="IOC191" s="217"/>
      <c r="IOD191" s="217"/>
      <c r="IOE191" s="217"/>
      <c r="IOF191" s="217"/>
      <c r="IOG191" s="217"/>
      <c r="IOH191" s="217"/>
      <c r="IOI191" s="217"/>
      <c r="IOJ191" s="217"/>
      <c r="IOK191" s="217"/>
      <c r="IOL191" s="217"/>
      <c r="IOM191" s="217"/>
      <c r="ION191" s="217"/>
      <c r="IOO191" s="217"/>
      <c r="IOP191" s="217"/>
      <c r="IOQ191" s="217"/>
      <c r="IOR191" s="217"/>
      <c r="IOS191" s="217"/>
      <c r="IOT191" s="217"/>
      <c r="IOU191" s="217"/>
      <c r="IOV191" s="217"/>
      <c r="IOW191" s="217"/>
      <c r="IOX191" s="217"/>
      <c r="IOY191" s="217"/>
      <c r="IOZ191" s="217"/>
      <c r="IPA191" s="217"/>
      <c r="IPB191" s="217"/>
      <c r="IPC191" s="217"/>
      <c r="IPD191" s="217"/>
      <c r="IPE191" s="217"/>
      <c r="IPF191" s="217"/>
      <c r="IPG191" s="217"/>
      <c r="IPH191" s="217"/>
      <c r="IPI191" s="217"/>
      <c r="IPJ191" s="217"/>
      <c r="IPK191" s="217"/>
      <c r="IPL191" s="217"/>
      <c r="IPM191" s="217"/>
      <c r="IPN191" s="217"/>
      <c r="IPO191" s="217"/>
      <c r="IPP191" s="217"/>
      <c r="IPQ191" s="217"/>
      <c r="IPR191" s="217"/>
      <c r="IPS191" s="217"/>
      <c r="IPT191" s="217"/>
      <c r="IPU191" s="217"/>
      <c r="IPV191" s="217"/>
      <c r="IPW191" s="217"/>
      <c r="IPX191" s="217"/>
      <c r="IPY191" s="217"/>
      <c r="IPZ191" s="217"/>
      <c r="IQA191" s="217"/>
      <c r="IQB191" s="217"/>
      <c r="IQC191" s="217"/>
      <c r="IQD191" s="217"/>
      <c r="IQE191" s="217"/>
      <c r="IQF191" s="217"/>
      <c r="IQG191" s="217"/>
      <c r="IQH191" s="217"/>
      <c r="IQI191" s="217"/>
      <c r="IQJ191" s="217"/>
      <c r="IQK191" s="217"/>
      <c r="IQL191" s="217"/>
      <c r="IQM191" s="217"/>
      <c r="IQN191" s="217"/>
      <c r="IQO191" s="217"/>
      <c r="IQP191" s="217"/>
      <c r="IQQ191" s="217"/>
      <c r="IQR191" s="217"/>
      <c r="IQS191" s="217"/>
      <c r="IQT191" s="217"/>
      <c r="IQU191" s="217"/>
      <c r="IQV191" s="217"/>
      <c r="IQW191" s="217"/>
      <c r="IQX191" s="217"/>
      <c r="IQY191" s="217"/>
      <c r="IQZ191" s="217"/>
      <c r="IRA191" s="217"/>
      <c r="IRB191" s="217"/>
      <c r="IRC191" s="217"/>
      <c r="IRD191" s="217"/>
      <c r="IRE191" s="217"/>
      <c r="IRF191" s="217"/>
      <c r="IRG191" s="217"/>
      <c r="IRH191" s="217"/>
      <c r="IRI191" s="217"/>
      <c r="IRJ191" s="217"/>
      <c r="IRK191" s="217"/>
      <c r="IRL191" s="217"/>
      <c r="IRM191" s="217"/>
      <c r="IRN191" s="217"/>
      <c r="IRO191" s="217"/>
      <c r="IRP191" s="217"/>
      <c r="IRQ191" s="217"/>
      <c r="IRR191" s="217"/>
      <c r="IRS191" s="217"/>
      <c r="IRT191" s="217"/>
      <c r="IRU191" s="217"/>
      <c r="IRV191" s="217"/>
      <c r="IRW191" s="217"/>
      <c r="IRX191" s="217"/>
      <c r="IRY191" s="217"/>
      <c r="IRZ191" s="217"/>
      <c r="ISA191" s="217"/>
      <c r="ISB191" s="217"/>
      <c r="ISC191" s="217"/>
      <c r="ISD191" s="217"/>
      <c r="ISE191" s="217"/>
      <c r="ISF191" s="217"/>
      <c r="ISG191" s="217"/>
      <c r="ISH191" s="217"/>
      <c r="ISI191" s="217"/>
      <c r="ISJ191" s="217"/>
      <c r="ISK191" s="217"/>
      <c r="ISL191" s="217"/>
      <c r="ISM191" s="217"/>
      <c r="ISN191" s="217"/>
      <c r="ISO191" s="217"/>
      <c r="ISP191" s="217"/>
      <c r="ISQ191" s="217"/>
      <c r="ISR191" s="217"/>
      <c r="ISS191" s="217"/>
      <c r="IST191" s="217"/>
      <c r="ISU191" s="217"/>
      <c r="ISV191" s="217"/>
      <c r="ISW191" s="217"/>
      <c r="ISX191" s="217"/>
      <c r="ISY191" s="217"/>
      <c r="ISZ191" s="217"/>
      <c r="ITA191" s="217"/>
      <c r="ITB191" s="217"/>
      <c r="ITC191" s="217"/>
      <c r="ITD191" s="217"/>
      <c r="ITE191" s="217"/>
      <c r="ITF191" s="217"/>
      <c r="ITG191" s="217"/>
      <c r="ITH191" s="217"/>
      <c r="ITI191" s="217"/>
      <c r="ITJ191" s="217"/>
      <c r="ITK191" s="217"/>
      <c r="ITL191" s="217"/>
      <c r="ITM191" s="217"/>
      <c r="ITN191" s="217"/>
      <c r="ITO191" s="217"/>
      <c r="ITP191" s="217"/>
      <c r="ITQ191" s="217"/>
      <c r="ITR191" s="217"/>
      <c r="ITS191" s="217"/>
      <c r="ITT191" s="217"/>
      <c r="ITU191" s="217"/>
      <c r="ITV191" s="217"/>
      <c r="ITW191" s="217"/>
      <c r="ITX191" s="217"/>
      <c r="ITY191" s="217"/>
      <c r="ITZ191" s="217"/>
      <c r="IUA191" s="217"/>
      <c r="IUB191" s="217"/>
      <c r="IUC191" s="217"/>
      <c r="IUD191" s="217"/>
      <c r="IUE191" s="217"/>
      <c r="IUF191" s="217"/>
      <c r="IUG191" s="217"/>
      <c r="IUH191" s="217"/>
      <c r="IUI191" s="217"/>
      <c r="IUJ191" s="217"/>
      <c r="IUK191" s="217"/>
      <c r="IUL191" s="217"/>
      <c r="IUM191" s="217"/>
      <c r="IUN191" s="217"/>
      <c r="IUO191" s="217"/>
      <c r="IUP191" s="217"/>
      <c r="IUQ191" s="217"/>
      <c r="IUR191" s="217"/>
      <c r="IUS191" s="217"/>
      <c r="IUT191" s="217"/>
      <c r="IUU191" s="217"/>
      <c r="IUV191" s="217"/>
      <c r="IUW191" s="217"/>
      <c r="IUX191" s="217"/>
      <c r="IUY191" s="217"/>
      <c r="IUZ191" s="217"/>
      <c r="IVA191" s="217"/>
      <c r="IVB191" s="217"/>
      <c r="IVC191" s="217"/>
      <c r="IVD191" s="217"/>
      <c r="IVE191" s="217"/>
      <c r="IVF191" s="217"/>
      <c r="IVG191" s="217"/>
      <c r="IVH191" s="217"/>
      <c r="IVI191" s="217"/>
      <c r="IVJ191" s="217"/>
      <c r="IVK191" s="217"/>
      <c r="IVL191" s="217"/>
      <c r="IVM191" s="217"/>
      <c r="IVN191" s="217"/>
      <c r="IVO191" s="217"/>
      <c r="IVP191" s="217"/>
      <c r="IVQ191" s="217"/>
      <c r="IVR191" s="217"/>
      <c r="IVS191" s="217"/>
      <c r="IVT191" s="217"/>
      <c r="IVU191" s="217"/>
      <c r="IVV191" s="217"/>
      <c r="IVW191" s="217"/>
      <c r="IVX191" s="217"/>
      <c r="IVY191" s="217"/>
      <c r="IVZ191" s="217"/>
      <c r="IWA191" s="217"/>
      <c r="IWB191" s="217"/>
      <c r="IWC191" s="217"/>
      <c r="IWD191" s="217"/>
      <c r="IWE191" s="217"/>
      <c r="IWF191" s="217"/>
      <c r="IWG191" s="217"/>
      <c r="IWH191" s="217"/>
      <c r="IWI191" s="217"/>
      <c r="IWJ191" s="217"/>
      <c r="IWK191" s="217"/>
      <c r="IWL191" s="217"/>
      <c r="IWM191" s="217"/>
      <c r="IWN191" s="217"/>
      <c r="IWO191" s="217"/>
      <c r="IWP191" s="217"/>
      <c r="IWQ191" s="217"/>
      <c r="IWR191" s="217"/>
      <c r="IWS191" s="217"/>
      <c r="IWT191" s="217"/>
      <c r="IWU191" s="217"/>
      <c r="IWV191" s="217"/>
      <c r="IWW191" s="217"/>
      <c r="IWX191" s="217"/>
      <c r="IWY191" s="217"/>
      <c r="IWZ191" s="217"/>
      <c r="IXA191" s="217"/>
      <c r="IXB191" s="217"/>
      <c r="IXC191" s="217"/>
      <c r="IXD191" s="217"/>
      <c r="IXE191" s="217"/>
      <c r="IXF191" s="217"/>
      <c r="IXG191" s="217"/>
      <c r="IXH191" s="217"/>
      <c r="IXI191" s="217"/>
      <c r="IXJ191" s="217"/>
      <c r="IXK191" s="217"/>
      <c r="IXL191" s="217"/>
      <c r="IXM191" s="217"/>
      <c r="IXN191" s="217"/>
      <c r="IXO191" s="217"/>
      <c r="IXP191" s="217"/>
      <c r="IXQ191" s="217"/>
      <c r="IXR191" s="217"/>
      <c r="IXS191" s="217"/>
      <c r="IXT191" s="217"/>
      <c r="IXU191" s="217"/>
      <c r="IXV191" s="217"/>
      <c r="IXW191" s="217"/>
      <c r="IXX191" s="217"/>
      <c r="IXY191" s="217"/>
      <c r="IXZ191" s="217"/>
      <c r="IYA191" s="217"/>
      <c r="IYB191" s="217"/>
      <c r="IYC191" s="217"/>
      <c r="IYD191" s="217"/>
      <c r="IYE191" s="217"/>
      <c r="IYF191" s="217"/>
      <c r="IYG191" s="217"/>
      <c r="IYH191" s="217"/>
      <c r="IYI191" s="217"/>
      <c r="IYJ191" s="217"/>
      <c r="IYK191" s="217"/>
      <c r="IYL191" s="217"/>
      <c r="IYM191" s="217"/>
      <c r="IYN191" s="217"/>
      <c r="IYO191" s="217"/>
      <c r="IYP191" s="217"/>
      <c r="IYQ191" s="217"/>
      <c r="IYR191" s="217"/>
      <c r="IYS191" s="217"/>
      <c r="IYT191" s="217"/>
      <c r="IYU191" s="217"/>
      <c r="IYV191" s="217"/>
      <c r="IYW191" s="217"/>
      <c r="IYX191" s="217"/>
      <c r="IYY191" s="217"/>
      <c r="IYZ191" s="217"/>
      <c r="IZA191" s="217"/>
      <c r="IZB191" s="217"/>
      <c r="IZC191" s="217"/>
      <c r="IZD191" s="217"/>
      <c r="IZE191" s="217"/>
      <c r="IZF191" s="217"/>
      <c r="IZG191" s="217"/>
      <c r="IZH191" s="217"/>
      <c r="IZI191" s="217"/>
      <c r="IZJ191" s="217"/>
      <c r="IZK191" s="217"/>
      <c r="IZL191" s="217"/>
      <c r="IZM191" s="217"/>
      <c r="IZN191" s="217"/>
      <c r="IZO191" s="217"/>
      <c r="IZP191" s="217"/>
      <c r="IZQ191" s="217"/>
      <c r="IZR191" s="217"/>
      <c r="IZS191" s="217"/>
      <c r="IZT191" s="217"/>
      <c r="IZU191" s="217"/>
      <c r="IZV191" s="217"/>
      <c r="IZW191" s="217"/>
      <c r="IZX191" s="217"/>
      <c r="IZY191" s="217"/>
      <c r="IZZ191" s="217"/>
      <c r="JAA191" s="217"/>
      <c r="JAB191" s="217"/>
      <c r="JAC191" s="217"/>
      <c r="JAD191" s="217"/>
      <c r="JAE191" s="217"/>
      <c r="JAF191" s="217"/>
      <c r="JAG191" s="217"/>
      <c r="JAH191" s="217"/>
      <c r="JAI191" s="217"/>
      <c r="JAJ191" s="217"/>
      <c r="JAK191" s="217"/>
      <c r="JAL191" s="217"/>
      <c r="JAM191" s="217"/>
      <c r="JAN191" s="217"/>
      <c r="JAO191" s="217"/>
      <c r="JAP191" s="217"/>
      <c r="JAQ191" s="217"/>
      <c r="JAR191" s="217"/>
      <c r="JAS191" s="217"/>
      <c r="JAT191" s="217"/>
      <c r="JAU191" s="217"/>
      <c r="JAV191" s="217"/>
      <c r="JAW191" s="217"/>
      <c r="JAX191" s="217"/>
      <c r="JAY191" s="217"/>
      <c r="JAZ191" s="217"/>
      <c r="JBA191" s="217"/>
      <c r="JBB191" s="217"/>
      <c r="JBC191" s="217"/>
      <c r="JBD191" s="217"/>
      <c r="JBE191" s="217"/>
      <c r="JBF191" s="217"/>
      <c r="JBG191" s="217"/>
      <c r="JBH191" s="217"/>
      <c r="JBI191" s="217"/>
      <c r="JBJ191" s="217"/>
      <c r="JBK191" s="217"/>
      <c r="JBL191" s="217"/>
      <c r="JBM191" s="217"/>
      <c r="JBN191" s="217"/>
      <c r="JBO191" s="217"/>
      <c r="JBP191" s="217"/>
      <c r="JBQ191" s="217"/>
      <c r="JBR191" s="217"/>
      <c r="JBS191" s="217"/>
      <c r="JBT191" s="217"/>
      <c r="JBU191" s="217"/>
      <c r="JBV191" s="217"/>
      <c r="JBW191" s="217"/>
      <c r="JBX191" s="217"/>
      <c r="JBY191" s="217"/>
      <c r="JBZ191" s="217"/>
      <c r="JCA191" s="217"/>
      <c r="JCB191" s="217"/>
      <c r="JCC191" s="217"/>
      <c r="JCD191" s="217"/>
      <c r="JCE191" s="217"/>
      <c r="JCF191" s="217"/>
      <c r="JCG191" s="217"/>
      <c r="JCH191" s="217"/>
      <c r="JCI191" s="217"/>
      <c r="JCJ191" s="217"/>
      <c r="JCK191" s="217"/>
      <c r="JCL191" s="217"/>
      <c r="JCM191" s="217"/>
      <c r="JCN191" s="217"/>
      <c r="JCO191" s="217"/>
      <c r="JCP191" s="217"/>
      <c r="JCQ191" s="217"/>
      <c r="JCR191" s="217"/>
      <c r="JCS191" s="217"/>
      <c r="JCT191" s="217"/>
      <c r="JCU191" s="217"/>
      <c r="JCV191" s="217"/>
      <c r="JCW191" s="217"/>
      <c r="JCX191" s="217"/>
      <c r="JCY191" s="217"/>
      <c r="JCZ191" s="217"/>
      <c r="JDA191" s="217"/>
      <c r="JDB191" s="217"/>
      <c r="JDC191" s="217"/>
      <c r="JDD191" s="217"/>
      <c r="JDE191" s="217"/>
      <c r="JDF191" s="217"/>
      <c r="JDG191" s="217"/>
      <c r="JDH191" s="217"/>
      <c r="JDI191" s="217"/>
      <c r="JDJ191" s="217"/>
      <c r="JDK191" s="217"/>
      <c r="JDL191" s="217"/>
      <c r="JDM191" s="217"/>
      <c r="JDN191" s="217"/>
      <c r="JDO191" s="217"/>
      <c r="JDP191" s="217"/>
      <c r="JDQ191" s="217"/>
      <c r="JDR191" s="217"/>
      <c r="JDS191" s="217"/>
      <c r="JDT191" s="217"/>
      <c r="JDU191" s="217"/>
      <c r="JDV191" s="217"/>
      <c r="JDW191" s="217"/>
      <c r="JDX191" s="217"/>
      <c r="JDY191" s="217"/>
      <c r="JDZ191" s="217"/>
      <c r="JEA191" s="217"/>
      <c r="JEB191" s="217"/>
      <c r="JEC191" s="217"/>
      <c r="JED191" s="217"/>
      <c r="JEE191" s="217"/>
      <c r="JEF191" s="217"/>
      <c r="JEG191" s="217"/>
      <c r="JEH191" s="217"/>
      <c r="JEI191" s="217"/>
      <c r="JEJ191" s="217"/>
      <c r="JEK191" s="217"/>
      <c r="JEL191" s="217"/>
      <c r="JEM191" s="217"/>
      <c r="JEN191" s="217"/>
      <c r="JEO191" s="217"/>
      <c r="JEP191" s="217"/>
      <c r="JEQ191" s="217"/>
      <c r="JER191" s="217"/>
      <c r="JES191" s="217"/>
      <c r="JET191" s="217"/>
      <c r="JEU191" s="217"/>
      <c r="JEV191" s="217"/>
      <c r="JEW191" s="217"/>
      <c r="JEX191" s="217"/>
      <c r="JEY191" s="217"/>
      <c r="JEZ191" s="217"/>
      <c r="JFA191" s="217"/>
      <c r="JFB191" s="217"/>
      <c r="JFC191" s="217"/>
      <c r="JFD191" s="217"/>
      <c r="JFE191" s="217"/>
      <c r="JFF191" s="217"/>
      <c r="JFG191" s="217"/>
      <c r="JFH191" s="217"/>
      <c r="JFI191" s="217"/>
      <c r="JFJ191" s="217"/>
      <c r="JFK191" s="217"/>
      <c r="JFL191" s="217"/>
      <c r="JFM191" s="217"/>
      <c r="JFN191" s="217"/>
      <c r="JFO191" s="217"/>
      <c r="JFP191" s="217"/>
      <c r="JFQ191" s="217"/>
      <c r="JFR191" s="217"/>
      <c r="JFS191" s="217"/>
      <c r="JFT191" s="217"/>
      <c r="JFU191" s="217"/>
      <c r="JFV191" s="217"/>
      <c r="JFW191" s="217"/>
      <c r="JFX191" s="217"/>
      <c r="JFY191" s="217"/>
      <c r="JFZ191" s="217"/>
      <c r="JGA191" s="217"/>
      <c r="JGB191" s="217"/>
      <c r="JGC191" s="217"/>
      <c r="JGD191" s="217"/>
      <c r="JGE191" s="217"/>
      <c r="JGF191" s="217"/>
      <c r="JGG191" s="217"/>
      <c r="JGH191" s="217"/>
      <c r="JGI191" s="217"/>
      <c r="JGJ191" s="217"/>
      <c r="JGK191" s="217"/>
      <c r="JGL191" s="217"/>
      <c r="JGM191" s="217"/>
      <c r="JGN191" s="217"/>
      <c r="JGO191" s="217"/>
      <c r="JGP191" s="217"/>
      <c r="JGQ191" s="217"/>
      <c r="JGR191" s="217"/>
      <c r="JGS191" s="217"/>
      <c r="JGT191" s="217"/>
      <c r="JGU191" s="217"/>
      <c r="JGV191" s="217"/>
      <c r="JGW191" s="217"/>
      <c r="JGX191" s="217"/>
      <c r="JGY191" s="217"/>
      <c r="JGZ191" s="217"/>
      <c r="JHA191" s="217"/>
      <c r="JHB191" s="217"/>
      <c r="JHC191" s="217"/>
      <c r="JHD191" s="217"/>
      <c r="JHE191" s="217"/>
      <c r="JHF191" s="217"/>
      <c r="JHG191" s="217"/>
      <c r="JHH191" s="217"/>
      <c r="JHI191" s="217"/>
      <c r="JHJ191" s="217"/>
      <c r="JHK191" s="217"/>
      <c r="JHL191" s="217"/>
      <c r="JHM191" s="217"/>
      <c r="JHN191" s="217"/>
      <c r="JHO191" s="217"/>
      <c r="JHP191" s="217"/>
      <c r="JHQ191" s="217"/>
      <c r="JHR191" s="217"/>
      <c r="JHS191" s="217"/>
      <c r="JHT191" s="217"/>
      <c r="JHU191" s="217"/>
      <c r="JHV191" s="217"/>
      <c r="JHW191" s="217"/>
      <c r="JHX191" s="217"/>
      <c r="JHY191" s="217"/>
      <c r="JHZ191" s="217"/>
      <c r="JIA191" s="217"/>
      <c r="JIB191" s="217"/>
      <c r="JIC191" s="217"/>
      <c r="JID191" s="217"/>
      <c r="JIE191" s="217"/>
      <c r="JIF191" s="217"/>
      <c r="JIG191" s="217"/>
      <c r="JIH191" s="217"/>
      <c r="JII191" s="217"/>
      <c r="JIJ191" s="217"/>
      <c r="JIK191" s="217"/>
      <c r="JIL191" s="217"/>
      <c r="JIM191" s="217"/>
      <c r="JIN191" s="217"/>
      <c r="JIO191" s="217"/>
      <c r="JIP191" s="217"/>
      <c r="JIQ191" s="217"/>
      <c r="JIR191" s="217"/>
      <c r="JIS191" s="217"/>
      <c r="JIT191" s="217"/>
      <c r="JIU191" s="217"/>
      <c r="JIV191" s="217"/>
      <c r="JIW191" s="217"/>
      <c r="JIX191" s="217"/>
      <c r="JIY191" s="217"/>
      <c r="JIZ191" s="217"/>
      <c r="JJA191" s="217"/>
      <c r="JJB191" s="217"/>
      <c r="JJC191" s="217"/>
      <c r="JJD191" s="217"/>
      <c r="JJE191" s="217"/>
      <c r="JJF191" s="217"/>
      <c r="JJG191" s="217"/>
      <c r="JJH191" s="217"/>
      <c r="JJI191" s="217"/>
      <c r="JJJ191" s="217"/>
      <c r="JJK191" s="217"/>
      <c r="JJL191" s="217"/>
      <c r="JJM191" s="217"/>
      <c r="JJN191" s="217"/>
      <c r="JJO191" s="217"/>
      <c r="JJP191" s="217"/>
      <c r="JJQ191" s="217"/>
      <c r="JJR191" s="217"/>
      <c r="JJS191" s="217"/>
      <c r="JJT191" s="217"/>
      <c r="JJU191" s="217"/>
      <c r="JJV191" s="217"/>
      <c r="JJW191" s="217"/>
      <c r="JJX191" s="217"/>
      <c r="JJY191" s="217"/>
      <c r="JJZ191" s="217"/>
      <c r="JKA191" s="217"/>
      <c r="JKB191" s="217"/>
      <c r="JKC191" s="217"/>
      <c r="JKD191" s="217"/>
      <c r="JKE191" s="217"/>
      <c r="JKF191" s="217"/>
      <c r="JKG191" s="217"/>
      <c r="JKH191" s="217"/>
      <c r="JKI191" s="217"/>
      <c r="JKJ191" s="217"/>
      <c r="JKK191" s="217"/>
      <c r="JKL191" s="217"/>
      <c r="JKM191" s="217"/>
      <c r="JKN191" s="217"/>
      <c r="JKO191" s="217"/>
      <c r="JKP191" s="217"/>
      <c r="JKQ191" s="217"/>
      <c r="JKR191" s="217"/>
      <c r="JKS191" s="217"/>
      <c r="JKT191" s="217"/>
      <c r="JKU191" s="217"/>
      <c r="JKV191" s="217"/>
      <c r="JKW191" s="217"/>
      <c r="JKX191" s="217"/>
      <c r="JKY191" s="217"/>
      <c r="JKZ191" s="217"/>
      <c r="JLA191" s="217"/>
      <c r="JLB191" s="217"/>
      <c r="JLC191" s="217"/>
      <c r="JLD191" s="217"/>
      <c r="JLE191" s="217"/>
      <c r="JLF191" s="217"/>
      <c r="JLG191" s="217"/>
      <c r="JLH191" s="217"/>
      <c r="JLI191" s="217"/>
      <c r="JLJ191" s="217"/>
      <c r="JLK191" s="217"/>
      <c r="JLL191" s="217"/>
      <c r="JLM191" s="217"/>
      <c r="JLN191" s="217"/>
      <c r="JLO191" s="217"/>
      <c r="JLP191" s="217"/>
      <c r="JLQ191" s="217"/>
      <c r="JLR191" s="217"/>
      <c r="JLS191" s="217"/>
      <c r="JLT191" s="217"/>
      <c r="JLU191" s="217"/>
      <c r="JLV191" s="217"/>
      <c r="JLW191" s="217"/>
      <c r="JLX191" s="217"/>
      <c r="JLY191" s="217"/>
      <c r="JLZ191" s="217"/>
      <c r="JMA191" s="217"/>
      <c r="JMB191" s="217"/>
      <c r="JMC191" s="217"/>
      <c r="JMD191" s="217"/>
      <c r="JME191" s="217"/>
      <c r="JMF191" s="217"/>
      <c r="JMG191" s="217"/>
      <c r="JMH191" s="217"/>
      <c r="JMI191" s="217"/>
      <c r="JMJ191" s="217"/>
      <c r="JMK191" s="217"/>
      <c r="JML191" s="217"/>
      <c r="JMM191" s="217"/>
      <c r="JMN191" s="217"/>
      <c r="JMO191" s="217"/>
      <c r="JMP191" s="217"/>
      <c r="JMQ191" s="217"/>
      <c r="JMR191" s="217"/>
      <c r="JMS191" s="217"/>
      <c r="JMT191" s="217"/>
      <c r="JMU191" s="217"/>
      <c r="JMV191" s="217"/>
      <c r="JMW191" s="217"/>
      <c r="JMX191" s="217"/>
      <c r="JMY191" s="217"/>
      <c r="JMZ191" s="217"/>
      <c r="JNA191" s="217"/>
      <c r="JNB191" s="217"/>
      <c r="JNC191" s="217"/>
      <c r="JND191" s="217"/>
      <c r="JNE191" s="217"/>
      <c r="JNF191" s="217"/>
      <c r="JNG191" s="217"/>
      <c r="JNH191" s="217"/>
      <c r="JNI191" s="217"/>
      <c r="JNJ191" s="217"/>
      <c r="JNK191" s="217"/>
      <c r="JNL191" s="217"/>
      <c r="JNM191" s="217"/>
      <c r="JNN191" s="217"/>
      <c r="JNO191" s="217"/>
      <c r="JNP191" s="217"/>
      <c r="JNQ191" s="217"/>
      <c r="JNR191" s="217"/>
      <c r="JNS191" s="217"/>
      <c r="JNT191" s="217"/>
      <c r="JNU191" s="217"/>
      <c r="JNV191" s="217"/>
      <c r="JNW191" s="217"/>
      <c r="JNX191" s="217"/>
      <c r="JNY191" s="217"/>
      <c r="JNZ191" s="217"/>
      <c r="JOA191" s="217"/>
      <c r="JOB191" s="217"/>
      <c r="JOC191" s="217"/>
      <c r="JOD191" s="217"/>
      <c r="JOE191" s="217"/>
      <c r="JOF191" s="217"/>
      <c r="JOG191" s="217"/>
      <c r="JOH191" s="217"/>
      <c r="JOI191" s="217"/>
      <c r="JOJ191" s="217"/>
      <c r="JOK191" s="217"/>
      <c r="JOL191" s="217"/>
      <c r="JOM191" s="217"/>
      <c r="JON191" s="217"/>
      <c r="JOO191" s="217"/>
      <c r="JOP191" s="217"/>
      <c r="JOQ191" s="217"/>
      <c r="JOR191" s="217"/>
      <c r="JOS191" s="217"/>
      <c r="JOT191" s="217"/>
      <c r="JOU191" s="217"/>
      <c r="JOV191" s="217"/>
      <c r="JOW191" s="217"/>
      <c r="JOX191" s="217"/>
      <c r="JOY191" s="217"/>
      <c r="JOZ191" s="217"/>
      <c r="JPA191" s="217"/>
      <c r="JPB191" s="217"/>
      <c r="JPC191" s="217"/>
      <c r="JPD191" s="217"/>
      <c r="JPE191" s="217"/>
      <c r="JPF191" s="217"/>
      <c r="JPG191" s="217"/>
      <c r="JPH191" s="217"/>
      <c r="JPI191" s="217"/>
      <c r="JPJ191" s="217"/>
      <c r="JPK191" s="217"/>
      <c r="JPL191" s="217"/>
      <c r="JPM191" s="217"/>
      <c r="JPN191" s="217"/>
      <c r="JPO191" s="217"/>
      <c r="JPP191" s="217"/>
      <c r="JPQ191" s="217"/>
      <c r="JPR191" s="217"/>
      <c r="JPS191" s="217"/>
      <c r="JPT191" s="217"/>
      <c r="JPU191" s="217"/>
      <c r="JPV191" s="217"/>
      <c r="JPW191" s="217"/>
      <c r="JPX191" s="217"/>
      <c r="JPY191" s="217"/>
      <c r="JPZ191" s="217"/>
      <c r="JQA191" s="217"/>
      <c r="JQB191" s="217"/>
      <c r="JQC191" s="217"/>
      <c r="JQD191" s="217"/>
      <c r="JQE191" s="217"/>
      <c r="JQF191" s="217"/>
      <c r="JQG191" s="217"/>
      <c r="JQH191" s="217"/>
      <c r="JQI191" s="217"/>
      <c r="JQJ191" s="217"/>
      <c r="JQK191" s="217"/>
      <c r="JQL191" s="217"/>
      <c r="JQM191" s="217"/>
      <c r="JQN191" s="217"/>
      <c r="JQO191" s="217"/>
      <c r="JQP191" s="217"/>
      <c r="JQQ191" s="217"/>
      <c r="JQR191" s="217"/>
      <c r="JQS191" s="217"/>
      <c r="JQT191" s="217"/>
      <c r="JQU191" s="217"/>
      <c r="JQV191" s="217"/>
      <c r="JQW191" s="217"/>
      <c r="JQX191" s="217"/>
      <c r="JQY191" s="217"/>
      <c r="JQZ191" s="217"/>
      <c r="JRA191" s="217"/>
      <c r="JRB191" s="217"/>
      <c r="JRC191" s="217"/>
      <c r="JRD191" s="217"/>
      <c r="JRE191" s="217"/>
      <c r="JRF191" s="217"/>
      <c r="JRG191" s="217"/>
      <c r="JRH191" s="217"/>
      <c r="JRI191" s="217"/>
      <c r="JRJ191" s="217"/>
      <c r="JRK191" s="217"/>
      <c r="JRL191" s="217"/>
      <c r="JRM191" s="217"/>
      <c r="JRN191" s="217"/>
      <c r="JRO191" s="217"/>
      <c r="JRP191" s="217"/>
      <c r="JRQ191" s="217"/>
      <c r="JRR191" s="217"/>
      <c r="JRS191" s="217"/>
      <c r="JRT191" s="217"/>
      <c r="JRU191" s="217"/>
      <c r="JRV191" s="217"/>
      <c r="JRW191" s="217"/>
      <c r="JRX191" s="217"/>
      <c r="JRY191" s="217"/>
      <c r="JRZ191" s="217"/>
      <c r="JSA191" s="217"/>
      <c r="JSB191" s="217"/>
      <c r="JSC191" s="217"/>
      <c r="JSD191" s="217"/>
      <c r="JSE191" s="217"/>
      <c r="JSF191" s="217"/>
      <c r="JSG191" s="217"/>
      <c r="JSH191" s="217"/>
      <c r="JSI191" s="217"/>
      <c r="JSJ191" s="217"/>
      <c r="JSK191" s="217"/>
      <c r="JSL191" s="217"/>
      <c r="JSM191" s="217"/>
      <c r="JSN191" s="217"/>
      <c r="JSO191" s="217"/>
      <c r="JSP191" s="217"/>
      <c r="JSQ191" s="217"/>
      <c r="JSR191" s="217"/>
      <c r="JSS191" s="217"/>
      <c r="JST191" s="217"/>
      <c r="JSU191" s="217"/>
      <c r="JSV191" s="217"/>
      <c r="JSW191" s="217"/>
      <c r="JSX191" s="217"/>
      <c r="JSY191" s="217"/>
      <c r="JSZ191" s="217"/>
      <c r="JTA191" s="217"/>
      <c r="JTB191" s="217"/>
      <c r="JTC191" s="217"/>
      <c r="JTD191" s="217"/>
      <c r="JTE191" s="217"/>
      <c r="JTF191" s="217"/>
      <c r="JTG191" s="217"/>
      <c r="JTH191" s="217"/>
      <c r="JTI191" s="217"/>
      <c r="JTJ191" s="217"/>
      <c r="JTK191" s="217"/>
      <c r="JTL191" s="217"/>
      <c r="JTM191" s="217"/>
      <c r="JTN191" s="217"/>
      <c r="JTO191" s="217"/>
      <c r="JTP191" s="217"/>
      <c r="JTQ191" s="217"/>
      <c r="JTR191" s="217"/>
      <c r="JTS191" s="217"/>
      <c r="JTT191" s="217"/>
      <c r="JTU191" s="217"/>
      <c r="JTV191" s="217"/>
      <c r="JTW191" s="217"/>
      <c r="JTX191" s="217"/>
      <c r="JTY191" s="217"/>
      <c r="JTZ191" s="217"/>
      <c r="JUA191" s="217"/>
      <c r="JUB191" s="217"/>
      <c r="JUC191" s="217"/>
      <c r="JUD191" s="217"/>
      <c r="JUE191" s="217"/>
      <c r="JUF191" s="217"/>
      <c r="JUG191" s="217"/>
      <c r="JUH191" s="217"/>
      <c r="JUI191" s="217"/>
      <c r="JUJ191" s="217"/>
      <c r="JUK191" s="217"/>
      <c r="JUL191" s="217"/>
      <c r="JUM191" s="217"/>
      <c r="JUN191" s="217"/>
      <c r="JUO191" s="217"/>
      <c r="JUP191" s="217"/>
      <c r="JUQ191" s="217"/>
      <c r="JUR191" s="217"/>
      <c r="JUS191" s="217"/>
      <c r="JUT191" s="217"/>
      <c r="JUU191" s="217"/>
      <c r="JUV191" s="217"/>
      <c r="JUW191" s="217"/>
      <c r="JUX191" s="217"/>
      <c r="JUY191" s="217"/>
      <c r="JUZ191" s="217"/>
      <c r="JVA191" s="217"/>
      <c r="JVB191" s="217"/>
      <c r="JVC191" s="217"/>
      <c r="JVD191" s="217"/>
      <c r="JVE191" s="217"/>
      <c r="JVF191" s="217"/>
      <c r="JVG191" s="217"/>
      <c r="JVH191" s="217"/>
      <c r="JVI191" s="217"/>
      <c r="JVJ191" s="217"/>
      <c r="JVK191" s="217"/>
      <c r="JVL191" s="217"/>
      <c r="JVM191" s="217"/>
      <c r="JVN191" s="217"/>
      <c r="JVO191" s="217"/>
      <c r="JVP191" s="217"/>
      <c r="JVQ191" s="217"/>
      <c r="JVR191" s="217"/>
      <c r="JVS191" s="217"/>
      <c r="JVT191" s="217"/>
      <c r="JVU191" s="217"/>
      <c r="JVV191" s="217"/>
      <c r="JVW191" s="217"/>
      <c r="JVX191" s="217"/>
      <c r="JVY191" s="217"/>
      <c r="JVZ191" s="217"/>
      <c r="JWA191" s="217"/>
      <c r="JWB191" s="217"/>
      <c r="JWC191" s="217"/>
      <c r="JWD191" s="217"/>
      <c r="JWE191" s="217"/>
      <c r="JWF191" s="217"/>
      <c r="JWG191" s="217"/>
      <c r="JWH191" s="217"/>
      <c r="JWI191" s="217"/>
      <c r="JWJ191" s="217"/>
      <c r="JWK191" s="217"/>
      <c r="JWL191" s="217"/>
      <c r="JWM191" s="217"/>
      <c r="JWN191" s="217"/>
      <c r="JWO191" s="217"/>
      <c r="JWP191" s="217"/>
      <c r="JWQ191" s="217"/>
      <c r="JWR191" s="217"/>
      <c r="JWS191" s="217"/>
      <c r="JWT191" s="217"/>
      <c r="JWU191" s="217"/>
      <c r="JWV191" s="217"/>
      <c r="JWW191" s="217"/>
      <c r="JWX191" s="217"/>
      <c r="JWY191" s="217"/>
      <c r="JWZ191" s="217"/>
      <c r="JXA191" s="217"/>
      <c r="JXB191" s="217"/>
      <c r="JXC191" s="217"/>
      <c r="JXD191" s="217"/>
      <c r="JXE191" s="217"/>
      <c r="JXF191" s="217"/>
      <c r="JXG191" s="217"/>
      <c r="JXH191" s="217"/>
      <c r="JXI191" s="217"/>
      <c r="JXJ191" s="217"/>
      <c r="JXK191" s="217"/>
      <c r="JXL191" s="217"/>
      <c r="JXM191" s="217"/>
      <c r="JXN191" s="217"/>
      <c r="JXO191" s="217"/>
      <c r="JXP191" s="217"/>
      <c r="JXQ191" s="217"/>
      <c r="JXR191" s="217"/>
      <c r="JXS191" s="217"/>
      <c r="JXT191" s="217"/>
      <c r="JXU191" s="217"/>
      <c r="JXV191" s="217"/>
      <c r="JXW191" s="217"/>
      <c r="JXX191" s="217"/>
      <c r="JXY191" s="217"/>
      <c r="JXZ191" s="217"/>
      <c r="JYA191" s="217"/>
      <c r="JYB191" s="217"/>
      <c r="JYC191" s="217"/>
      <c r="JYD191" s="217"/>
      <c r="JYE191" s="217"/>
      <c r="JYF191" s="217"/>
      <c r="JYG191" s="217"/>
      <c r="JYH191" s="217"/>
      <c r="JYI191" s="217"/>
      <c r="JYJ191" s="217"/>
      <c r="JYK191" s="217"/>
      <c r="JYL191" s="217"/>
      <c r="JYM191" s="217"/>
      <c r="JYN191" s="217"/>
      <c r="JYO191" s="217"/>
      <c r="JYP191" s="217"/>
      <c r="JYQ191" s="217"/>
      <c r="JYR191" s="217"/>
      <c r="JYS191" s="217"/>
      <c r="JYT191" s="217"/>
      <c r="JYU191" s="217"/>
      <c r="JYV191" s="217"/>
      <c r="JYW191" s="217"/>
      <c r="JYX191" s="217"/>
      <c r="JYY191" s="217"/>
      <c r="JYZ191" s="217"/>
      <c r="JZA191" s="217"/>
      <c r="JZB191" s="217"/>
      <c r="JZC191" s="217"/>
      <c r="JZD191" s="217"/>
      <c r="JZE191" s="217"/>
      <c r="JZF191" s="217"/>
      <c r="JZG191" s="217"/>
      <c r="JZH191" s="217"/>
      <c r="JZI191" s="217"/>
      <c r="JZJ191" s="217"/>
      <c r="JZK191" s="217"/>
      <c r="JZL191" s="217"/>
      <c r="JZM191" s="217"/>
      <c r="JZN191" s="217"/>
      <c r="JZO191" s="217"/>
      <c r="JZP191" s="217"/>
      <c r="JZQ191" s="217"/>
      <c r="JZR191" s="217"/>
      <c r="JZS191" s="217"/>
      <c r="JZT191" s="217"/>
      <c r="JZU191" s="217"/>
      <c r="JZV191" s="217"/>
      <c r="JZW191" s="217"/>
      <c r="JZX191" s="217"/>
      <c r="JZY191" s="217"/>
      <c r="JZZ191" s="217"/>
      <c r="KAA191" s="217"/>
      <c r="KAB191" s="217"/>
      <c r="KAC191" s="217"/>
      <c r="KAD191" s="217"/>
      <c r="KAE191" s="217"/>
      <c r="KAF191" s="217"/>
      <c r="KAG191" s="217"/>
      <c r="KAH191" s="217"/>
      <c r="KAI191" s="217"/>
      <c r="KAJ191" s="217"/>
      <c r="KAK191" s="217"/>
      <c r="KAL191" s="217"/>
      <c r="KAM191" s="217"/>
      <c r="KAN191" s="217"/>
      <c r="KAO191" s="217"/>
      <c r="KAP191" s="217"/>
      <c r="KAQ191" s="217"/>
      <c r="KAR191" s="217"/>
      <c r="KAS191" s="217"/>
      <c r="KAT191" s="217"/>
      <c r="KAU191" s="217"/>
      <c r="KAV191" s="217"/>
      <c r="KAW191" s="217"/>
      <c r="KAX191" s="217"/>
      <c r="KAY191" s="217"/>
      <c r="KAZ191" s="217"/>
      <c r="KBA191" s="217"/>
      <c r="KBB191" s="217"/>
      <c r="KBC191" s="217"/>
      <c r="KBD191" s="217"/>
      <c r="KBE191" s="217"/>
      <c r="KBF191" s="217"/>
      <c r="KBG191" s="217"/>
      <c r="KBH191" s="217"/>
      <c r="KBI191" s="217"/>
      <c r="KBJ191" s="217"/>
      <c r="KBK191" s="217"/>
      <c r="KBL191" s="217"/>
      <c r="KBM191" s="217"/>
      <c r="KBN191" s="217"/>
      <c r="KBO191" s="217"/>
      <c r="KBP191" s="217"/>
      <c r="KBQ191" s="217"/>
      <c r="KBR191" s="217"/>
      <c r="KBS191" s="217"/>
      <c r="KBT191" s="217"/>
      <c r="KBU191" s="217"/>
      <c r="KBV191" s="217"/>
      <c r="KBW191" s="217"/>
      <c r="KBX191" s="217"/>
      <c r="KBY191" s="217"/>
      <c r="KBZ191" s="217"/>
      <c r="KCA191" s="217"/>
      <c r="KCB191" s="217"/>
      <c r="KCC191" s="217"/>
      <c r="KCD191" s="217"/>
      <c r="KCE191" s="217"/>
      <c r="KCF191" s="217"/>
      <c r="KCG191" s="217"/>
      <c r="KCH191" s="217"/>
      <c r="KCI191" s="217"/>
      <c r="KCJ191" s="217"/>
      <c r="KCK191" s="217"/>
      <c r="KCL191" s="217"/>
      <c r="KCM191" s="217"/>
      <c r="KCN191" s="217"/>
      <c r="KCO191" s="217"/>
      <c r="KCP191" s="217"/>
      <c r="KCQ191" s="217"/>
      <c r="KCR191" s="217"/>
      <c r="KCS191" s="217"/>
      <c r="KCT191" s="217"/>
      <c r="KCU191" s="217"/>
      <c r="KCV191" s="217"/>
      <c r="KCW191" s="217"/>
      <c r="KCX191" s="217"/>
      <c r="KCY191" s="217"/>
      <c r="KCZ191" s="217"/>
      <c r="KDA191" s="217"/>
      <c r="KDB191" s="217"/>
      <c r="KDC191" s="217"/>
      <c r="KDD191" s="217"/>
      <c r="KDE191" s="217"/>
      <c r="KDF191" s="217"/>
      <c r="KDG191" s="217"/>
      <c r="KDH191" s="217"/>
      <c r="KDI191" s="217"/>
      <c r="KDJ191" s="217"/>
      <c r="KDK191" s="217"/>
      <c r="KDL191" s="217"/>
      <c r="KDM191" s="217"/>
      <c r="KDN191" s="217"/>
      <c r="KDO191" s="217"/>
      <c r="KDP191" s="217"/>
      <c r="KDQ191" s="217"/>
      <c r="KDR191" s="217"/>
      <c r="KDS191" s="217"/>
      <c r="KDT191" s="217"/>
      <c r="KDU191" s="217"/>
      <c r="KDV191" s="217"/>
      <c r="KDW191" s="217"/>
      <c r="KDX191" s="217"/>
      <c r="KDY191" s="217"/>
      <c r="KDZ191" s="217"/>
      <c r="KEA191" s="217"/>
      <c r="KEB191" s="217"/>
      <c r="KEC191" s="217"/>
      <c r="KED191" s="217"/>
      <c r="KEE191" s="217"/>
      <c r="KEF191" s="217"/>
      <c r="KEG191" s="217"/>
      <c r="KEH191" s="217"/>
      <c r="KEI191" s="217"/>
      <c r="KEJ191" s="217"/>
      <c r="KEK191" s="217"/>
      <c r="KEL191" s="217"/>
      <c r="KEM191" s="217"/>
      <c r="KEN191" s="217"/>
      <c r="KEO191" s="217"/>
      <c r="KEP191" s="217"/>
      <c r="KEQ191" s="217"/>
      <c r="KER191" s="217"/>
      <c r="KES191" s="217"/>
      <c r="KET191" s="217"/>
      <c r="KEU191" s="217"/>
      <c r="KEV191" s="217"/>
      <c r="KEW191" s="217"/>
      <c r="KEX191" s="217"/>
      <c r="KEY191" s="217"/>
      <c r="KEZ191" s="217"/>
      <c r="KFA191" s="217"/>
      <c r="KFB191" s="217"/>
      <c r="KFC191" s="217"/>
      <c r="KFD191" s="217"/>
      <c r="KFE191" s="217"/>
      <c r="KFF191" s="217"/>
      <c r="KFG191" s="217"/>
      <c r="KFH191" s="217"/>
      <c r="KFI191" s="217"/>
      <c r="KFJ191" s="217"/>
      <c r="KFK191" s="217"/>
      <c r="KFL191" s="217"/>
      <c r="KFM191" s="217"/>
      <c r="KFN191" s="217"/>
      <c r="KFO191" s="217"/>
      <c r="KFP191" s="217"/>
      <c r="KFQ191" s="217"/>
      <c r="KFR191" s="217"/>
      <c r="KFS191" s="217"/>
      <c r="KFT191" s="217"/>
      <c r="KFU191" s="217"/>
      <c r="KFV191" s="217"/>
      <c r="KFW191" s="217"/>
      <c r="KFX191" s="217"/>
      <c r="KFY191" s="217"/>
      <c r="KFZ191" s="217"/>
      <c r="KGA191" s="217"/>
      <c r="KGB191" s="217"/>
      <c r="KGC191" s="217"/>
      <c r="KGD191" s="217"/>
      <c r="KGE191" s="217"/>
      <c r="KGF191" s="217"/>
      <c r="KGG191" s="217"/>
      <c r="KGH191" s="217"/>
      <c r="KGI191" s="217"/>
      <c r="KGJ191" s="217"/>
      <c r="KGK191" s="217"/>
      <c r="KGL191" s="217"/>
      <c r="KGM191" s="217"/>
      <c r="KGN191" s="217"/>
      <c r="KGO191" s="217"/>
      <c r="KGP191" s="217"/>
      <c r="KGQ191" s="217"/>
      <c r="KGR191" s="217"/>
      <c r="KGS191" s="217"/>
      <c r="KGT191" s="217"/>
      <c r="KGU191" s="217"/>
      <c r="KGV191" s="217"/>
      <c r="KGW191" s="217"/>
      <c r="KGX191" s="217"/>
      <c r="KGY191" s="217"/>
      <c r="KGZ191" s="217"/>
      <c r="KHA191" s="217"/>
      <c r="KHB191" s="217"/>
      <c r="KHC191" s="217"/>
      <c r="KHD191" s="217"/>
      <c r="KHE191" s="217"/>
      <c r="KHF191" s="217"/>
      <c r="KHG191" s="217"/>
      <c r="KHH191" s="217"/>
      <c r="KHI191" s="217"/>
      <c r="KHJ191" s="217"/>
      <c r="KHK191" s="217"/>
      <c r="KHL191" s="217"/>
      <c r="KHM191" s="217"/>
      <c r="KHN191" s="217"/>
      <c r="KHO191" s="217"/>
      <c r="KHP191" s="217"/>
      <c r="KHQ191" s="217"/>
      <c r="KHR191" s="217"/>
      <c r="KHS191" s="217"/>
      <c r="KHT191" s="217"/>
      <c r="KHU191" s="217"/>
      <c r="KHV191" s="217"/>
      <c r="KHW191" s="217"/>
      <c r="KHX191" s="217"/>
      <c r="KHY191" s="217"/>
      <c r="KHZ191" s="217"/>
      <c r="KIA191" s="217"/>
      <c r="KIB191" s="217"/>
      <c r="KIC191" s="217"/>
      <c r="KID191" s="217"/>
      <c r="KIE191" s="217"/>
      <c r="KIF191" s="217"/>
      <c r="KIG191" s="217"/>
      <c r="KIH191" s="217"/>
      <c r="KII191" s="217"/>
      <c r="KIJ191" s="217"/>
      <c r="KIK191" s="217"/>
      <c r="KIL191" s="217"/>
      <c r="KIM191" s="217"/>
      <c r="KIN191" s="217"/>
      <c r="KIO191" s="217"/>
      <c r="KIP191" s="217"/>
      <c r="KIQ191" s="217"/>
      <c r="KIR191" s="217"/>
      <c r="KIS191" s="217"/>
      <c r="KIT191" s="217"/>
      <c r="KIU191" s="217"/>
      <c r="KIV191" s="217"/>
      <c r="KIW191" s="217"/>
      <c r="KIX191" s="217"/>
      <c r="KIY191" s="217"/>
      <c r="KIZ191" s="217"/>
      <c r="KJA191" s="217"/>
      <c r="KJB191" s="217"/>
      <c r="KJC191" s="217"/>
      <c r="KJD191" s="217"/>
      <c r="KJE191" s="217"/>
      <c r="KJF191" s="217"/>
      <c r="KJG191" s="217"/>
      <c r="KJH191" s="217"/>
      <c r="KJI191" s="217"/>
      <c r="KJJ191" s="217"/>
      <c r="KJK191" s="217"/>
      <c r="KJL191" s="217"/>
      <c r="KJM191" s="217"/>
      <c r="KJN191" s="217"/>
      <c r="KJO191" s="217"/>
      <c r="KJP191" s="217"/>
      <c r="KJQ191" s="217"/>
      <c r="KJR191" s="217"/>
      <c r="KJS191" s="217"/>
      <c r="KJT191" s="217"/>
      <c r="KJU191" s="217"/>
      <c r="KJV191" s="217"/>
      <c r="KJW191" s="217"/>
      <c r="KJX191" s="217"/>
      <c r="KJY191" s="217"/>
      <c r="KJZ191" s="217"/>
      <c r="KKA191" s="217"/>
      <c r="KKB191" s="217"/>
      <c r="KKC191" s="217"/>
      <c r="KKD191" s="217"/>
      <c r="KKE191" s="217"/>
      <c r="KKF191" s="217"/>
      <c r="KKG191" s="217"/>
      <c r="KKH191" s="217"/>
      <c r="KKI191" s="217"/>
      <c r="KKJ191" s="217"/>
      <c r="KKK191" s="217"/>
      <c r="KKL191" s="217"/>
      <c r="KKM191" s="217"/>
      <c r="KKN191" s="217"/>
      <c r="KKO191" s="217"/>
      <c r="KKP191" s="217"/>
      <c r="KKQ191" s="217"/>
      <c r="KKR191" s="217"/>
      <c r="KKS191" s="217"/>
      <c r="KKT191" s="217"/>
      <c r="KKU191" s="217"/>
      <c r="KKV191" s="217"/>
      <c r="KKW191" s="217"/>
      <c r="KKX191" s="217"/>
      <c r="KKY191" s="217"/>
      <c r="KKZ191" s="217"/>
      <c r="KLA191" s="217"/>
      <c r="KLB191" s="217"/>
      <c r="KLC191" s="217"/>
      <c r="KLD191" s="217"/>
      <c r="KLE191" s="217"/>
      <c r="KLF191" s="217"/>
      <c r="KLG191" s="217"/>
      <c r="KLH191" s="217"/>
      <c r="KLI191" s="217"/>
      <c r="KLJ191" s="217"/>
      <c r="KLK191" s="217"/>
      <c r="KLL191" s="217"/>
      <c r="KLM191" s="217"/>
      <c r="KLN191" s="217"/>
      <c r="KLO191" s="217"/>
      <c r="KLP191" s="217"/>
      <c r="KLQ191" s="217"/>
      <c r="KLR191" s="217"/>
      <c r="KLS191" s="217"/>
      <c r="KLT191" s="217"/>
      <c r="KLU191" s="217"/>
      <c r="KLV191" s="217"/>
      <c r="KLW191" s="217"/>
      <c r="KLX191" s="217"/>
      <c r="KLY191" s="217"/>
      <c r="KLZ191" s="217"/>
      <c r="KMA191" s="217"/>
      <c r="KMB191" s="217"/>
      <c r="KMC191" s="217"/>
      <c r="KMD191" s="217"/>
      <c r="KME191" s="217"/>
      <c r="KMF191" s="217"/>
      <c r="KMG191" s="217"/>
      <c r="KMH191" s="217"/>
      <c r="KMI191" s="217"/>
      <c r="KMJ191" s="217"/>
      <c r="KMK191" s="217"/>
      <c r="KML191" s="217"/>
      <c r="KMM191" s="217"/>
      <c r="KMN191" s="217"/>
      <c r="KMO191" s="217"/>
      <c r="KMP191" s="217"/>
      <c r="KMQ191" s="217"/>
      <c r="KMR191" s="217"/>
      <c r="KMS191" s="217"/>
      <c r="KMT191" s="217"/>
      <c r="KMU191" s="217"/>
      <c r="KMV191" s="217"/>
      <c r="KMW191" s="217"/>
      <c r="KMX191" s="217"/>
      <c r="KMY191" s="217"/>
      <c r="KMZ191" s="217"/>
      <c r="KNA191" s="217"/>
      <c r="KNB191" s="217"/>
      <c r="KNC191" s="217"/>
      <c r="KND191" s="217"/>
      <c r="KNE191" s="217"/>
      <c r="KNF191" s="217"/>
      <c r="KNG191" s="217"/>
      <c r="KNH191" s="217"/>
      <c r="KNI191" s="217"/>
      <c r="KNJ191" s="217"/>
      <c r="KNK191" s="217"/>
      <c r="KNL191" s="217"/>
      <c r="KNM191" s="217"/>
      <c r="KNN191" s="217"/>
      <c r="KNO191" s="217"/>
      <c r="KNP191" s="217"/>
      <c r="KNQ191" s="217"/>
      <c r="KNR191" s="217"/>
      <c r="KNS191" s="217"/>
      <c r="KNT191" s="217"/>
      <c r="KNU191" s="217"/>
      <c r="KNV191" s="217"/>
      <c r="KNW191" s="217"/>
      <c r="KNX191" s="217"/>
      <c r="KNY191" s="217"/>
      <c r="KNZ191" s="217"/>
      <c r="KOA191" s="217"/>
      <c r="KOB191" s="217"/>
      <c r="KOC191" s="217"/>
      <c r="KOD191" s="217"/>
      <c r="KOE191" s="217"/>
      <c r="KOF191" s="217"/>
      <c r="KOG191" s="217"/>
      <c r="KOH191" s="217"/>
      <c r="KOI191" s="217"/>
      <c r="KOJ191" s="217"/>
      <c r="KOK191" s="217"/>
      <c r="KOL191" s="217"/>
      <c r="KOM191" s="217"/>
      <c r="KON191" s="217"/>
      <c r="KOO191" s="217"/>
      <c r="KOP191" s="217"/>
      <c r="KOQ191" s="217"/>
      <c r="KOR191" s="217"/>
      <c r="KOS191" s="217"/>
      <c r="KOT191" s="217"/>
      <c r="KOU191" s="217"/>
      <c r="KOV191" s="217"/>
      <c r="KOW191" s="217"/>
      <c r="KOX191" s="217"/>
      <c r="KOY191" s="217"/>
      <c r="KOZ191" s="217"/>
      <c r="KPA191" s="217"/>
      <c r="KPB191" s="217"/>
      <c r="KPC191" s="217"/>
      <c r="KPD191" s="217"/>
      <c r="KPE191" s="217"/>
      <c r="KPF191" s="217"/>
      <c r="KPG191" s="217"/>
      <c r="KPH191" s="217"/>
      <c r="KPI191" s="217"/>
      <c r="KPJ191" s="217"/>
      <c r="KPK191" s="217"/>
      <c r="KPL191" s="217"/>
      <c r="KPM191" s="217"/>
      <c r="KPN191" s="217"/>
      <c r="KPO191" s="217"/>
      <c r="KPP191" s="217"/>
      <c r="KPQ191" s="217"/>
      <c r="KPR191" s="217"/>
      <c r="KPS191" s="217"/>
      <c r="KPT191" s="217"/>
      <c r="KPU191" s="217"/>
      <c r="KPV191" s="217"/>
      <c r="KPW191" s="217"/>
      <c r="KPX191" s="217"/>
      <c r="KPY191" s="217"/>
      <c r="KPZ191" s="217"/>
      <c r="KQA191" s="217"/>
      <c r="KQB191" s="217"/>
      <c r="KQC191" s="217"/>
      <c r="KQD191" s="217"/>
      <c r="KQE191" s="217"/>
      <c r="KQF191" s="217"/>
      <c r="KQG191" s="217"/>
      <c r="KQH191" s="217"/>
      <c r="KQI191" s="217"/>
      <c r="KQJ191" s="217"/>
      <c r="KQK191" s="217"/>
      <c r="KQL191" s="217"/>
      <c r="KQM191" s="217"/>
      <c r="KQN191" s="217"/>
      <c r="KQO191" s="217"/>
      <c r="KQP191" s="217"/>
      <c r="KQQ191" s="217"/>
      <c r="KQR191" s="217"/>
      <c r="KQS191" s="217"/>
      <c r="KQT191" s="217"/>
      <c r="KQU191" s="217"/>
      <c r="KQV191" s="217"/>
      <c r="KQW191" s="217"/>
      <c r="KQX191" s="217"/>
      <c r="KQY191" s="217"/>
      <c r="KQZ191" s="217"/>
      <c r="KRA191" s="217"/>
      <c r="KRB191" s="217"/>
      <c r="KRC191" s="217"/>
      <c r="KRD191" s="217"/>
      <c r="KRE191" s="217"/>
      <c r="KRF191" s="217"/>
      <c r="KRG191" s="217"/>
      <c r="KRH191" s="217"/>
      <c r="KRI191" s="217"/>
      <c r="KRJ191" s="217"/>
      <c r="KRK191" s="217"/>
      <c r="KRL191" s="217"/>
      <c r="KRM191" s="217"/>
      <c r="KRN191" s="217"/>
      <c r="KRO191" s="217"/>
      <c r="KRP191" s="217"/>
      <c r="KRQ191" s="217"/>
      <c r="KRR191" s="217"/>
      <c r="KRS191" s="217"/>
      <c r="KRT191" s="217"/>
      <c r="KRU191" s="217"/>
      <c r="KRV191" s="217"/>
      <c r="KRW191" s="217"/>
      <c r="KRX191" s="217"/>
      <c r="KRY191" s="217"/>
      <c r="KRZ191" s="217"/>
      <c r="KSA191" s="217"/>
      <c r="KSB191" s="217"/>
      <c r="KSC191" s="217"/>
      <c r="KSD191" s="217"/>
      <c r="KSE191" s="217"/>
      <c r="KSF191" s="217"/>
      <c r="KSG191" s="217"/>
      <c r="KSH191" s="217"/>
      <c r="KSI191" s="217"/>
      <c r="KSJ191" s="217"/>
      <c r="KSK191" s="217"/>
      <c r="KSL191" s="217"/>
      <c r="KSM191" s="217"/>
      <c r="KSN191" s="217"/>
      <c r="KSO191" s="217"/>
      <c r="KSP191" s="217"/>
      <c r="KSQ191" s="217"/>
      <c r="KSR191" s="217"/>
      <c r="KSS191" s="217"/>
      <c r="KST191" s="217"/>
      <c r="KSU191" s="217"/>
      <c r="KSV191" s="217"/>
      <c r="KSW191" s="217"/>
      <c r="KSX191" s="217"/>
      <c r="KSY191" s="217"/>
      <c r="KSZ191" s="217"/>
      <c r="KTA191" s="217"/>
      <c r="KTB191" s="217"/>
      <c r="KTC191" s="217"/>
      <c r="KTD191" s="217"/>
      <c r="KTE191" s="217"/>
      <c r="KTF191" s="217"/>
      <c r="KTG191" s="217"/>
      <c r="KTH191" s="217"/>
      <c r="KTI191" s="217"/>
      <c r="KTJ191" s="217"/>
      <c r="KTK191" s="217"/>
      <c r="KTL191" s="217"/>
      <c r="KTM191" s="217"/>
      <c r="KTN191" s="217"/>
      <c r="KTO191" s="217"/>
      <c r="KTP191" s="217"/>
      <c r="KTQ191" s="217"/>
      <c r="KTR191" s="217"/>
      <c r="KTS191" s="217"/>
      <c r="KTT191" s="217"/>
      <c r="KTU191" s="217"/>
      <c r="KTV191" s="217"/>
      <c r="KTW191" s="217"/>
      <c r="KTX191" s="217"/>
      <c r="KTY191" s="217"/>
      <c r="KTZ191" s="217"/>
      <c r="KUA191" s="217"/>
      <c r="KUB191" s="217"/>
      <c r="KUC191" s="217"/>
      <c r="KUD191" s="217"/>
      <c r="KUE191" s="217"/>
      <c r="KUF191" s="217"/>
      <c r="KUG191" s="217"/>
      <c r="KUH191" s="217"/>
      <c r="KUI191" s="217"/>
      <c r="KUJ191" s="217"/>
      <c r="KUK191" s="217"/>
      <c r="KUL191" s="217"/>
      <c r="KUM191" s="217"/>
      <c r="KUN191" s="217"/>
      <c r="KUO191" s="217"/>
      <c r="KUP191" s="217"/>
      <c r="KUQ191" s="217"/>
      <c r="KUR191" s="217"/>
      <c r="KUS191" s="217"/>
      <c r="KUT191" s="217"/>
      <c r="KUU191" s="217"/>
      <c r="KUV191" s="217"/>
      <c r="KUW191" s="217"/>
      <c r="KUX191" s="217"/>
      <c r="KUY191" s="217"/>
      <c r="KUZ191" s="217"/>
      <c r="KVA191" s="217"/>
      <c r="KVB191" s="217"/>
      <c r="KVC191" s="217"/>
      <c r="KVD191" s="217"/>
      <c r="KVE191" s="217"/>
      <c r="KVF191" s="217"/>
      <c r="KVG191" s="217"/>
      <c r="KVH191" s="217"/>
      <c r="KVI191" s="217"/>
      <c r="KVJ191" s="217"/>
      <c r="KVK191" s="217"/>
      <c r="KVL191" s="217"/>
      <c r="KVM191" s="217"/>
      <c r="KVN191" s="217"/>
      <c r="KVO191" s="217"/>
      <c r="KVP191" s="217"/>
      <c r="KVQ191" s="217"/>
      <c r="KVR191" s="217"/>
      <c r="KVS191" s="217"/>
      <c r="KVT191" s="217"/>
      <c r="KVU191" s="217"/>
      <c r="KVV191" s="217"/>
      <c r="KVW191" s="217"/>
      <c r="KVX191" s="217"/>
      <c r="KVY191" s="217"/>
      <c r="KVZ191" s="217"/>
      <c r="KWA191" s="217"/>
      <c r="KWB191" s="217"/>
      <c r="KWC191" s="217"/>
      <c r="KWD191" s="217"/>
      <c r="KWE191" s="217"/>
      <c r="KWF191" s="217"/>
      <c r="KWG191" s="217"/>
      <c r="KWH191" s="217"/>
      <c r="KWI191" s="217"/>
      <c r="KWJ191" s="217"/>
      <c r="KWK191" s="217"/>
      <c r="KWL191" s="217"/>
      <c r="KWM191" s="217"/>
      <c r="KWN191" s="217"/>
      <c r="KWO191" s="217"/>
      <c r="KWP191" s="217"/>
      <c r="KWQ191" s="217"/>
      <c r="KWR191" s="217"/>
      <c r="KWS191" s="217"/>
      <c r="KWT191" s="217"/>
      <c r="KWU191" s="217"/>
      <c r="KWV191" s="217"/>
      <c r="KWW191" s="217"/>
      <c r="KWX191" s="217"/>
      <c r="KWY191" s="217"/>
      <c r="KWZ191" s="217"/>
      <c r="KXA191" s="217"/>
      <c r="KXB191" s="217"/>
      <c r="KXC191" s="217"/>
      <c r="KXD191" s="217"/>
      <c r="KXE191" s="217"/>
      <c r="KXF191" s="217"/>
      <c r="KXG191" s="217"/>
      <c r="KXH191" s="217"/>
      <c r="KXI191" s="217"/>
      <c r="KXJ191" s="217"/>
      <c r="KXK191" s="217"/>
      <c r="KXL191" s="217"/>
      <c r="KXM191" s="217"/>
      <c r="KXN191" s="217"/>
      <c r="KXO191" s="217"/>
      <c r="KXP191" s="217"/>
      <c r="KXQ191" s="217"/>
      <c r="KXR191" s="217"/>
      <c r="KXS191" s="217"/>
      <c r="KXT191" s="217"/>
      <c r="KXU191" s="217"/>
      <c r="KXV191" s="217"/>
      <c r="KXW191" s="217"/>
      <c r="KXX191" s="217"/>
      <c r="KXY191" s="217"/>
      <c r="KXZ191" s="217"/>
      <c r="KYA191" s="217"/>
      <c r="KYB191" s="217"/>
      <c r="KYC191" s="217"/>
      <c r="KYD191" s="217"/>
      <c r="KYE191" s="217"/>
      <c r="KYF191" s="217"/>
      <c r="KYG191" s="217"/>
      <c r="KYH191" s="217"/>
      <c r="KYI191" s="217"/>
      <c r="KYJ191" s="217"/>
      <c r="KYK191" s="217"/>
      <c r="KYL191" s="217"/>
      <c r="KYM191" s="217"/>
      <c r="KYN191" s="217"/>
      <c r="KYO191" s="217"/>
      <c r="KYP191" s="217"/>
      <c r="KYQ191" s="217"/>
      <c r="KYR191" s="217"/>
      <c r="KYS191" s="217"/>
      <c r="KYT191" s="217"/>
      <c r="KYU191" s="217"/>
      <c r="KYV191" s="217"/>
      <c r="KYW191" s="217"/>
      <c r="KYX191" s="217"/>
      <c r="KYY191" s="217"/>
      <c r="KYZ191" s="217"/>
      <c r="KZA191" s="217"/>
      <c r="KZB191" s="217"/>
      <c r="KZC191" s="217"/>
      <c r="KZD191" s="217"/>
      <c r="KZE191" s="217"/>
      <c r="KZF191" s="217"/>
      <c r="KZG191" s="217"/>
      <c r="KZH191" s="217"/>
      <c r="KZI191" s="217"/>
      <c r="KZJ191" s="217"/>
      <c r="KZK191" s="217"/>
      <c r="KZL191" s="217"/>
      <c r="KZM191" s="217"/>
      <c r="KZN191" s="217"/>
      <c r="KZO191" s="217"/>
      <c r="KZP191" s="217"/>
      <c r="KZQ191" s="217"/>
      <c r="KZR191" s="217"/>
      <c r="KZS191" s="217"/>
      <c r="KZT191" s="217"/>
      <c r="KZU191" s="217"/>
      <c r="KZV191" s="217"/>
      <c r="KZW191" s="217"/>
      <c r="KZX191" s="217"/>
      <c r="KZY191" s="217"/>
      <c r="KZZ191" s="217"/>
      <c r="LAA191" s="217"/>
      <c r="LAB191" s="217"/>
      <c r="LAC191" s="217"/>
      <c r="LAD191" s="217"/>
      <c r="LAE191" s="217"/>
      <c r="LAF191" s="217"/>
      <c r="LAG191" s="217"/>
      <c r="LAH191" s="217"/>
      <c r="LAI191" s="217"/>
      <c r="LAJ191" s="217"/>
      <c r="LAK191" s="217"/>
      <c r="LAL191" s="217"/>
      <c r="LAM191" s="217"/>
      <c r="LAN191" s="217"/>
      <c r="LAO191" s="217"/>
      <c r="LAP191" s="217"/>
      <c r="LAQ191" s="217"/>
      <c r="LAR191" s="217"/>
      <c r="LAS191" s="217"/>
      <c r="LAT191" s="217"/>
      <c r="LAU191" s="217"/>
      <c r="LAV191" s="217"/>
      <c r="LAW191" s="217"/>
      <c r="LAX191" s="217"/>
      <c r="LAY191" s="217"/>
      <c r="LAZ191" s="217"/>
      <c r="LBA191" s="217"/>
      <c r="LBB191" s="217"/>
      <c r="LBC191" s="217"/>
      <c r="LBD191" s="217"/>
      <c r="LBE191" s="217"/>
      <c r="LBF191" s="217"/>
      <c r="LBG191" s="217"/>
      <c r="LBH191" s="217"/>
      <c r="LBI191" s="217"/>
      <c r="LBJ191" s="217"/>
      <c r="LBK191" s="217"/>
      <c r="LBL191" s="217"/>
      <c r="LBM191" s="217"/>
      <c r="LBN191" s="217"/>
      <c r="LBO191" s="217"/>
      <c r="LBP191" s="217"/>
      <c r="LBQ191" s="217"/>
      <c r="LBR191" s="217"/>
      <c r="LBS191" s="217"/>
      <c r="LBT191" s="217"/>
      <c r="LBU191" s="217"/>
      <c r="LBV191" s="217"/>
      <c r="LBW191" s="217"/>
      <c r="LBX191" s="217"/>
      <c r="LBY191" s="217"/>
      <c r="LBZ191" s="217"/>
      <c r="LCA191" s="217"/>
      <c r="LCB191" s="217"/>
      <c r="LCC191" s="217"/>
      <c r="LCD191" s="217"/>
      <c r="LCE191" s="217"/>
      <c r="LCF191" s="217"/>
      <c r="LCG191" s="217"/>
      <c r="LCH191" s="217"/>
      <c r="LCI191" s="217"/>
      <c r="LCJ191" s="217"/>
      <c r="LCK191" s="217"/>
      <c r="LCL191" s="217"/>
      <c r="LCM191" s="217"/>
      <c r="LCN191" s="217"/>
      <c r="LCO191" s="217"/>
      <c r="LCP191" s="217"/>
      <c r="LCQ191" s="217"/>
      <c r="LCR191" s="217"/>
      <c r="LCS191" s="217"/>
      <c r="LCT191" s="217"/>
      <c r="LCU191" s="217"/>
      <c r="LCV191" s="217"/>
      <c r="LCW191" s="217"/>
      <c r="LCX191" s="217"/>
      <c r="LCY191" s="217"/>
      <c r="LCZ191" s="217"/>
      <c r="LDA191" s="217"/>
      <c r="LDB191" s="217"/>
      <c r="LDC191" s="217"/>
      <c r="LDD191" s="217"/>
      <c r="LDE191" s="217"/>
      <c r="LDF191" s="217"/>
      <c r="LDG191" s="217"/>
      <c r="LDH191" s="217"/>
      <c r="LDI191" s="217"/>
      <c r="LDJ191" s="217"/>
      <c r="LDK191" s="217"/>
      <c r="LDL191" s="217"/>
      <c r="LDM191" s="217"/>
      <c r="LDN191" s="217"/>
      <c r="LDO191" s="217"/>
      <c r="LDP191" s="217"/>
      <c r="LDQ191" s="217"/>
      <c r="LDR191" s="217"/>
      <c r="LDS191" s="217"/>
      <c r="LDT191" s="217"/>
      <c r="LDU191" s="217"/>
      <c r="LDV191" s="217"/>
      <c r="LDW191" s="217"/>
      <c r="LDX191" s="217"/>
      <c r="LDY191" s="217"/>
      <c r="LDZ191" s="217"/>
      <c r="LEA191" s="217"/>
      <c r="LEB191" s="217"/>
      <c r="LEC191" s="217"/>
      <c r="LED191" s="217"/>
      <c r="LEE191" s="217"/>
      <c r="LEF191" s="217"/>
      <c r="LEG191" s="217"/>
      <c r="LEH191" s="217"/>
      <c r="LEI191" s="217"/>
      <c r="LEJ191" s="217"/>
      <c r="LEK191" s="217"/>
      <c r="LEL191" s="217"/>
      <c r="LEM191" s="217"/>
      <c r="LEN191" s="217"/>
      <c r="LEO191" s="217"/>
      <c r="LEP191" s="217"/>
      <c r="LEQ191" s="217"/>
      <c r="LER191" s="217"/>
      <c r="LES191" s="217"/>
      <c r="LET191" s="217"/>
      <c r="LEU191" s="217"/>
      <c r="LEV191" s="217"/>
      <c r="LEW191" s="217"/>
      <c r="LEX191" s="217"/>
      <c r="LEY191" s="217"/>
      <c r="LEZ191" s="217"/>
      <c r="LFA191" s="217"/>
      <c r="LFB191" s="217"/>
      <c r="LFC191" s="217"/>
      <c r="LFD191" s="217"/>
      <c r="LFE191" s="217"/>
      <c r="LFF191" s="217"/>
      <c r="LFG191" s="217"/>
      <c r="LFH191" s="217"/>
      <c r="LFI191" s="217"/>
      <c r="LFJ191" s="217"/>
      <c r="LFK191" s="217"/>
      <c r="LFL191" s="217"/>
      <c r="LFM191" s="217"/>
      <c r="LFN191" s="217"/>
      <c r="LFO191" s="217"/>
      <c r="LFP191" s="217"/>
      <c r="LFQ191" s="217"/>
      <c r="LFR191" s="217"/>
      <c r="LFS191" s="217"/>
      <c r="LFT191" s="217"/>
      <c r="LFU191" s="217"/>
      <c r="LFV191" s="217"/>
      <c r="LFW191" s="217"/>
      <c r="LFX191" s="217"/>
      <c r="LFY191" s="217"/>
      <c r="LFZ191" s="217"/>
      <c r="LGA191" s="217"/>
      <c r="LGB191" s="217"/>
      <c r="LGC191" s="217"/>
      <c r="LGD191" s="217"/>
      <c r="LGE191" s="217"/>
      <c r="LGF191" s="217"/>
      <c r="LGG191" s="217"/>
      <c r="LGH191" s="217"/>
      <c r="LGI191" s="217"/>
      <c r="LGJ191" s="217"/>
      <c r="LGK191" s="217"/>
      <c r="LGL191" s="217"/>
      <c r="LGM191" s="217"/>
      <c r="LGN191" s="217"/>
      <c r="LGO191" s="217"/>
      <c r="LGP191" s="217"/>
      <c r="LGQ191" s="217"/>
      <c r="LGR191" s="217"/>
      <c r="LGS191" s="217"/>
      <c r="LGT191" s="217"/>
      <c r="LGU191" s="217"/>
      <c r="LGV191" s="217"/>
      <c r="LGW191" s="217"/>
      <c r="LGX191" s="217"/>
      <c r="LGY191" s="217"/>
      <c r="LGZ191" s="217"/>
      <c r="LHA191" s="217"/>
      <c r="LHB191" s="217"/>
      <c r="LHC191" s="217"/>
      <c r="LHD191" s="217"/>
      <c r="LHE191" s="217"/>
      <c r="LHF191" s="217"/>
      <c r="LHG191" s="217"/>
      <c r="LHH191" s="217"/>
      <c r="LHI191" s="217"/>
      <c r="LHJ191" s="217"/>
      <c r="LHK191" s="217"/>
      <c r="LHL191" s="217"/>
      <c r="LHM191" s="217"/>
      <c r="LHN191" s="217"/>
      <c r="LHO191" s="217"/>
      <c r="LHP191" s="217"/>
      <c r="LHQ191" s="217"/>
      <c r="LHR191" s="217"/>
      <c r="LHS191" s="217"/>
      <c r="LHT191" s="217"/>
      <c r="LHU191" s="217"/>
      <c r="LHV191" s="217"/>
      <c r="LHW191" s="217"/>
      <c r="LHX191" s="217"/>
      <c r="LHY191" s="217"/>
      <c r="LHZ191" s="217"/>
      <c r="LIA191" s="217"/>
      <c r="LIB191" s="217"/>
      <c r="LIC191" s="217"/>
      <c r="LID191" s="217"/>
      <c r="LIE191" s="217"/>
      <c r="LIF191" s="217"/>
      <c r="LIG191" s="217"/>
      <c r="LIH191" s="217"/>
      <c r="LII191" s="217"/>
      <c r="LIJ191" s="217"/>
      <c r="LIK191" s="217"/>
      <c r="LIL191" s="217"/>
      <c r="LIM191" s="217"/>
      <c r="LIN191" s="217"/>
      <c r="LIO191" s="217"/>
      <c r="LIP191" s="217"/>
      <c r="LIQ191" s="217"/>
      <c r="LIR191" s="217"/>
      <c r="LIS191" s="217"/>
      <c r="LIT191" s="217"/>
      <c r="LIU191" s="217"/>
      <c r="LIV191" s="217"/>
      <c r="LIW191" s="217"/>
      <c r="LIX191" s="217"/>
      <c r="LIY191" s="217"/>
      <c r="LIZ191" s="217"/>
      <c r="LJA191" s="217"/>
      <c r="LJB191" s="217"/>
      <c r="LJC191" s="217"/>
      <c r="LJD191" s="217"/>
      <c r="LJE191" s="217"/>
      <c r="LJF191" s="217"/>
      <c r="LJG191" s="217"/>
      <c r="LJH191" s="217"/>
      <c r="LJI191" s="217"/>
      <c r="LJJ191" s="217"/>
      <c r="LJK191" s="217"/>
      <c r="LJL191" s="217"/>
      <c r="LJM191" s="217"/>
      <c r="LJN191" s="217"/>
      <c r="LJO191" s="217"/>
      <c r="LJP191" s="217"/>
      <c r="LJQ191" s="217"/>
      <c r="LJR191" s="217"/>
      <c r="LJS191" s="217"/>
      <c r="LJT191" s="217"/>
      <c r="LJU191" s="217"/>
      <c r="LJV191" s="217"/>
      <c r="LJW191" s="217"/>
      <c r="LJX191" s="217"/>
      <c r="LJY191" s="217"/>
      <c r="LJZ191" s="217"/>
      <c r="LKA191" s="217"/>
      <c r="LKB191" s="217"/>
      <c r="LKC191" s="217"/>
      <c r="LKD191" s="217"/>
      <c r="LKE191" s="217"/>
      <c r="LKF191" s="217"/>
      <c r="LKG191" s="217"/>
      <c r="LKH191" s="217"/>
      <c r="LKI191" s="217"/>
      <c r="LKJ191" s="217"/>
      <c r="LKK191" s="217"/>
      <c r="LKL191" s="217"/>
      <c r="LKM191" s="217"/>
      <c r="LKN191" s="217"/>
      <c r="LKO191" s="217"/>
      <c r="LKP191" s="217"/>
      <c r="LKQ191" s="217"/>
      <c r="LKR191" s="217"/>
      <c r="LKS191" s="217"/>
      <c r="LKT191" s="217"/>
      <c r="LKU191" s="217"/>
      <c r="LKV191" s="217"/>
      <c r="LKW191" s="217"/>
      <c r="LKX191" s="217"/>
      <c r="LKY191" s="217"/>
      <c r="LKZ191" s="217"/>
      <c r="LLA191" s="217"/>
      <c r="LLB191" s="217"/>
      <c r="LLC191" s="217"/>
      <c r="LLD191" s="217"/>
      <c r="LLE191" s="217"/>
      <c r="LLF191" s="217"/>
      <c r="LLG191" s="217"/>
      <c r="LLH191" s="217"/>
      <c r="LLI191" s="217"/>
      <c r="LLJ191" s="217"/>
      <c r="LLK191" s="217"/>
      <c r="LLL191" s="217"/>
      <c r="LLM191" s="217"/>
      <c r="LLN191" s="217"/>
      <c r="LLO191" s="217"/>
      <c r="LLP191" s="217"/>
      <c r="LLQ191" s="217"/>
      <c r="LLR191" s="217"/>
      <c r="LLS191" s="217"/>
      <c r="LLT191" s="217"/>
      <c r="LLU191" s="217"/>
      <c r="LLV191" s="217"/>
      <c r="LLW191" s="217"/>
      <c r="LLX191" s="217"/>
      <c r="LLY191" s="217"/>
      <c r="LLZ191" s="217"/>
      <c r="LMA191" s="217"/>
      <c r="LMB191" s="217"/>
      <c r="LMC191" s="217"/>
      <c r="LMD191" s="217"/>
      <c r="LME191" s="217"/>
      <c r="LMF191" s="217"/>
      <c r="LMG191" s="217"/>
      <c r="LMH191" s="217"/>
      <c r="LMI191" s="217"/>
      <c r="LMJ191" s="217"/>
      <c r="LMK191" s="217"/>
      <c r="LML191" s="217"/>
      <c r="LMM191" s="217"/>
      <c r="LMN191" s="217"/>
      <c r="LMO191" s="217"/>
      <c r="LMP191" s="217"/>
      <c r="LMQ191" s="217"/>
      <c r="LMR191" s="217"/>
      <c r="LMS191" s="217"/>
      <c r="LMT191" s="217"/>
      <c r="LMU191" s="217"/>
      <c r="LMV191" s="217"/>
      <c r="LMW191" s="217"/>
      <c r="LMX191" s="217"/>
      <c r="LMY191" s="217"/>
      <c r="LMZ191" s="217"/>
      <c r="LNA191" s="217"/>
      <c r="LNB191" s="217"/>
      <c r="LNC191" s="217"/>
      <c r="LND191" s="217"/>
      <c r="LNE191" s="217"/>
      <c r="LNF191" s="217"/>
      <c r="LNG191" s="217"/>
      <c r="LNH191" s="217"/>
      <c r="LNI191" s="217"/>
      <c r="LNJ191" s="217"/>
      <c r="LNK191" s="217"/>
      <c r="LNL191" s="217"/>
      <c r="LNM191" s="217"/>
      <c r="LNN191" s="217"/>
      <c r="LNO191" s="217"/>
      <c r="LNP191" s="217"/>
      <c r="LNQ191" s="217"/>
      <c r="LNR191" s="217"/>
      <c r="LNS191" s="217"/>
      <c r="LNT191" s="217"/>
      <c r="LNU191" s="217"/>
      <c r="LNV191" s="217"/>
      <c r="LNW191" s="217"/>
      <c r="LNX191" s="217"/>
      <c r="LNY191" s="217"/>
      <c r="LNZ191" s="217"/>
      <c r="LOA191" s="217"/>
      <c r="LOB191" s="217"/>
      <c r="LOC191" s="217"/>
      <c r="LOD191" s="217"/>
      <c r="LOE191" s="217"/>
      <c r="LOF191" s="217"/>
      <c r="LOG191" s="217"/>
      <c r="LOH191" s="217"/>
      <c r="LOI191" s="217"/>
      <c r="LOJ191" s="217"/>
      <c r="LOK191" s="217"/>
      <c r="LOL191" s="217"/>
      <c r="LOM191" s="217"/>
      <c r="LON191" s="217"/>
      <c r="LOO191" s="217"/>
      <c r="LOP191" s="217"/>
      <c r="LOQ191" s="217"/>
      <c r="LOR191" s="217"/>
      <c r="LOS191" s="217"/>
      <c r="LOT191" s="217"/>
      <c r="LOU191" s="217"/>
      <c r="LOV191" s="217"/>
      <c r="LOW191" s="217"/>
      <c r="LOX191" s="217"/>
      <c r="LOY191" s="217"/>
      <c r="LOZ191" s="217"/>
      <c r="LPA191" s="217"/>
      <c r="LPB191" s="217"/>
      <c r="LPC191" s="217"/>
      <c r="LPD191" s="217"/>
      <c r="LPE191" s="217"/>
      <c r="LPF191" s="217"/>
      <c r="LPG191" s="217"/>
      <c r="LPH191" s="217"/>
      <c r="LPI191" s="217"/>
      <c r="LPJ191" s="217"/>
      <c r="LPK191" s="217"/>
      <c r="LPL191" s="217"/>
      <c r="LPM191" s="217"/>
      <c r="LPN191" s="217"/>
      <c r="LPO191" s="217"/>
      <c r="LPP191" s="217"/>
      <c r="LPQ191" s="217"/>
      <c r="LPR191" s="217"/>
      <c r="LPS191" s="217"/>
      <c r="LPT191" s="217"/>
      <c r="LPU191" s="217"/>
      <c r="LPV191" s="217"/>
      <c r="LPW191" s="217"/>
      <c r="LPX191" s="217"/>
      <c r="LPY191" s="217"/>
      <c r="LPZ191" s="217"/>
      <c r="LQA191" s="217"/>
      <c r="LQB191" s="217"/>
      <c r="LQC191" s="217"/>
      <c r="LQD191" s="217"/>
      <c r="LQE191" s="217"/>
      <c r="LQF191" s="217"/>
      <c r="LQG191" s="217"/>
      <c r="LQH191" s="217"/>
      <c r="LQI191" s="217"/>
      <c r="LQJ191" s="217"/>
      <c r="LQK191" s="217"/>
      <c r="LQL191" s="217"/>
      <c r="LQM191" s="217"/>
      <c r="LQN191" s="217"/>
      <c r="LQO191" s="217"/>
      <c r="LQP191" s="217"/>
      <c r="LQQ191" s="217"/>
      <c r="LQR191" s="217"/>
      <c r="LQS191" s="217"/>
      <c r="LQT191" s="217"/>
      <c r="LQU191" s="217"/>
      <c r="LQV191" s="217"/>
      <c r="LQW191" s="217"/>
      <c r="LQX191" s="217"/>
      <c r="LQY191" s="217"/>
      <c r="LQZ191" s="217"/>
      <c r="LRA191" s="217"/>
      <c r="LRB191" s="217"/>
      <c r="LRC191" s="217"/>
      <c r="LRD191" s="217"/>
      <c r="LRE191" s="217"/>
      <c r="LRF191" s="217"/>
      <c r="LRG191" s="217"/>
      <c r="LRH191" s="217"/>
      <c r="LRI191" s="217"/>
      <c r="LRJ191" s="217"/>
      <c r="LRK191" s="217"/>
      <c r="LRL191" s="217"/>
      <c r="LRM191" s="217"/>
      <c r="LRN191" s="217"/>
      <c r="LRO191" s="217"/>
      <c r="LRP191" s="217"/>
      <c r="LRQ191" s="217"/>
      <c r="LRR191" s="217"/>
      <c r="LRS191" s="217"/>
      <c r="LRT191" s="217"/>
      <c r="LRU191" s="217"/>
      <c r="LRV191" s="217"/>
      <c r="LRW191" s="217"/>
      <c r="LRX191" s="217"/>
      <c r="LRY191" s="217"/>
      <c r="LRZ191" s="217"/>
      <c r="LSA191" s="217"/>
      <c r="LSB191" s="217"/>
      <c r="LSC191" s="217"/>
      <c r="LSD191" s="217"/>
      <c r="LSE191" s="217"/>
      <c r="LSF191" s="217"/>
      <c r="LSG191" s="217"/>
      <c r="LSH191" s="217"/>
      <c r="LSI191" s="217"/>
      <c r="LSJ191" s="217"/>
      <c r="LSK191" s="217"/>
      <c r="LSL191" s="217"/>
      <c r="LSM191" s="217"/>
      <c r="LSN191" s="217"/>
      <c r="LSO191" s="217"/>
      <c r="LSP191" s="217"/>
      <c r="LSQ191" s="217"/>
      <c r="LSR191" s="217"/>
      <c r="LSS191" s="217"/>
      <c r="LST191" s="217"/>
      <c r="LSU191" s="217"/>
      <c r="LSV191" s="217"/>
      <c r="LSW191" s="217"/>
      <c r="LSX191" s="217"/>
      <c r="LSY191" s="217"/>
      <c r="LSZ191" s="217"/>
      <c r="LTA191" s="217"/>
      <c r="LTB191" s="217"/>
      <c r="LTC191" s="217"/>
      <c r="LTD191" s="217"/>
      <c r="LTE191" s="217"/>
      <c r="LTF191" s="217"/>
      <c r="LTG191" s="217"/>
      <c r="LTH191" s="217"/>
      <c r="LTI191" s="217"/>
      <c r="LTJ191" s="217"/>
      <c r="LTK191" s="217"/>
      <c r="LTL191" s="217"/>
      <c r="LTM191" s="217"/>
      <c r="LTN191" s="217"/>
      <c r="LTO191" s="217"/>
      <c r="LTP191" s="217"/>
      <c r="LTQ191" s="217"/>
      <c r="LTR191" s="217"/>
      <c r="LTS191" s="217"/>
      <c r="LTT191" s="217"/>
      <c r="LTU191" s="217"/>
      <c r="LTV191" s="217"/>
      <c r="LTW191" s="217"/>
      <c r="LTX191" s="217"/>
      <c r="LTY191" s="217"/>
      <c r="LTZ191" s="217"/>
      <c r="LUA191" s="217"/>
      <c r="LUB191" s="217"/>
      <c r="LUC191" s="217"/>
      <c r="LUD191" s="217"/>
      <c r="LUE191" s="217"/>
      <c r="LUF191" s="217"/>
      <c r="LUG191" s="217"/>
      <c r="LUH191" s="217"/>
      <c r="LUI191" s="217"/>
      <c r="LUJ191" s="217"/>
      <c r="LUK191" s="217"/>
      <c r="LUL191" s="217"/>
      <c r="LUM191" s="217"/>
      <c r="LUN191" s="217"/>
      <c r="LUO191" s="217"/>
      <c r="LUP191" s="217"/>
      <c r="LUQ191" s="217"/>
      <c r="LUR191" s="217"/>
      <c r="LUS191" s="217"/>
      <c r="LUT191" s="217"/>
      <c r="LUU191" s="217"/>
      <c r="LUV191" s="217"/>
      <c r="LUW191" s="217"/>
      <c r="LUX191" s="217"/>
      <c r="LUY191" s="217"/>
      <c r="LUZ191" s="217"/>
      <c r="LVA191" s="217"/>
      <c r="LVB191" s="217"/>
      <c r="LVC191" s="217"/>
      <c r="LVD191" s="217"/>
      <c r="LVE191" s="217"/>
      <c r="LVF191" s="217"/>
      <c r="LVG191" s="217"/>
      <c r="LVH191" s="217"/>
      <c r="LVI191" s="217"/>
      <c r="LVJ191" s="217"/>
      <c r="LVK191" s="217"/>
      <c r="LVL191" s="217"/>
      <c r="LVM191" s="217"/>
      <c r="LVN191" s="217"/>
      <c r="LVO191" s="217"/>
      <c r="LVP191" s="217"/>
      <c r="LVQ191" s="217"/>
      <c r="LVR191" s="217"/>
      <c r="LVS191" s="217"/>
      <c r="LVT191" s="217"/>
      <c r="LVU191" s="217"/>
      <c r="LVV191" s="217"/>
      <c r="LVW191" s="217"/>
      <c r="LVX191" s="217"/>
      <c r="LVY191" s="217"/>
      <c r="LVZ191" s="217"/>
      <c r="LWA191" s="217"/>
      <c r="LWB191" s="217"/>
      <c r="LWC191" s="217"/>
      <c r="LWD191" s="217"/>
      <c r="LWE191" s="217"/>
      <c r="LWF191" s="217"/>
      <c r="LWG191" s="217"/>
      <c r="LWH191" s="217"/>
      <c r="LWI191" s="217"/>
      <c r="LWJ191" s="217"/>
      <c r="LWK191" s="217"/>
      <c r="LWL191" s="217"/>
      <c r="LWM191" s="217"/>
      <c r="LWN191" s="217"/>
      <c r="LWO191" s="217"/>
      <c r="LWP191" s="217"/>
      <c r="LWQ191" s="217"/>
      <c r="LWR191" s="217"/>
      <c r="LWS191" s="217"/>
      <c r="LWT191" s="217"/>
      <c r="LWU191" s="217"/>
      <c r="LWV191" s="217"/>
      <c r="LWW191" s="217"/>
      <c r="LWX191" s="217"/>
      <c r="LWY191" s="217"/>
      <c r="LWZ191" s="217"/>
      <c r="LXA191" s="217"/>
      <c r="LXB191" s="217"/>
      <c r="LXC191" s="217"/>
      <c r="LXD191" s="217"/>
      <c r="LXE191" s="217"/>
      <c r="LXF191" s="217"/>
      <c r="LXG191" s="217"/>
      <c r="LXH191" s="217"/>
      <c r="LXI191" s="217"/>
      <c r="LXJ191" s="217"/>
      <c r="LXK191" s="217"/>
      <c r="LXL191" s="217"/>
      <c r="LXM191" s="217"/>
      <c r="LXN191" s="217"/>
      <c r="LXO191" s="217"/>
      <c r="LXP191" s="217"/>
      <c r="LXQ191" s="217"/>
      <c r="LXR191" s="217"/>
      <c r="LXS191" s="217"/>
      <c r="LXT191" s="217"/>
      <c r="LXU191" s="217"/>
      <c r="LXV191" s="217"/>
      <c r="LXW191" s="217"/>
      <c r="LXX191" s="217"/>
      <c r="LXY191" s="217"/>
      <c r="LXZ191" s="217"/>
      <c r="LYA191" s="217"/>
      <c r="LYB191" s="217"/>
      <c r="LYC191" s="217"/>
      <c r="LYD191" s="217"/>
      <c r="LYE191" s="217"/>
      <c r="LYF191" s="217"/>
      <c r="LYG191" s="217"/>
      <c r="LYH191" s="217"/>
      <c r="LYI191" s="217"/>
      <c r="LYJ191" s="217"/>
      <c r="LYK191" s="217"/>
      <c r="LYL191" s="217"/>
      <c r="LYM191" s="217"/>
      <c r="LYN191" s="217"/>
      <c r="LYO191" s="217"/>
      <c r="LYP191" s="217"/>
      <c r="LYQ191" s="217"/>
      <c r="LYR191" s="217"/>
      <c r="LYS191" s="217"/>
      <c r="LYT191" s="217"/>
      <c r="LYU191" s="217"/>
      <c r="LYV191" s="217"/>
      <c r="LYW191" s="217"/>
      <c r="LYX191" s="217"/>
      <c r="LYY191" s="217"/>
      <c r="LYZ191" s="217"/>
      <c r="LZA191" s="217"/>
      <c r="LZB191" s="217"/>
      <c r="LZC191" s="217"/>
      <c r="LZD191" s="217"/>
      <c r="LZE191" s="217"/>
      <c r="LZF191" s="217"/>
      <c r="LZG191" s="217"/>
      <c r="LZH191" s="217"/>
      <c r="LZI191" s="217"/>
      <c r="LZJ191" s="217"/>
      <c r="LZK191" s="217"/>
      <c r="LZL191" s="217"/>
      <c r="LZM191" s="217"/>
      <c r="LZN191" s="217"/>
      <c r="LZO191" s="217"/>
      <c r="LZP191" s="217"/>
      <c r="LZQ191" s="217"/>
      <c r="LZR191" s="217"/>
      <c r="LZS191" s="217"/>
      <c r="LZT191" s="217"/>
      <c r="LZU191" s="217"/>
      <c r="LZV191" s="217"/>
      <c r="LZW191" s="217"/>
      <c r="LZX191" s="217"/>
      <c r="LZY191" s="217"/>
      <c r="LZZ191" s="217"/>
      <c r="MAA191" s="217"/>
      <c r="MAB191" s="217"/>
      <c r="MAC191" s="217"/>
      <c r="MAD191" s="217"/>
      <c r="MAE191" s="217"/>
      <c r="MAF191" s="217"/>
      <c r="MAG191" s="217"/>
      <c r="MAH191" s="217"/>
      <c r="MAI191" s="217"/>
      <c r="MAJ191" s="217"/>
      <c r="MAK191" s="217"/>
      <c r="MAL191" s="217"/>
      <c r="MAM191" s="217"/>
      <c r="MAN191" s="217"/>
      <c r="MAO191" s="217"/>
      <c r="MAP191" s="217"/>
      <c r="MAQ191" s="217"/>
      <c r="MAR191" s="217"/>
      <c r="MAS191" s="217"/>
      <c r="MAT191" s="217"/>
      <c r="MAU191" s="217"/>
      <c r="MAV191" s="217"/>
      <c r="MAW191" s="217"/>
      <c r="MAX191" s="217"/>
      <c r="MAY191" s="217"/>
      <c r="MAZ191" s="217"/>
      <c r="MBA191" s="217"/>
      <c r="MBB191" s="217"/>
      <c r="MBC191" s="217"/>
      <c r="MBD191" s="217"/>
      <c r="MBE191" s="217"/>
      <c r="MBF191" s="217"/>
      <c r="MBG191" s="217"/>
      <c r="MBH191" s="217"/>
      <c r="MBI191" s="217"/>
      <c r="MBJ191" s="217"/>
      <c r="MBK191" s="217"/>
      <c r="MBL191" s="217"/>
      <c r="MBM191" s="217"/>
      <c r="MBN191" s="217"/>
      <c r="MBO191" s="217"/>
      <c r="MBP191" s="217"/>
      <c r="MBQ191" s="217"/>
      <c r="MBR191" s="217"/>
      <c r="MBS191" s="217"/>
      <c r="MBT191" s="217"/>
      <c r="MBU191" s="217"/>
      <c r="MBV191" s="217"/>
      <c r="MBW191" s="217"/>
      <c r="MBX191" s="217"/>
      <c r="MBY191" s="217"/>
      <c r="MBZ191" s="217"/>
      <c r="MCA191" s="217"/>
      <c r="MCB191" s="217"/>
      <c r="MCC191" s="217"/>
      <c r="MCD191" s="217"/>
      <c r="MCE191" s="217"/>
      <c r="MCF191" s="217"/>
      <c r="MCG191" s="217"/>
      <c r="MCH191" s="217"/>
      <c r="MCI191" s="217"/>
      <c r="MCJ191" s="217"/>
      <c r="MCK191" s="217"/>
      <c r="MCL191" s="217"/>
      <c r="MCM191" s="217"/>
      <c r="MCN191" s="217"/>
      <c r="MCO191" s="217"/>
      <c r="MCP191" s="217"/>
      <c r="MCQ191" s="217"/>
      <c r="MCR191" s="217"/>
      <c r="MCS191" s="217"/>
      <c r="MCT191" s="217"/>
      <c r="MCU191" s="217"/>
      <c r="MCV191" s="217"/>
      <c r="MCW191" s="217"/>
      <c r="MCX191" s="217"/>
      <c r="MCY191" s="217"/>
      <c r="MCZ191" s="217"/>
      <c r="MDA191" s="217"/>
      <c r="MDB191" s="217"/>
      <c r="MDC191" s="217"/>
      <c r="MDD191" s="217"/>
      <c r="MDE191" s="217"/>
      <c r="MDF191" s="217"/>
      <c r="MDG191" s="217"/>
      <c r="MDH191" s="217"/>
      <c r="MDI191" s="217"/>
      <c r="MDJ191" s="217"/>
      <c r="MDK191" s="217"/>
      <c r="MDL191" s="217"/>
      <c r="MDM191" s="217"/>
      <c r="MDN191" s="217"/>
      <c r="MDO191" s="217"/>
      <c r="MDP191" s="217"/>
      <c r="MDQ191" s="217"/>
      <c r="MDR191" s="217"/>
      <c r="MDS191" s="217"/>
      <c r="MDT191" s="217"/>
      <c r="MDU191" s="217"/>
      <c r="MDV191" s="217"/>
      <c r="MDW191" s="217"/>
      <c r="MDX191" s="217"/>
      <c r="MDY191" s="217"/>
      <c r="MDZ191" s="217"/>
      <c r="MEA191" s="217"/>
      <c r="MEB191" s="217"/>
      <c r="MEC191" s="217"/>
      <c r="MED191" s="217"/>
      <c r="MEE191" s="217"/>
      <c r="MEF191" s="217"/>
      <c r="MEG191" s="217"/>
      <c r="MEH191" s="217"/>
      <c r="MEI191" s="217"/>
      <c r="MEJ191" s="217"/>
      <c r="MEK191" s="217"/>
      <c r="MEL191" s="217"/>
      <c r="MEM191" s="217"/>
      <c r="MEN191" s="217"/>
      <c r="MEO191" s="217"/>
      <c r="MEP191" s="217"/>
      <c r="MEQ191" s="217"/>
      <c r="MER191" s="217"/>
      <c r="MES191" s="217"/>
      <c r="MET191" s="217"/>
      <c r="MEU191" s="217"/>
      <c r="MEV191" s="217"/>
      <c r="MEW191" s="217"/>
      <c r="MEX191" s="217"/>
      <c r="MEY191" s="217"/>
      <c r="MEZ191" s="217"/>
      <c r="MFA191" s="217"/>
      <c r="MFB191" s="217"/>
      <c r="MFC191" s="217"/>
      <c r="MFD191" s="217"/>
      <c r="MFE191" s="217"/>
      <c r="MFF191" s="217"/>
      <c r="MFG191" s="217"/>
      <c r="MFH191" s="217"/>
      <c r="MFI191" s="217"/>
      <c r="MFJ191" s="217"/>
      <c r="MFK191" s="217"/>
      <c r="MFL191" s="217"/>
      <c r="MFM191" s="217"/>
      <c r="MFN191" s="217"/>
      <c r="MFO191" s="217"/>
      <c r="MFP191" s="217"/>
      <c r="MFQ191" s="217"/>
      <c r="MFR191" s="217"/>
      <c r="MFS191" s="217"/>
      <c r="MFT191" s="217"/>
      <c r="MFU191" s="217"/>
      <c r="MFV191" s="217"/>
      <c r="MFW191" s="217"/>
      <c r="MFX191" s="217"/>
      <c r="MFY191" s="217"/>
      <c r="MFZ191" s="217"/>
      <c r="MGA191" s="217"/>
      <c r="MGB191" s="217"/>
      <c r="MGC191" s="217"/>
      <c r="MGD191" s="217"/>
      <c r="MGE191" s="217"/>
      <c r="MGF191" s="217"/>
      <c r="MGG191" s="217"/>
      <c r="MGH191" s="217"/>
      <c r="MGI191" s="217"/>
      <c r="MGJ191" s="217"/>
      <c r="MGK191" s="217"/>
      <c r="MGL191" s="217"/>
      <c r="MGM191" s="217"/>
      <c r="MGN191" s="217"/>
      <c r="MGO191" s="217"/>
      <c r="MGP191" s="217"/>
      <c r="MGQ191" s="217"/>
      <c r="MGR191" s="217"/>
      <c r="MGS191" s="217"/>
      <c r="MGT191" s="217"/>
      <c r="MGU191" s="217"/>
      <c r="MGV191" s="217"/>
      <c r="MGW191" s="217"/>
      <c r="MGX191" s="217"/>
      <c r="MGY191" s="217"/>
      <c r="MGZ191" s="217"/>
      <c r="MHA191" s="217"/>
      <c r="MHB191" s="217"/>
      <c r="MHC191" s="217"/>
      <c r="MHD191" s="217"/>
      <c r="MHE191" s="217"/>
      <c r="MHF191" s="217"/>
      <c r="MHG191" s="217"/>
      <c r="MHH191" s="217"/>
      <c r="MHI191" s="217"/>
      <c r="MHJ191" s="217"/>
      <c r="MHK191" s="217"/>
      <c r="MHL191" s="217"/>
      <c r="MHM191" s="217"/>
      <c r="MHN191" s="217"/>
      <c r="MHO191" s="217"/>
      <c r="MHP191" s="217"/>
      <c r="MHQ191" s="217"/>
      <c r="MHR191" s="217"/>
      <c r="MHS191" s="217"/>
      <c r="MHT191" s="217"/>
      <c r="MHU191" s="217"/>
      <c r="MHV191" s="217"/>
      <c r="MHW191" s="217"/>
      <c r="MHX191" s="217"/>
      <c r="MHY191" s="217"/>
      <c r="MHZ191" s="217"/>
      <c r="MIA191" s="217"/>
      <c r="MIB191" s="217"/>
      <c r="MIC191" s="217"/>
      <c r="MID191" s="217"/>
      <c r="MIE191" s="217"/>
      <c r="MIF191" s="217"/>
      <c r="MIG191" s="217"/>
      <c r="MIH191" s="217"/>
      <c r="MII191" s="217"/>
      <c r="MIJ191" s="217"/>
      <c r="MIK191" s="217"/>
      <c r="MIL191" s="217"/>
      <c r="MIM191" s="217"/>
      <c r="MIN191" s="217"/>
      <c r="MIO191" s="217"/>
      <c r="MIP191" s="217"/>
      <c r="MIQ191" s="217"/>
      <c r="MIR191" s="217"/>
      <c r="MIS191" s="217"/>
      <c r="MIT191" s="217"/>
      <c r="MIU191" s="217"/>
      <c r="MIV191" s="217"/>
      <c r="MIW191" s="217"/>
      <c r="MIX191" s="217"/>
      <c r="MIY191" s="217"/>
      <c r="MIZ191" s="217"/>
      <c r="MJA191" s="217"/>
      <c r="MJB191" s="217"/>
      <c r="MJC191" s="217"/>
      <c r="MJD191" s="217"/>
      <c r="MJE191" s="217"/>
      <c r="MJF191" s="217"/>
      <c r="MJG191" s="217"/>
      <c r="MJH191" s="217"/>
      <c r="MJI191" s="217"/>
      <c r="MJJ191" s="217"/>
      <c r="MJK191" s="217"/>
      <c r="MJL191" s="217"/>
      <c r="MJM191" s="217"/>
      <c r="MJN191" s="217"/>
      <c r="MJO191" s="217"/>
      <c r="MJP191" s="217"/>
      <c r="MJQ191" s="217"/>
      <c r="MJR191" s="217"/>
      <c r="MJS191" s="217"/>
      <c r="MJT191" s="217"/>
      <c r="MJU191" s="217"/>
      <c r="MJV191" s="217"/>
      <c r="MJW191" s="217"/>
      <c r="MJX191" s="217"/>
      <c r="MJY191" s="217"/>
      <c r="MJZ191" s="217"/>
      <c r="MKA191" s="217"/>
      <c r="MKB191" s="217"/>
      <c r="MKC191" s="217"/>
      <c r="MKD191" s="217"/>
      <c r="MKE191" s="217"/>
      <c r="MKF191" s="217"/>
      <c r="MKG191" s="217"/>
      <c r="MKH191" s="217"/>
      <c r="MKI191" s="217"/>
      <c r="MKJ191" s="217"/>
      <c r="MKK191" s="217"/>
      <c r="MKL191" s="217"/>
      <c r="MKM191" s="217"/>
      <c r="MKN191" s="217"/>
      <c r="MKO191" s="217"/>
      <c r="MKP191" s="217"/>
      <c r="MKQ191" s="217"/>
      <c r="MKR191" s="217"/>
      <c r="MKS191" s="217"/>
      <c r="MKT191" s="217"/>
      <c r="MKU191" s="217"/>
      <c r="MKV191" s="217"/>
      <c r="MKW191" s="217"/>
      <c r="MKX191" s="217"/>
      <c r="MKY191" s="217"/>
      <c r="MKZ191" s="217"/>
      <c r="MLA191" s="217"/>
      <c r="MLB191" s="217"/>
      <c r="MLC191" s="217"/>
      <c r="MLD191" s="217"/>
      <c r="MLE191" s="217"/>
      <c r="MLF191" s="217"/>
      <c r="MLG191" s="217"/>
      <c r="MLH191" s="217"/>
      <c r="MLI191" s="217"/>
      <c r="MLJ191" s="217"/>
      <c r="MLK191" s="217"/>
      <c r="MLL191" s="217"/>
      <c r="MLM191" s="217"/>
      <c r="MLN191" s="217"/>
      <c r="MLO191" s="217"/>
      <c r="MLP191" s="217"/>
      <c r="MLQ191" s="217"/>
      <c r="MLR191" s="217"/>
      <c r="MLS191" s="217"/>
      <c r="MLT191" s="217"/>
      <c r="MLU191" s="217"/>
      <c r="MLV191" s="217"/>
      <c r="MLW191" s="217"/>
      <c r="MLX191" s="217"/>
      <c r="MLY191" s="217"/>
      <c r="MLZ191" s="217"/>
      <c r="MMA191" s="217"/>
      <c r="MMB191" s="217"/>
      <c r="MMC191" s="217"/>
      <c r="MMD191" s="217"/>
      <c r="MME191" s="217"/>
      <c r="MMF191" s="217"/>
      <c r="MMG191" s="217"/>
      <c r="MMH191" s="217"/>
      <c r="MMI191" s="217"/>
      <c r="MMJ191" s="217"/>
      <c r="MMK191" s="217"/>
      <c r="MML191" s="217"/>
      <c r="MMM191" s="217"/>
      <c r="MMN191" s="217"/>
      <c r="MMO191" s="217"/>
      <c r="MMP191" s="217"/>
      <c r="MMQ191" s="217"/>
      <c r="MMR191" s="217"/>
      <c r="MMS191" s="217"/>
      <c r="MMT191" s="217"/>
      <c r="MMU191" s="217"/>
      <c r="MMV191" s="217"/>
      <c r="MMW191" s="217"/>
      <c r="MMX191" s="217"/>
      <c r="MMY191" s="217"/>
      <c r="MMZ191" s="217"/>
      <c r="MNA191" s="217"/>
      <c r="MNB191" s="217"/>
      <c r="MNC191" s="217"/>
      <c r="MND191" s="217"/>
      <c r="MNE191" s="217"/>
      <c r="MNF191" s="217"/>
      <c r="MNG191" s="217"/>
      <c r="MNH191" s="217"/>
      <c r="MNI191" s="217"/>
      <c r="MNJ191" s="217"/>
      <c r="MNK191" s="217"/>
      <c r="MNL191" s="217"/>
      <c r="MNM191" s="217"/>
      <c r="MNN191" s="217"/>
      <c r="MNO191" s="217"/>
      <c r="MNP191" s="217"/>
      <c r="MNQ191" s="217"/>
      <c r="MNR191" s="217"/>
      <c r="MNS191" s="217"/>
      <c r="MNT191" s="217"/>
      <c r="MNU191" s="217"/>
      <c r="MNV191" s="217"/>
      <c r="MNW191" s="217"/>
      <c r="MNX191" s="217"/>
      <c r="MNY191" s="217"/>
      <c r="MNZ191" s="217"/>
      <c r="MOA191" s="217"/>
      <c r="MOB191" s="217"/>
      <c r="MOC191" s="217"/>
      <c r="MOD191" s="217"/>
      <c r="MOE191" s="217"/>
      <c r="MOF191" s="217"/>
      <c r="MOG191" s="217"/>
      <c r="MOH191" s="217"/>
      <c r="MOI191" s="217"/>
      <c r="MOJ191" s="217"/>
      <c r="MOK191" s="217"/>
      <c r="MOL191" s="217"/>
      <c r="MOM191" s="217"/>
      <c r="MON191" s="217"/>
      <c r="MOO191" s="217"/>
      <c r="MOP191" s="217"/>
      <c r="MOQ191" s="217"/>
      <c r="MOR191" s="217"/>
      <c r="MOS191" s="217"/>
      <c r="MOT191" s="217"/>
      <c r="MOU191" s="217"/>
      <c r="MOV191" s="217"/>
      <c r="MOW191" s="217"/>
      <c r="MOX191" s="217"/>
      <c r="MOY191" s="217"/>
      <c r="MOZ191" s="217"/>
      <c r="MPA191" s="217"/>
      <c r="MPB191" s="217"/>
      <c r="MPC191" s="217"/>
      <c r="MPD191" s="217"/>
      <c r="MPE191" s="217"/>
      <c r="MPF191" s="217"/>
      <c r="MPG191" s="217"/>
      <c r="MPH191" s="217"/>
      <c r="MPI191" s="217"/>
      <c r="MPJ191" s="217"/>
      <c r="MPK191" s="217"/>
      <c r="MPL191" s="217"/>
      <c r="MPM191" s="217"/>
      <c r="MPN191" s="217"/>
      <c r="MPO191" s="217"/>
      <c r="MPP191" s="217"/>
      <c r="MPQ191" s="217"/>
      <c r="MPR191" s="217"/>
      <c r="MPS191" s="217"/>
      <c r="MPT191" s="217"/>
      <c r="MPU191" s="217"/>
      <c r="MPV191" s="217"/>
      <c r="MPW191" s="217"/>
      <c r="MPX191" s="217"/>
      <c r="MPY191" s="217"/>
      <c r="MPZ191" s="217"/>
      <c r="MQA191" s="217"/>
      <c r="MQB191" s="217"/>
      <c r="MQC191" s="217"/>
      <c r="MQD191" s="217"/>
      <c r="MQE191" s="217"/>
      <c r="MQF191" s="217"/>
      <c r="MQG191" s="217"/>
      <c r="MQH191" s="217"/>
      <c r="MQI191" s="217"/>
      <c r="MQJ191" s="217"/>
      <c r="MQK191" s="217"/>
      <c r="MQL191" s="217"/>
      <c r="MQM191" s="217"/>
      <c r="MQN191" s="217"/>
      <c r="MQO191" s="217"/>
      <c r="MQP191" s="217"/>
      <c r="MQQ191" s="217"/>
      <c r="MQR191" s="217"/>
      <c r="MQS191" s="217"/>
      <c r="MQT191" s="217"/>
      <c r="MQU191" s="217"/>
      <c r="MQV191" s="217"/>
      <c r="MQW191" s="217"/>
      <c r="MQX191" s="217"/>
      <c r="MQY191" s="217"/>
      <c r="MQZ191" s="217"/>
      <c r="MRA191" s="217"/>
      <c r="MRB191" s="217"/>
      <c r="MRC191" s="217"/>
      <c r="MRD191" s="217"/>
      <c r="MRE191" s="217"/>
      <c r="MRF191" s="217"/>
      <c r="MRG191" s="217"/>
      <c r="MRH191" s="217"/>
      <c r="MRI191" s="217"/>
      <c r="MRJ191" s="217"/>
      <c r="MRK191" s="217"/>
      <c r="MRL191" s="217"/>
      <c r="MRM191" s="217"/>
      <c r="MRN191" s="217"/>
      <c r="MRO191" s="217"/>
      <c r="MRP191" s="217"/>
      <c r="MRQ191" s="217"/>
      <c r="MRR191" s="217"/>
      <c r="MRS191" s="217"/>
      <c r="MRT191" s="217"/>
      <c r="MRU191" s="217"/>
      <c r="MRV191" s="217"/>
      <c r="MRW191" s="217"/>
      <c r="MRX191" s="217"/>
      <c r="MRY191" s="217"/>
      <c r="MRZ191" s="217"/>
      <c r="MSA191" s="217"/>
      <c r="MSB191" s="217"/>
      <c r="MSC191" s="217"/>
      <c r="MSD191" s="217"/>
      <c r="MSE191" s="217"/>
      <c r="MSF191" s="217"/>
      <c r="MSG191" s="217"/>
      <c r="MSH191" s="217"/>
      <c r="MSI191" s="217"/>
      <c r="MSJ191" s="217"/>
      <c r="MSK191" s="217"/>
      <c r="MSL191" s="217"/>
      <c r="MSM191" s="217"/>
      <c r="MSN191" s="217"/>
      <c r="MSO191" s="217"/>
      <c r="MSP191" s="217"/>
      <c r="MSQ191" s="217"/>
      <c r="MSR191" s="217"/>
      <c r="MSS191" s="217"/>
      <c r="MST191" s="217"/>
      <c r="MSU191" s="217"/>
      <c r="MSV191" s="217"/>
      <c r="MSW191" s="217"/>
      <c r="MSX191" s="217"/>
      <c r="MSY191" s="217"/>
      <c r="MSZ191" s="217"/>
      <c r="MTA191" s="217"/>
      <c r="MTB191" s="217"/>
      <c r="MTC191" s="217"/>
      <c r="MTD191" s="217"/>
      <c r="MTE191" s="217"/>
      <c r="MTF191" s="217"/>
      <c r="MTG191" s="217"/>
      <c r="MTH191" s="217"/>
      <c r="MTI191" s="217"/>
      <c r="MTJ191" s="217"/>
      <c r="MTK191" s="217"/>
      <c r="MTL191" s="217"/>
      <c r="MTM191" s="217"/>
      <c r="MTN191" s="217"/>
      <c r="MTO191" s="217"/>
      <c r="MTP191" s="217"/>
      <c r="MTQ191" s="217"/>
      <c r="MTR191" s="217"/>
      <c r="MTS191" s="217"/>
      <c r="MTT191" s="217"/>
      <c r="MTU191" s="217"/>
      <c r="MTV191" s="217"/>
      <c r="MTW191" s="217"/>
      <c r="MTX191" s="217"/>
      <c r="MTY191" s="217"/>
      <c r="MTZ191" s="217"/>
      <c r="MUA191" s="217"/>
      <c r="MUB191" s="217"/>
      <c r="MUC191" s="217"/>
      <c r="MUD191" s="217"/>
      <c r="MUE191" s="217"/>
      <c r="MUF191" s="217"/>
      <c r="MUG191" s="217"/>
      <c r="MUH191" s="217"/>
      <c r="MUI191" s="217"/>
      <c r="MUJ191" s="217"/>
      <c r="MUK191" s="217"/>
      <c r="MUL191" s="217"/>
      <c r="MUM191" s="217"/>
      <c r="MUN191" s="217"/>
      <c r="MUO191" s="217"/>
      <c r="MUP191" s="217"/>
      <c r="MUQ191" s="217"/>
      <c r="MUR191" s="217"/>
      <c r="MUS191" s="217"/>
      <c r="MUT191" s="217"/>
      <c r="MUU191" s="217"/>
      <c r="MUV191" s="217"/>
      <c r="MUW191" s="217"/>
      <c r="MUX191" s="217"/>
      <c r="MUY191" s="217"/>
      <c r="MUZ191" s="217"/>
      <c r="MVA191" s="217"/>
      <c r="MVB191" s="217"/>
      <c r="MVC191" s="217"/>
      <c r="MVD191" s="217"/>
      <c r="MVE191" s="217"/>
      <c r="MVF191" s="217"/>
      <c r="MVG191" s="217"/>
      <c r="MVH191" s="217"/>
      <c r="MVI191" s="217"/>
      <c r="MVJ191" s="217"/>
      <c r="MVK191" s="217"/>
      <c r="MVL191" s="217"/>
      <c r="MVM191" s="217"/>
      <c r="MVN191" s="217"/>
      <c r="MVO191" s="217"/>
      <c r="MVP191" s="217"/>
      <c r="MVQ191" s="217"/>
      <c r="MVR191" s="217"/>
      <c r="MVS191" s="217"/>
      <c r="MVT191" s="217"/>
      <c r="MVU191" s="217"/>
      <c r="MVV191" s="217"/>
      <c r="MVW191" s="217"/>
      <c r="MVX191" s="217"/>
      <c r="MVY191" s="217"/>
      <c r="MVZ191" s="217"/>
      <c r="MWA191" s="217"/>
      <c r="MWB191" s="217"/>
      <c r="MWC191" s="217"/>
      <c r="MWD191" s="217"/>
      <c r="MWE191" s="217"/>
      <c r="MWF191" s="217"/>
      <c r="MWG191" s="217"/>
      <c r="MWH191" s="217"/>
      <c r="MWI191" s="217"/>
      <c r="MWJ191" s="217"/>
      <c r="MWK191" s="217"/>
      <c r="MWL191" s="217"/>
      <c r="MWM191" s="217"/>
      <c r="MWN191" s="217"/>
      <c r="MWO191" s="217"/>
      <c r="MWP191" s="217"/>
      <c r="MWQ191" s="217"/>
      <c r="MWR191" s="217"/>
      <c r="MWS191" s="217"/>
      <c r="MWT191" s="217"/>
      <c r="MWU191" s="217"/>
      <c r="MWV191" s="217"/>
      <c r="MWW191" s="217"/>
      <c r="MWX191" s="217"/>
      <c r="MWY191" s="217"/>
      <c r="MWZ191" s="217"/>
      <c r="MXA191" s="217"/>
      <c r="MXB191" s="217"/>
      <c r="MXC191" s="217"/>
      <c r="MXD191" s="217"/>
      <c r="MXE191" s="217"/>
      <c r="MXF191" s="217"/>
      <c r="MXG191" s="217"/>
      <c r="MXH191" s="217"/>
      <c r="MXI191" s="217"/>
      <c r="MXJ191" s="217"/>
      <c r="MXK191" s="217"/>
      <c r="MXL191" s="217"/>
      <c r="MXM191" s="217"/>
      <c r="MXN191" s="217"/>
      <c r="MXO191" s="217"/>
      <c r="MXP191" s="217"/>
      <c r="MXQ191" s="217"/>
      <c r="MXR191" s="217"/>
      <c r="MXS191" s="217"/>
      <c r="MXT191" s="217"/>
      <c r="MXU191" s="217"/>
      <c r="MXV191" s="217"/>
      <c r="MXW191" s="217"/>
      <c r="MXX191" s="217"/>
      <c r="MXY191" s="217"/>
      <c r="MXZ191" s="217"/>
      <c r="MYA191" s="217"/>
      <c r="MYB191" s="217"/>
      <c r="MYC191" s="217"/>
      <c r="MYD191" s="217"/>
      <c r="MYE191" s="217"/>
      <c r="MYF191" s="217"/>
      <c r="MYG191" s="217"/>
      <c r="MYH191" s="217"/>
      <c r="MYI191" s="217"/>
      <c r="MYJ191" s="217"/>
      <c r="MYK191" s="217"/>
      <c r="MYL191" s="217"/>
      <c r="MYM191" s="217"/>
      <c r="MYN191" s="217"/>
      <c r="MYO191" s="217"/>
      <c r="MYP191" s="217"/>
      <c r="MYQ191" s="217"/>
      <c r="MYR191" s="217"/>
      <c r="MYS191" s="217"/>
      <c r="MYT191" s="217"/>
      <c r="MYU191" s="217"/>
      <c r="MYV191" s="217"/>
      <c r="MYW191" s="217"/>
      <c r="MYX191" s="217"/>
      <c r="MYY191" s="217"/>
      <c r="MYZ191" s="217"/>
      <c r="MZA191" s="217"/>
      <c r="MZB191" s="217"/>
      <c r="MZC191" s="217"/>
      <c r="MZD191" s="217"/>
      <c r="MZE191" s="217"/>
      <c r="MZF191" s="217"/>
      <c r="MZG191" s="217"/>
      <c r="MZH191" s="217"/>
      <c r="MZI191" s="217"/>
      <c r="MZJ191" s="217"/>
      <c r="MZK191" s="217"/>
      <c r="MZL191" s="217"/>
      <c r="MZM191" s="217"/>
      <c r="MZN191" s="217"/>
      <c r="MZO191" s="217"/>
      <c r="MZP191" s="217"/>
      <c r="MZQ191" s="217"/>
      <c r="MZR191" s="217"/>
      <c r="MZS191" s="217"/>
      <c r="MZT191" s="217"/>
      <c r="MZU191" s="217"/>
      <c r="MZV191" s="217"/>
      <c r="MZW191" s="217"/>
      <c r="MZX191" s="217"/>
      <c r="MZY191" s="217"/>
      <c r="MZZ191" s="217"/>
      <c r="NAA191" s="217"/>
      <c r="NAB191" s="217"/>
      <c r="NAC191" s="217"/>
      <c r="NAD191" s="217"/>
      <c r="NAE191" s="217"/>
      <c r="NAF191" s="217"/>
      <c r="NAG191" s="217"/>
      <c r="NAH191" s="217"/>
      <c r="NAI191" s="217"/>
      <c r="NAJ191" s="217"/>
      <c r="NAK191" s="217"/>
      <c r="NAL191" s="217"/>
      <c r="NAM191" s="217"/>
      <c r="NAN191" s="217"/>
      <c r="NAO191" s="217"/>
      <c r="NAP191" s="217"/>
      <c r="NAQ191" s="217"/>
      <c r="NAR191" s="217"/>
      <c r="NAS191" s="217"/>
      <c r="NAT191" s="217"/>
      <c r="NAU191" s="217"/>
      <c r="NAV191" s="217"/>
      <c r="NAW191" s="217"/>
      <c r="NAX191" s="217"/>
      <c r="NAY191" s="217"/>
      <c r="NAZ191" s="217"/>
      <c r="NBA191" s="217"/>
      <c r="NBB191" s="217"/>
      <c r="NBC191" s="217"/>
      <c r="NBD191" s="217"/>
      <c r="NBE191" s="217"/>
      <c r="NBF191" s="217"/>
      <c r="NBG191" s="217"/>
      <c r="NBH191" s="217"/>
      <c r="NBI191" s="217"/>
      <c r="NBJ191" s="217"/>
      <c r="NBK191" s="217"/>
      <c r="NBL191" s="217"/>
      <c r="NBM191" s="217"/>
      <c r="NBN191" s="217"/>
      <c r="NBO191" s="217"/>
      <c r="NBP191" s="217"/>
      <c r="NBQ191" s="217"/>
      <c r="NBR191" s="217"/>
      <c r="NBS191" s="217"/>
      <c r="NBT191" s="217"/>
      <c r="NBU191" s="217"/>
      <c r="NBV191" s="217"/>
      <c r="NBW191" s="217"/>
      <c r="NBX191" s="217"/>
      <c r="NBY191" s="217"/>
      <c r="NBZ191" s="217"/>
      <c r="NCA191" s="217"/>
      <c r="NCB191" s="217"/>
      <c r="NCC191" s="217"/>
      <c r="NCD191" s="217"/>
      <c r="NCE191" s="217"/>
      <c r="NCF191" s="217"/>
      <c r="NCG191" s="217"/>
      <c r="NCH191" s="217"/>
      <c r="NCI191" s="217"/>
      <c r="NCJ191" s="217"/>
      <c r="NCK191" s="217"/>
      <c r="NCL191" s="217"/>
      <c r="NCM191" s="217"/>
      <c r="NCN191" s="217"/>
      <c r="NCO191" s="217"/>
      <c r="NCP191" s="217"/>
      <c r="NCQ191" s="217"/>
      <c r="NCR191" s="217"/>
      <c r="NCS191" s="217"/>
      <c r="NCT191" s="217"/>
      <c r="NCU191" s="217"/>
      <c r="NCV191" s="217"/>
      <c r="NCW191" s="217"/>
      <c r="NCX191" s="217"/>
      <c r="NCY191" s="217"/>
      <c r="NCZ191" s="217"/>
      <c r="NDA191" s="217"/>
      <c r="NDB191" s="217"/>
      <c r="NDC191" s="217"/>
      <c r="NDD191" s="217"/>
      <c r="NDE191" s="217"/>
      <c r="NDF191" s="217"/>
      <c r="NDG191" s="217"/>
      <c r="NDH191" s="217"/>
      <c r="NDI191" s="217"/>
      <c r="NDJ191" s="217"/>
      <c r="NDK191" s="217"/>
      <c r="NDL191" s="217"/>
      <c r="NDM191" s="217"/>
      <c r="NDN191" s="217"/>
      <c r="NDO191" s="217"/>
      <c r="NDP191" s="217"/>
      <c r="NDQ191" s="217"/>
      <c r="NDR191" s="217"/>
      <c r="NDS191" s="217"/>
      <c r="NDT191" s="217"/>
      <c r="NDU191" s="217"/>
      <c r="NDV191" s="217"/>
      <c r="NDW191" s="217"/>
      <c r="NDX191" s="217"/>
      <c r="NDY191" s="217"/>
      <c r="NDZ191" s="217"/>
      <c r="NEA191" s="217"/>
      <c r="NEB191" s="217"/>
      <c r="NEC191" s="217"/>
      <c r="NED191" s="217"/>
      <c r="NEE191" s="217"/>
      <c r="NEF191" s="217"/>
      <c r="NEG191" s="217"/>
      <c r="NEH191" s="217"/>
      <c r="NEI191" s="217"/>
      <c r="NEJ191" s="217"/>
      <c r="NEK191" s="217"/>
      <c r="NEL191" s="217"/>
      <c r="NEM191" s="217"/>
      <c r="NEN191" s="217"/>
      <c r="NEO191" s="217"/>
      <c r="NEP191" s="217"/>
      <c r="NEQ191" s="217"/>
      <c r="NER191" s="217"/>
      <c r="NES191" s="217"/>
      <c r="NET191" s="217"/>
      <c r="NEU191" s="217"/>
      <c r="NEV191" s="217"/>
      <c r="NEW191" s="217"/>
      <c r="NEX191" s="217"/>
      <c r="NEY191" s="217"/>
      <c r="NEZ191" s="217"/>
      <c r="NFA191" s="217"/>
      <c r="NFB191" s="217"/>
      <c r="NFC191" s="217"/>
      <c r="NFD191" s="217"/>
      <c r="NFE191" s="217"/>
      <c r="NFF191" s="217"/>
      <c r="NFG191" s="217"/>
      <c r="NFH191" s="217"/>
      <c r="NFI191" s="217"/>
      <c r="NFJ191" s="217"/>
      <c r="NFK191" s="217"/>
      <c r="NFL191" s="217"/>
      <c r="NFM191" s="217"/>
      <c r="NFN191" s="217"/>
      <c r="NFO191" s="217"/>
      <c r="NFP191" s="217"/>
      <c r="NFQ191" s="217"/>
      <c r="NFR191" s="217"/>
      <c r="NFS191" s="217"/>
      <c r="NFT191" s="217"/>
      <c r="NFU191" s="217"/>
      <c r="NFV191" s="217"/>
      <c r="NFW191" s="217"/>
      <c r="NFX191" s="217"/>
      <c r="NFY191" s="217"/>
      <c r="NFZ191" s="217"/>
      <c r="NGA191" s="217"/>
      <c r="NGB191" s="217"/>
      <c r="NGC191" s="217"/>
      <c r="NGD191" s="217"/>
      <c r="NGE191" s="217"/>
      <c r="NGF191" s="217"/>
      <c r="NGG191" s="217"/>
      <c r="NGH191" s="217"/>
      <c r="NGI191" s="217"/>
      <c r="NGJ191" s="217"/>
      <c r="NGK191" s="217"/>
      <c r="NGL191" s="217"/>
      <c r="NGM191" s="217"/>
      <c r="NGN191" s="217"/>
      <c r="NGO191" s="217"/>
      <c r="NGP191" s="217"/>
      <c r="NGQ191" s="217"/>
      <c r="NGR191" s="217"/>
      <c r="NGS191" s="217"/>
      <c r="NGT191" s="217"/>
      <c r="NGU191" s="217"/>
      <c r="NGV191" s="217"/>
      <c r="NGW191" s="217"/>
      <c r="NGX191" s="217"/>
      <c r="NGY191" s="217"/>
      <c r="NGZ191" s="217"/>
      <c r="NHA191" s="217"/>
      <c r="NHB191" s="217"/>
      <c r="NHC191" s="217"/>
      <c r="NHD191" s="217"/>
      <c r="NHE191" s="217"/>
      <c r="NHF191" s="217"/>
      <c r="NHG191" s="217"/>
      <c r="NHH191" s="217"/>
      <c r="NHI191" s="217"/>
      <c r="NHJ191" s="217"/>
      <c r="NHK191" s="217"/>
      <c r="NHL191" s="217"/>
      <c r="NHM191" s="217"/>
      <c r="NHN191" s="217"/>
      <c r="NHO191" s="217"/>
      <c r="NHP191" s="217"/>
      <c r="NHQ191" s="217"/>
      <c r="NHR191" s="217"/>
      <c r="NHS191" s="217"/>
      <c r="NHT191" s="217"/>
      <c r="NHU191" s="217"/>
      <c r="NHV191" s="217"/>
      <c r="NHW191" s="217"/>
      <c r="NHX191" s="217"/>
      <c r="NHY191" s="217"/>
      <c r="NHZ191" s="217"/>
      <c r="NIA191" s="217"/>
      <c r="NIB191" s="217"/>
      <c r="NIC191" s="217"/>
      <c r="NID191" s="217"/>
      <c r="NIE191" s="217"/>
      <c r="NIF191" s="217"/>
      <c r="NIG191" s="217"/>
      <c r="NIH191" s="217"/>
      <c r="NII191" s="217"/>
      <c r="NIJ191" s="217"/>
      <c r="NIK191" s="217"/>
      <c r="NIL191" s="217"/>
      <c r="NIM191" s="217"/>
      <c r="NIN191" s="217"/>
      <c r="NIO191" s="217"/>
      <c r="NIP191" s="217"/>
      <c r="NIQ191" s="217"/>
      <c r="NIR191" s="217"/>
      <c r="NIS191" s="217"/>
      <c r="NIT191" s="217"/>
      <c r="NIU191" s="217"/>
      <c r="NIV191" s="217"/>
      <c r="NIW191" s="217"/>
      <c r="NIX191" s="217"/>
      <c r="NIY191" s="217"/>
      <c r="NIZ191" s="217"/>
      <c r="NJA191" s="217"/>
      <c r="NJB191" s="217"/>
      <c r="NJC191" s="217"/>
      <c r="NJD191" s="217"/>
      <c r="NJE191" s="217"/>
      <c r="NJF191" s="217"/>
      <c r="NJG191" s="217"/>
      <c r="NJH191" s="217"/>
      <c r="NJI191" s="217"/>
      <c r="NJJ191" s="217"/>
      <c r="NJK191" s="217"/>
      <c r="NJL191" s="217"/>
      <c r="NJM191" s="217"/>
      <c r="NJN191" s="217"/>
      <c r="NJO191" s="217"/>
      <c r="NJP191" s="217"/>
      <c r="NJQ191" s="217"/>
      <c r="NJR191" s="217"/>
      <c r="NJS191" s="217"/>
      <c r="NJT191" s="217"/>
      <c r="NJU191" s="217"/>
      <c r="NJV191" s="217"/>
      <c r="NJW191" s="217"/>
      <c r="NJX191" s="217"/>
      <c r="NJY191" s="217"/>
      <c r="NJZ191" s="217"/>
      <c r="NKA191" s="217"/>
      <c r="NKB191" s="217"/>
      <c r="NKC191" s="217"/>
      <c r="NKD191" s="217"/>
      <c r="NKE191" s="217"/>
      <c r="NKF191" s="217"/>
      <c r="NKG191" s="217"/>
      <c r="NKH191" s="217"/>
      <c r="NKI191" s="217"/>
      <c r="NKJ191" s="217"/>
      <c r="NKK191" s="217"/>
      <c r="NKL191" s="217"/>
      <c r="NKM191" s="217"/>
      <c r="NKN191" s="217"/>
      <c r="NKO191" s="217"/>
      <c r="NKP191" s="217"/>
      <c r="NKQ191" s="217"/>
      <c r="NKR191" s="217"/>
      <c r="NKS191" s="217"/>
      <c r="NKT191" s="217"/>
      <c r="NKU191" s="217"/>
      <c r="NKV191" s="217"/>
      <c r="NKW191" s="217"/>
      <c r="NKX191" s="217"/>
      <c r="NKY191" s="217"/>
      <c r="NKZ191" s="217"/>
      <c r="NLA191" s="217"/>
      <c r="NLB191" s="217"/>
      <c r="NLC191" s="217"/>
      <c r="NLD191" s="217"/>
      <c r="NLE191" s="217"/>
      <c r="NLF191" s="217"/>
      <c r="NLG191" s="217"/>
      <c r="NLH191" s="217"/>
      <c r="NLI191" s="217"/>
      <c r="NLJ191" s="217"/>
      <c r="NLK191" s="217"/>
      <c r="NLL191" s="217"/>
      <c r="NLM191" s="217"/>
      <c r="NLN191" s="217"/>
      <c r="NLO191" s="217"/>
      <c r="NLP191" s="217"/>
      <c r="NLQ191" s="217"/>
      <c r="NLR191" s="217"/>
      <c r="NLS191" s="217"/>
      <c r="NLT191" s="217"/>
      <c r="NLU191" s="217"/>
      <c r="NLV191" s="217"/>
      <c r="NLW191" s="217"/>
      <c r="NLX191" s="217"/>
      <c r="NLY191" s="217"/>
      <c r="NLZ191" s="217"/>
      <c r="NMA191" s="217"/>
      <c r="NMB191" s="217"/>
      <c r="NMC191" s="217"/>
      <c r="NMD191" s="217"/>
      <c r="NME191" s="217"/>
      <c r="NMF191" s="217"/>
      <c r="NMG191" s="217"/>
      <c r="NMH191" s="217"/>
      <c r="NMI191" s="217"/>
      <c r="NMJ191" s="217"/>
      <c r="NMK191" s="217"/>
      <c r="NML191" s="217"/>
      <c r="NMM191" s="217"/>
      <c r="NMN191" s="217"/>
      <c r="NMO191" s="217"/>
      <c r="NMP191" s="217"/>
      <c r="NMQ191" s="217"/>
      <c r="NMR191" s="217"/>
      <c r="NMS191" s="217"/>
      <c r="NMT191" s="217"/>
      <c r="NMU191" s="217"/>
      <c r="NMV191" s="217"/>
      <c r="NMW191" s="217"/>
      <c r="NMX191" s="217"/>
      <c r="NMY191" s="217"/>
      <c r="NMZ191" s="217"/>
      <c r="NNA191" s="217"/>
      <c r="NNB191" s="217"/>
      <c r="NNC191" s="217"/>
      <c r="NND191" s="217"/>
      <c r="NNE191" s="217"/>
      <c r="NNF191" s="217"/>
      <c r="NNG191" s="217"/>
      <c r="NNH191" s="217"/>
      <c r="NNI191" s="217"/>
      <c r="NNJ191" s="217"/>
      <c r="NNK191" s="217"/>
      <c r="NNL191" s="217"/>
      <c r="NNM191" s="217"/>
      <c r="NNN191" s="217"/>
      <c r="NNO191" s="217"/>
      <c r="NNP191" s="217"/>
      <c r="NNQ191" s="217"/>
      <c r="NNR191" s="217"/>
      <c r="NNS191" s="217"/>
      <c r="NNT191" s="217"/>
      <c r="NNU191" s="217"/>
      <c r="NNV191" s="217"/>
      <c r="NNW191" s="217"/>
      <c r="NNX191" s="217"/>
      <c r="NNY191" s="217"/>
      <c r="NNZ191" s="217"/>
      <c r="NOA191" s="217"/>
      <c r="NOB191" s="217"/>
      <c r="NOC191" s="217"/>
      <c r="NOD191" s="217"/>
      <c r="NOE191" s="217"/>
      <c r="NOF191" s="217"/>
      <c r="NOG191" s="217"/>
      <c r="NOH191" s="217"/>
      <c r="NOI191" s="217"/>
      <c r="NOJ191" s="217"/>
      <c r="NOK191" s="217"/>
      <c r="NOL191" s="217"/>
      <c r="NOM191" s="217"/>
      <c r="NON191" s="217"/>
      <c r="NOO191" s="217"/>
      <c r="NOP191" s="217"/>
      <c r="NOQ191" s="217"/>
      <c r="NOR191" s="217"/>
      <c r="NOS191" s="217"/>
      <c r="NOT191" s="217"/>
      <c r="NOU191" s="217"/>
      <c r="NOV191" s="217"/>
      <c r="NOW191" s="217"/>
      <c r="NOX191" s="217"/>
      <c r="NOY191" s="217"/>
      <c r="NOZ191" s="217"/>
      <c r="NPA191" s="217"/>
      <c r="NPB191" s="217"/>
      <c r="NPC191" s="217"/>
      <c r="NPD191" s="217"/>
      <c r="NPE191" s="217"/>
      <c r="NPF191" s="217"/>
      <c r="NPG191" s="217"/>
      <c r="NPH191" s="217"/>
      <c r="NPI191" s="217"/>
      <c r="NPJ191" s="217"/>
      <c r="NPK191" s="217"/>
      <c r="NPL191" s="217"/>
      <c r="NPM191" s="217"/>
      <c r="NPN191" s="217"/>
      <c r="NPO191" s="217"/>
      <c r="NPP191" s="217"/>
      <c r="NPQ191" s="217"/>
      <c r="NPR191" s="217"/>
      <c r="NPS191" s="217"/>
      <c r="NPT191" s="217"/>
      <c r="NPU191" s="217"/>
      <c r="NPV191" s="217"/>
      <c r="NPW191" s="217"/>
      <c r="NPX191" s="217"/>
      <c r="NPY191" s="217"/>
      <c r="NPZ191" s="217"/>
      <c r="NQA191" s="217"/>
      <c r="NQB191" s="217"/>
      <c r="NQC191" s="217"/>
      <c r="NQD191" s="217"/>
      <c r="NQE191" s="217"/>
      <c r="NQF191" s="217"/>
      <c r="NQG191" s="217"/>
      <c r="NQH191" s="217"/>
      <c r="NQI191" s="217"/>
      <c r="NQJ191" s="217"/>
      <c r="NQK191" s="217"/>
      <c r="NQL191" s="217"/>
      <c r="NQM191" s="217"/>
      <c r="NQN191" s="217"/>
      <c r="NQO191" s="217"/>
      <c r="NQP191" s="217"/>
      <c r="NQQ191" s="217"/>
      <c r="NQR191" s="217"/>
      <c r="NQS191" s="217"/>
      <c r="NQT191" s="217"/>
      <c r="NQU191" s="217"/>
      <c r="NQV191" s="217"/>
      <c r="NQW191" s="217"/>
      <c r="NQX191" s="217"/>
      <c r="NQY191" s="217"/>
      <c r="NQZ191" s="217"/>
      <c r="NRA191" s="217"/>
      <c r="NRB191" s="217"/>
      <c r="NRC191" s="217"/>
      <c r="NRD191" s="217"/>
      <c r="NRE191" s="217"/>
      <c r="NRF191" s="217"/>
      <c r="NRG191" s="217"/>
      <c r="NRH191" s="217"/>
      <c r="NRI191" s="217"/>
      <c r="NRJ191" s="217"/>
      <c r="NRK191" s="217"/>
      <c r="NRL191" s="217"/>
      <c r="NRM191" s="217"/>
      <c r="NRN191" s="217"/>
      <c r="NRO191" s="217"/>
      <c r="NRP191" s="217"/>
      <c r="NRQ191" s="217"/>
      <c r="NRR191" s="217"/>
      <c r="NRS191" s="217"/>
      <c r="NRT191" s="217"/>
      <c r="NRU191" s="217"/>
      <c r="NRV191" s="217"/>
      <c r="NRW191" s="217"/>
      <c r="NRX191" s="217"/>
      <c r="NRY191" s="217"/>
      <c r="NRZ191" s="217"/>
      <c r="NSA191" s="217"/>
      <c r="NSB191" s="217"/>
      <c r="NSC191" s="217"/>
      <c r="NSD191" s="217"/>
      <c r="NSE191" s="217"/>
      <c r="NSF191" s="217"/>
      <c r="NSG191" s="217"/>
      <c r="NSH191" s="217"/>
      <c r="NSI191" s="217"/>
      <c r="NSJ191" s="217"/>
      <c r="NSK191" s="217"/>
      <c r="NSL191" s="217"/>
      <c r="NSM191" s="217"/>
      <c r="NSN191" s="217"/>
      <c r="NSO191" s="217"/>
      <c r="NSP191" s="217"/>
      <c r="NSQ191" s="217"/>
      <c r="NSR191" s="217"/>
      <c r="NSS191" s="217"/>
      <c r="NST191" s="217"/>
      <c r="NSU191" s="217"/>
      <c r="NSV191" s="217"/>
      <c r="NSW191" s="217"/>
      <c r="NSX191" s="217"/>
      <c r="NSY191" s="217"/>
      <c r="NSZ191" s="217"/>
      <c r="NTA191" s="217"/>
      <c r="NTB191" s="217"/>
      <c r="NTC191" s="217"/>
      <c r="NTD191" s="217"/>
      <c r="NTE191" s="217"/>
      <c r="NTF191" s="217"/>
      <c r="NTG191" s="217"/>
      <c r="NTH191" s="217"/>
      <c r="NTI191" s="217"/>
      <c r="NTJ191" s="217"/>
      <c r="NTK191" s="217"/>
      <c r="NTL191" s="217"/>
      <c r="NTM191" s="217"/>
      <c r="NTN191" s="217"/>
      <c r="NTO191" s="217"/>
      <c r="NTP191" s="217"/>
      <c r="NTQ191" s="217"/>
      <c r="NTR191" s="217"/>
      <c r="NTS191" s="217"/>
      <c r="NTT191" s="217"/>
      <c r="NTU191" s="217"/>
      <c r="NTV191" s="217"/>
      <c r="NTW191" s="217"/>
      <c r="NTX191" s="217"/>
      <c r="NTY191" s="217"/>
      <c r="NTZ191" s="217"/>
      <c r="NUA191" s="217"/>
      <c r="NUB191" s="217"/>
      <c r="NUC191" s="217"/>
      <c r="NUD191" s="217"/>
      <c r="NUE191" s="217"/>
      <c r="NUF191" s="217"/>
      <c r="NUG191" s="217"/>
      <c r="NUH191" s="217"/>
      <c r="NUI191" s="217"/>
      <c r="NUJ191" s="217"/>
      <c r="NUK191" s="217"/>
      <c r="NUL191" s="217"/>
      <c r="NUM191" s="217"/>
      <c r="NUN191" s="217"/>
      <c r="NUO191" s="217"/>
      <c r="NUP191" s="217"/>
      <c r="NUQ191" s="217"/>
      <c r="NUR191" s="217"/>
      <c r="NUS191" s="217"/>
      <c r="NUT191" s="217"/>
      <c r="NUU191" s="217"/>
      <c r="NUV191" s="217"/>
      <c r="NUW191" s="217"/>
      <c r="NUX191" s="217"/>
      <c r="NUY191" s="217"/>
      <c r="NUZ191" s="217"/>
      <c r="NVA191" s="217"/>
      <c r="NVB191" s="217"/>
      <c r="NVC191" s="217"/>
      <c r="NVD191" s="217"/>
      <c r="NVE191" s="217"/>
      <c r="NVF191" s="217"/>
      <c r="NVG191" s="217"/>
      <c r="NVH191" s="217"/>
      <c r="NVI191" s="217"/>
      <c r="NVJ191" s="217"/>
      <c r="NVK191" s="217"/>
      <c r="NVL191" s="217"/>
      <c r="NVM191" s="217"/>
      <c r="NVN191" s="217"/>
      <c r="NVO191" s="217"/>
      <c r="NVP191" s="217"/>
      <c r="NVQ191" s="217"/>
      <c r="NVR191" s="217"/>
      <c r="NVS191" s="217"/>
      <c r="NVT191" s="217"/>
      <c r="NVU191" s="217"/>
      <c r="NVV191" s="217"/>
      <c r="NVW191" s="217"/>
      <c r="NVX191" s="217"/>
      <c r="NVY191" s="217"/>
      <c r="NVZ191" s="217"/>
      <c r="NWA191" s="217"/>
      <c r="NWB191" s="217"/>
      <c r="NWC191" s="217"/>
      <c r="NWD191" s="217"/>
      <c r="NWE191" s="217"/>
      <c r="NWF191" s="217"/>
      <c r="NWG191" s="217"/>
      <c r="NWH191" s="217"/>
      <c r="NWI191" s="217"/>
      <c r="NWJ191" s="217"/>
      <c r="NWK191" s="217"/>
      <c r="NWL191" s="217"/>
      <c r="NWM191" s="217"/>
      <c r="NWN191" s="217"/>
      <c r="NWO191" s="217"/>
      <c r="NWP191" s="217"/>
      <c r="NWQ191" s="217"/>
      <c r="NWR191" s="217"/>
      <c r="NWS191" s="217"/>
      <c r="NWT191" s="217"/>
      <c r="NWU191" s="217"/>
      <c r="NWV191" s="217"/>
      <c r="NWW191" s="217"/>
      <c r="NWX191" s="217"/>
      <c r="NWY191" s="217"/>
      <c r="NWZ191" s="217"/>
      <c r="NXA191" s="217"/>
      <c r="NXB191" s="217"/>
      <c r="NXC191" s="217"/>
      <c r="NXD191" s="217"/>
      <c r="NXE191" s="217"/>
      <c r="NXF191" s="217"/>
      <c r="NXG191" s="217"/>
      <c r="NXH191" s="217"/>
      <c r="NXI191" s="217"/>
      <c r="NXJ191" s="217"/>
      <c r="NXK191" s="217"/>
      <c r="NXL191" s="217"/>
      <c r="NXM191" s="217"/>
      <c r="NXN191" s="217"/>
      <c r="NXO191" s="217"/>
      <c r="NXP191" s="217"/>
      <c r="NXQ191" s="217"/>
      <c r="NXR191" s="217"/>
      <c r="NXS191" s="217"/>
      <c r="NXT191" s="217"/>
      <c r="NXU191" s="217"/>
      <c r="NXV191" s="217"/>
      <c r="NXW191" s="217"/>
      <c r="NXX191" s="217"/>
      <c r="NXY191" s="217"/>
      <c r="NXZ191" s="217"/>
      <c r="NYA191" s="217"/>
      <c r="NYB191" s="217"/>
      <c r="NYC191" s="217"/>
      <c r="NYD191" s="217"/>
      <c r="NYE191" s="217"/>
      <c r="NYF191" s="217"/>
      <c r="NYG191" s="217"/>
      <c r="NYH191" s="217"/>
      <c r="NYI191" s="217"/>
      <c r="NYJ191" s="217"/>
      <c r="NYK191" s="217"/>
      <c r="NYL191" s="217"/>
      <c r="NYM191" s="217"/>
      <c r="NYN191" s="217"/>
      <c r="NYO191" s="217"/>
      <c r="NYP191" s="217"/>
      <c r="NYQ191" s="217"/>
      <c r="NYR191" s="217"/>
      <c r="NYS191" s="217"/>
      <c r="NYT191" s="217"/>
      <c r="NYU191" s="217"/>
      <c r="NYV191" s="217"/>
      <c r="NYW191" s="217"/>
      <c r="NYX191" s="217"/>
      <c r="NYY191" s="217"/>
      <c r="NYZ191" s="217"/>
      <c r="NZA191" s="217"/>
      <c r="NZB191" s="217"/>
      <c r="NZC191" s="217"/>
      <c r="NZD191" s="217"/>
      <c r="NZE191" s="217"/>
      <c r="NZF191" s="217"/>
      <c r="NZG191" s="217"/>
      <c r="NZH191" s="217"/>
      <c r="NZI191" s="217"/>
      <c r="NZJ191" s="217"/>
      <c r="NZK191" s="217"/>
      <c r="NZL191" s="217"/>
      <c r="NZM191" s="217"/>
      <c r="NZN191" s="217"/>
      <c r="NZO191" s="217"/>
      <c r="NZP191" s="217"/>
      <c r="NZQ191" s="217"/>
      <c r="NZR191" s="217"/>
      <c r="NZS191" s="217"/>
      <c r="NZT191" s="217"/>
      <c r="NZU191" s="217"/>
      <c r="NZV191" s="217"/>
      <c r="NZW191" s="217"/>
      <c r="NZX191" s="217"/>
      <c r="NZY191" s="217"/>
      <c r="NZZ191" s="217"/>
      <c r="OAA191" s="217"/>
      <c r="OAB191" s="217"/>
      <c r="OAC191" s="217"/>
      <c r="OAD191" s="217"/>
      <c r="OAE191" s="217"/>
      <c r="OAF191" s="217"/>
      <c r="OAG191" s="217"/>
      <c r="OAH191" s="217"/>
      <c r="OAI191" s="217"/>
      <c r="OAJ191" s="217"/>
      <c r="OAK191" s="217"/>
      <c r="OAL191" s="217"/>
      <c r="OAM191" s="217"/>
      <c r="OAN191" s="217"/>
      <c r="OAO191" s="217"/>
      <c r="OAP191" s="217"/>
      <c r="OAQ191" s="217"/>
      <c r="OAR191" s="217"/>
      <c r="OAS191" s="217"/>
      <c r="OAT191" s="217"/>
      <c r="OAU191" s="217"/>
      <c r="OAV191" s="217"/>
      <c r="OAW191" s="217"/>
      <c r="OAX191" s="217"/>
      <c r="OAY191" s="217"/>
      <c r="OAZ191" s="217"/>
      <c r="OBA191" s="217"/>
      <c r="OBB191" s="217"/>
      <c r="OBC191" s="217"/>
      <c r="OBD191" s="217"/>
      <c r="OBE191" s="217"/>
      <c r="OBF191" s="217"/>
      <c r="OBG191" s="217"/>
      <c r="OBH191" s="217"/>
      <c r="OBI191" s="217"/>
      <c r="OBJ191" s="217"/>
      <c r="OBK191" s="217"/>
      <c r="OBL191" s="217"/>
      <c r="OBM191" s="217"/>
      <c r="OBN191" s="217"/>
      <c r="OBO191" s="217"/>
      <c r="OBP191" s="217"/>
      <c r="OBQ191" s="217"/>
      <c r="OBR191" s="217"/>
      <c r="OBS191" s="217"/>
      <c r="OBT191" s="217"/>
      <c r="OBU191" s="217"/>
      <c r="OBV191" s="217"/>
      <c r="OBW191" s="217"/>
      <c r="OBX191" s="217"/>
      <c r="OBY191" s="217"/>
      <c r="OBZ191" s="217"/>
      <c r="OCA191" s="217"/>
      <c r="OCB191" s="217"/>
      <c r="OCC191" s="217"/>
      <c r="OCD191" s="217"/>
      <c r="OCE191" s="217"/>
      <c r="OCF191" s="217"/>
      <c r="OCG191" s="217"/>
      <c r="OCH191" s="217"/>
      <c r="OCI191" s="217"/>
      <c r="OCJ191" s="217"/>
      <c r="OCK191" s="217"/>
      <c r="OCL191" s="217"/>
      <c r="OCM191" s="217"/>
      <c r="OCN191" s="217"/>
      <c r="OCO191" s="217"/>
      <c r="OCP191" s="217"/>
      <c r="OCQ191" s="217"/>
      <c r="OCR191" s="217"/>
      <c r="OCS191" s="217"/>
      <c r="OCT191" s="217"/>
      <c r="OCU191" s="217"/>
      <c r="OCV191" s="217"/>
      <c r="OCW191" s="217"/>
      <c r="OCX191" s="217"/>
      <c r="OCY191" s="217"/>
      <c r="OCZ191" s="217"/>
      <c r="ODA191" s="217"/>
      <c r="ODB191" s="217"/>
      <c r="ODC191" s="217"/>
      <c r="ODD191" s="217"/>
      <c r="ODE191" s="217"/>
      <c r="ODF191" s="217"/>
      <c r="ODG191" s="217"/>
      <c r="ODH191" s="217"/>
      <c r="ODI191" s="217"/>
      <c r="ODJ191" s="217"/>
      <c r="ODK191" s="217"/>
      <c r="ODL191" s="217"/>
      <c r="ODM191" s="217"/>
      <c r="ODN191" s="217"/>
      <c r="ODO191" s="217"/>
      <c r="ODP191" s="217"/>
      <c r="ODQ191" s="217"/>
      <c r="ODR191" s="217"/>
      <c r="ODS191" s="217"/>
      <c r="ODT191" s="217"/>
      <c r="ODU191" s="217"/>
      <c r="ODV191" s="217"/>
      <c r="ODW191" s="217"/>
      <c r="ODX191" s="217"/>
      <c r="ODY191" s="217"/>
      <c r="ODZ191" s="217"/>
      <c r="OEA191" s="217"/>
      <c r="OEB191" s="217"/>
      <c r="OEC191" s="217"/>
      <c r="OED191" s="217"/>
      <c r="OEE191" s="217"/>
      <c r="OEF191" s="217"/>
      <c r="OEG191" s="217"/>
      <c r="OEH191" s="217"/>
      <c r="OEI191" s="217"/>
      <c r="OEJ191" s="217"/>
      <c r="OEK191" s="217"/>
      <c r="OEL191" s="217"/>
      <c r="OEM191" s="217"/>
      <c r="OEN191" s="217"/>
      <c r="OEO191" s="217"/>
      <c r="OEP191" s="217"/>
      <c r="OEQ191" s="217"/>
      <c r="OER191" s="217"/>
      <c r="OES191" s="217"/>
      <c r="OET191" s="217"/>
      <c r="OEU191" s="217"/>
      <c r="OEV191" s="217"/>
      <c r="OEW191" s="217"/>
      <c r="OEX191" s="217"/>
      <c r="OEY191" s="217"/>
      <c r="OEZ191" s="217"/>
      <c r="OFA191" s="217"/>
      <c r="OFB191" s="217"/>
      <c r="OFC191" s="217"/>
      <c r="OFD191" s="217"/>
      <c r="OFE191" s="217"/>
      <c r="OFF191" s="217"/>
      <c r="OFG191" s="217"/>
      <c r="OFH191" s="217"/>
      <c r="OFI191" s="217"/>
      <c r="OFJ191" s="217"/>
      <c r="OFK191" s="217"/>
      <c r="OFL191" s="217"/>
      <c r="OFM191" s="217"/>
      <c r="OFN191" s="217"/>
      <c r="OFO191" s="217"/>
      <c r="OFP191" s="217"/>
      <c r="OFQ191" s="217"/>
      <c r="OFR191" s="217"/>
      <c r="OFS191" s="217"/>
      <c r="OFT191" s="217"/>
      <c r="OFU191" s="217"/>
      <c r="OFV191" s="217"/>
      <c r="OFW191" s="217"/>
      <c r="OFX191" s="217"/>
      <c r="OFY191" s="217"/>
      <c r="OFZ191" s="217"/>
      <c r="OGA191" s="217"/>
      <c r="OGB191" s="217"/>
      <c r="OGC191" s="217"/>
      <c r="OGD191" s="217"/>
      <c r="OGE191" s="217"/>
      <c r="OGF191" s="217"/>
      <c r="OGG191" s="217"/>
      <c r="OGH191" s="217"/>
      <c r="OGI191" s="217"/>
      <c r="OGJ191" s="217"/>
      <c r="OGK191" s="217"/>
      <c r="OGL191" s="217"/>
      <c r="OGM191" s="217"/>
      <c r="OGN191" s="217"/>
      <c r="OGO191" s="217"/>
      <c r="OGP191" s="217"/>
      <c r="OGQ191" s="217"/>
      <c r="OGR191" s="217"/>
      <c r="OGS191" s="217"/>
      <c r="OGT191" s="217"/>
      <c r="OGU191" s="217"/>
      <c r="OGV191" s="217"/>
      <c r="OGW191" s="217"/>
      <c r="OGX191" s="217"/>
      <c r="OGY191" s="217"/>
      <c r="OGZ191" s="217"/>
      <c r="OHA191" s="217"/>
      <c r="OHB191" s="217"/>
      <c r="OHC191" s="217"/>
      <c r="OHD191" s="217"/>
      <c r="OHE191" s="217"/>
      <c r="OHF191" s="217"/>
      <c r="OHG191" s="217"/>
      <c r="OHH191" s="217"/>
      <c r="OHI191" s="217"/>
      <c r="OHJ191" s="217"/>
      <c r="OHK191" s="217"/>
      <c r="OHL191" s="217"/>
      <c r="OHM191" s="217"/>
      <c r="OHN191" s="217"/>
      <c r="OHO191" s="217"/>
      <c r="OHP191" s="217"/>
      <c r="OHQ191" s="217"/>
      <c r="OHR191" s="217"/>
      <c r="OHS191" s="217"/>
      <c r="OHT191" s="217"/>
      <c r="OHU191" s="217"/>
      <c r="OHV191" s="217"/>
      <c r="OHW191" s="217"/>
      <c r="OHX191" s="217"/>
      <c r="OHY191" s="217"/>
      <c r="OHZ191" s="217"/>
      <c r="OIA191" s="217"/>
      <c r="OIB191" s="217"/>
      <c r="OIC191" s="217"/>
      <c r="OID191" s="217"/>
      <c r="OIE191" s="217"/>
      <c r="OIF191" s="217"/>
      <c r="OIG191" s="217"/>
      <c r="OIH191" s="217"/>
      <c r="OII191" s="217"/>
      <c r="OIJ191" s="217"/>
      <c r="OIK191" s="217"/>
      <c r="OIL191" s="217"/>
      <c r="OIM191" s="217"/>
      <c r="OIN191" s="217"/>
      <c r="OIO191" s="217"/>
      <c r="OIP191" s="217"/>
      <c r="OIQ191" s="217"/>
      <c r="OIR191" s="217"/>
      <c r="OIS191" s="217"/>
      <c r="OIT191" s="217"/>
      <c r="OIU191" s="217"/>
      <c r="OIV191" s="217"/>
      <c r="OIW191" s="217"/>
      <c r="OIX191" s="217"/>
      <c r="OIY191" s="217"/>
      <c r="OIZ191" s="217"/>
      <c r="OJA191" s="217"/>
      <c r="OJB191" s="217"/>
      <c r="OJC191" s="217"/>
      <c r="OJD191" s="217"/>
      <c r="OJE191" s="217"/>
      <c r="OJF191" s="217"/>
      <c r="OJG191" s="217"/>
      <c r="OJH191" s="217"/>
      <c r="OJI191" s="217"/>
      <c r="OJJ191" s="217"/>
      <c r="OJK191" s="217"/>
      <c r="OJL191" s="217"/>
      <c r="OJM191" s="217"/>
      <c r="OJN191" s="217"/>
      <c r="OJO191" s="217"/>
      <c r="OJP191" s="217"/>
      <c r="OJQ191" s="217"/>
      <c r="OJR191" s="217"/>
      <c r="OJS191" s="217"/>
      <c r="OJT191" s="217"/>
      <c r="OJU191" s="217"/>
      <c r="OJV191" s="217"/>
      <c r="OJW191" s="217"/>
      <c r="OJX191" s="217"/>
      <c r="OJY191" s="217"/>
      <c r="OJZ191" s="217"/>
      <c r="OKA191" s="217"/>
      <c r="OKB191" s="217"/>
      <c r="OKC191" s="217"/>
      <c r="OKD191" s="217"/>
      <c r="OKE191" s="217"/>
      <c r="OKF191" s="217"/>
      <c r="OKG191" s="217"/>
      <c r="OKH191" s="217"/>
      <c r="OKI191" s="217"/>
      <c r="OKJ191" s="217"/>
      <c r="OKK191" s="217"/>
      <c r="OKL191" s="217"/>
      <c r="OKM191" s="217"/>
      <c r="OKN191" s="217"/>
      <c r="OKO191" s="217"/>
      <c r="OKP191" s="217"/>
      <c r="OKQ191" s="217"/>
      <c r="OKR191" s="217"/>
      <c r="OKS191" s="217"/>
      <c r="OKT191" s="217"/>
      <c r="OKU191" s="217"/>
      <c r="OKV191" s="217"/>
      <c r="OKW191" s="217"/>
      <c r="OKX191" s="217"/>
      <c r="OKY191" s="217"/>
      <c r="OKZ191" s="217"/>
      <c r="OLA191" s="217"/>
      <c r="OLB191" s="217"/>
      <c r="OLC191" s="217"/>
      <c r="OLD191" s="217"/>
      <c r="OLE191" s="217"/>
      <c r="OLF191" s="217"/>
      <c r="OLG191" s="217"/>
      <c r="OLH191" s="217"/>
      <c r="OLI191" s="217"/>
      <c r="OLJ191" s="217"/>
      <c r="OLK191" s="217"/>
      <c r="OLL191" s="217"/>
      <c r="OLM191" s="217"/>
      <c r="OLN191" s="217"/>
      <c r="OLO191" s="217"/>
      <c r="OLP191" s="217"/>
      <c r="OLQ191" s="217"/>
      <c r="OLR191" s="217"/>
      <c r="OLS191" s="217"/>
      <c r="OLT191" s="217"/>
      <c r="OLU191" s="217"/>
      <c r="OLV191" s="217"/>
      <c r="OLW191" s="217"/>
      <c r="OLX191" s="217"/>
      <c r="OLY191" s="217"/>
      <c r="OLZ191" s="217"/>
      <c r="OMA191" s="217"/>
      <c r="OMB191" s="217"/>
      <c r="OMC191" s="217"/>
      <c r="OMD191" s="217"/>
      <c r="OME191" s="217"/>
      <c r="OMF191" s="217"/>
      <c r="OMG191" s="217"/>
      <c r="OMH191" s="217"/>
      <c r="OMI191" s="217"/>
      <c r="OMJ191" s="217"/>
      <c r="OMK191" s="217"/>
      <c r="OML191" s="217"/>
      <c r="OMM191" s="217"/>
      <c r="OMN191" s="217"/>
      <c r="OMO191" s="217"/>
      <c r="OMP191" s="217"/>
      <c r="OMQ191" s="217"/>
      <c r="OMR191" s="217"/>
      <c r="OMS191" s="217"/>
      <c r="OMT191" s="217"/>
      <c r="OMU191" s="217"/>
      <c r="OMV191" s="217"/>
      <c r="OMW191" s="217"/>
      <c r="OMX191" s="217"/>
      <c r="OMY191" s="217"/>
      <c r="OMZ191" s="217"/>
      <c r="ONA191" s="217"/>
      <c r="ONB191" s="217"/>
      <c r="ONC191" s="217"/>
      <c r="OND191" s="217"/>
      <c r="ONE191" s="217"/>
      <c r="ONF191" s="217"/>
      <c r="ONG191" s="217"/>
      <c r="ONH191" s="217"/>
      <c r="ONI191" s="217"/>
      <c r="ONJ191" s="217"/>
      <c r="ONK191" s="217"/>
      <c r="ONL191" s="217"/>
      <c r="ONM191" s="217"/>
      <c r="ONN191" s="217"/>
      <c r="ONO191" s="217"/>
      <c r="ONP191" s="217"/>
      <c r="ONQ191" s="217"/>
      <c r="ONR191" s="217"/>
      <c r="ONS191" s="217"/>
      <c r="ONT191" s="217"/>
      <c r="ONU191" s="217"/>
      <c r="ONV191" s="217"/>
      <c r="ONW191" s="217"/>
      <c r="ONX191" s="217"/>
      <c r="ONY191" s="217"/>
      <c r="ONZ191" s="217"/>
      <c r="OOA191" s="217"/>
      <c r="OOB191" s="217"/>
      <c r="OOC191" s="217"/>
      <c r="OOD191" s="217"/>
      <c r="OOE191" s="217"/>
      <c r="OOF191" s="217"/>
      <c r="OOG191" s="217"/>
      <c r="OOH191" s="217"/>
      <c r="OOI191" s="217"/>
      <c r="OOJ191" s="217"/>
      <c r="OOK191" s="217"/>
      <c r="OOL191" s="217"/>
      <c r="OOM191" s="217"/>
      <c r="OON191" s="217"/>
      <c r="OOO191" s="217"/>
      <c r="OOP191" s="217"/>
      <c r="OOQ191" s="217"/>
      <c r="OOR191" s="217"/>
      <c r="OOS191" s="217"/>
      <c r="OOT191" s="217"/>
      <c r="OOU191" s="217"/>
      <c r="OOV191" s="217"/>
      <c r="OOW191" s="217"/>
      <c r="OOX191" s="217"/>
      <c r="OOY191" s="217"/>
      <c r="OOZ191" s="217"/>
      <c r="OPA191" s="217"/>
      <c r="OPB191" s="217"/>
      <c r="OPC191" s="217"/>
      <c r="OPD191" s="217"/>
      <c r="OPE191" s="217"/>
      <c r="OPF191" s="217"/>
      <c r="OPG191" s="217"/>
      <c r="OPH191" s="217"/>
      <c r="OPI191" s="217"/>
      <c r="OPJ191" s="217"/>
      <c r="OPK191" s="217"/>
      <c r="OPL191" s="217"/>
      <c r="OPM191" s="217"/>
      <c r="OPN191" s="217"/>
      <c r="OPO191" s="217"/>
      <c r="OPP191" s="217"/>
      <c r="OPQ191" s="217"/>
      <c r="OPR191" s="217"/>
      <c r="OPS191" s="217"/>
      <c r="OPT191" s="217"/>
      <c r="OPU191" s="217"/>
      <c r="OPV191" s="217"/>
      <c r="OPW191" s="217"/>
      <c r="OPX191" s="217"/>
      <c r="OPY191" s="217"/>
      <c r="OPZ191" s="217"/>
      <c r="OQA191" s="217"/>
      <c r="OQB191" s="217"/>
      <c r="OQC191" s="217"/>
      <c r="OQD191" s="217"/>
      <c r="OQE191" s="217"/>
      <c r="OQF191" s="217"/>
      <c r="OQG191" s="217"/>
      <c r="OQH191" s="217"/>
      <c r="OQI191" s="217"/>
      <c r="OQJ191" s="217"/>
      <c r="OQK191" s="217"/>
      <c r="OQL191" s="217"/>
      <c r="OQM191" s="217"/>
      <c r="OQN191" s="217"/>
      <c r="OQO191" s="217"/>
      <c r="OQP191" s="217"/>
      <c r="OQQ191" s="217"/>
      <c r="OQR191" s="217"/>
      <c r="OQS191" s="217"/>
      <c r="OQT191" s="217"/>
      <c r="OQU191" s="217"/>
      <c r="OQV191" s="217"/>
      <c r="OQW191" s="217"/>
      <c r="OQX191" s="217"/>
      <c r="OQY191" s="217"/>
      <c r="OQZ191" s="217"/>
      <c r="ORA191" s="217"/>
      <c r="ORB191" s="217"/>
      <c r="ORC191" s="217"/>
      <c r="ORD191" s="217"/>
      <c r="ORE191" s="217"/>
      <c r="ORF191" s="217"/>
      <c r="ORG191" s="217"/>
      <c r="ORH191" s="217"/>
      <c r="ORI191" s="217"/>
      <c r="ORJ191" s="217"/>
      <c r="ORK191" s="217"/>
      <c r="ORL191" s="217"/>
      <c r="ORM191" s="217"/>
      <c r="ORN191" s="217"/>
      <c r="ORO191" s="217"/>
      <c r="ORP191" s="217"/>
      <c r="ORQ191" s="217"/>
      <c r="ORR191" s="217"/>
      <c r="ORS191" s="217"/>
      <c r="ORT191" s="217"/>
      <c r="ORU191" s="217"/>
      <c r="ORV191" s="217"/>
      <c r="ORW191" s="217"/>
      <c r="ORX191" s="217"/>
      <c r="ORY191" s="217"/>
      <c r="ORZ191" s="217"/>
      <c r="OSA191" s="217"/>
      <c r="OSB191" s="217"/>
      <c r="OSC191" s="217"/>
      <c r="OSD191" s="217"/>
      <c r="OSE191" s="217"/>
      <c r="OSF191" s="217"/>
      <c r="OSG191" s="217"/>
      <c r="OSH191" s="217"/>
      <c r="OSI191" s="217"/>
      <c r="OSJ191" s="217"/>
      <c r="OSK191" s="217"/>
      <c r="OSL191" s="217"/>
      <c r="OSM191" s="217"/>
      <c r="OSN191" s="217"/>
      <c r="OSO191" s="217"/>
      <c r="OSP191" s="217"/>
      <c r="OSQ191" s="217"/>
      <c r="OSR191" s="217"/>
      <c r="OSS191" s="217"/>
      <c r="OST191" s="217"/>
      <c r="OSU191" s="217"/>
      <c r="OSV191" s="217"/>
      <c r="OSW191" s="217"/>
      <c r="OSX191" s="217"/>
      <c r="OSY191" s="217"/>
      <c r="OSZ191" s="217"/>
      <c r="OTA191" s="217"/>
      <c r="OTB191" s="217"/>
      <c r="OTC191" s="217"/>
      <c r="OTD191" s="217"/>
      <c r="OTE191" s="217"/>
      <c r="OTF191" s="217"/>
      <c r="OTG191" s="217"/>
      <c r="OTH191" s="217"/>
      <c r="OTI191" s="217"/>
      <c r="OTJ191" s="217"/>
      <c r="OTK191" s="217"/>
      <c r="OTL191" s="217"/>
      <c r="OTM191" s="217"/>
      <c r="OTN191" s="217"/>
      <c r="OTO191" s="217"/>
      <c r="OTP191" s="217"/>
      <c r="OTQ191" s="217"/>
      <c r="OTR191" s="217"/>
      <c r="OTS191" s="217"/>
      <c r="OTT191" s="217"/>
      <c r="OTU191" s="217"/>
      <c r="OTV191" s="217"/>
      <c r="OTW191" s="217"/>
      <c r="OTX191" s="217"/>
      <c r="OTY191" s="217"/>
      <c r="OTZ191" s="217"/>
      <c r="OUA191" s="217"/>
      <c r="OUB191" s="217"/>
      <c r="OUC191" s="217"/>
      <c r="OUD191" s="217"/>
      <c r="OUE191" s="217"/>
      <c r="OUF191" s="217"/>
      <c r="OUG191" s="217"/>
      <c r="OUH191" s="217"/>
      <c r="OUI191" s="217"/>
      <c r="OUJ191" s="217"/>
      <c r="OUK191" s="217"/>
      <c r="OUL191" s="217"/>
      <c r="OUM191" s="217"/>
      <c r="OUN191" s="217"/>
      <c r="OUO191" s="217"/>
      <c r="OUP191" s="217"/>
      <c r="OUQ191" s="217"/>
      <c r="OUR191" s="217"/>
      <c r="OUS191" s="217"/>
      <c r="OUT191" s="217"/>
      <c r="OUU191" s="217"/>
      <c r="OUV191" s="217"/>
      <c r="OUW191" s="217"/>
      <c r="OUX191" s="217"/>
      <c r="OUY191" s="217"/>
      <c r="OUZ191" s="217"/>
      <c r="OVA191" s="217"/>
      <c r="OVB191" s="217"/>
      <c r="OVC191" s="217"/>
      <c r="OVD191" s="217"/>
      <c r="OVE191" s="217"/>
      <c r="OVF191" s="217"/>
      <c r="OVG191" s="217"/>
      <c r="OVH191" s="217"/>
      <c r="OVI191" s="217"/>
      <c r="OVJ191" s="217"/>
      <c r="OVK191" s="217"/>
      <c r="OVL191" s="217"/>
      <c r="OVM191" s="217"/>
      <c r="OVN191" s="217"/>
      <c r="OVO191" s="217"/>
      <c r="OVP191" s="217"/>
      <c r="OVQ191" s="217"/>
      <c r="OVR191" s="217"/>
      <c r="OVS191" s="217"/>
      <c r="OVT191" s="217"/>
      <c r="OVU191" s="217"/>
      <c r="OVV191" s="217"/>
      <c r="OVW191" s="217"/>
      <c r="OVX191" s="217"/>
      <c r="OVY191" s="217"/>
      <c r="OVZ191" s="217"/>
      <c r="OWA191" s="217"/>
      <c r="OWB191" s="217"/>
      <c r="OWC191" s="217"/>
      <c r="OWD191" s="217"/>
      <c r="OWE191" s="217"/>
      <c r="OWF191" s="217"/>
      <c r="OWG191" s="217"/>
      <c r="OWH191" s="217"/>
      <c r="OWI191" s="217"/>
      <c r="OWJ191" s="217"/>
      <c r="OWK191" s="217"/>
      <c r="OWL191" s="217"/>
      <c r="OWM191" s="217"/>
      <c r="OWN191" s="217"/>
      <c r="OWO191" s="217"/>
      <c r="OWP191" s="217"/>
      <c r="OWQ191" s="217"/>
      <c r="OWR191" s="217"/>
      <c r="OWS191" s="217"/>
      <c r="OWT191" s="217"/>
      <c r="OWU191" s="217"/>
      <c r="OWV191" s="217"/>
      <c r="OWW191" s="217"/>
      <c r="OWX191" s="217"/>
      <c r="OWY191" s="217"/>
      <c r="OWZ191" s="217"/>
      <c r="OXA191" s="217"/>
      <c r="OXB191" s="217"/>
      <c r="OXC191" s="217"/>
      <c r="OXD191" s="217"/>
      <c r="OXE191" s="217"/>
      <c r="OXF191" s="217"/>
      <c r="OXG191" s="217"/>
      <c r="OXH191" s="217"/>
      <c r="OXI191" s="217"/>
      <c r="OXJ191" s="217"/>
      <c r="OXK191" s="217"/>
      <c r="OXL191" s="217"/>
      <c r="OXM191" s="217"/>
      <c r="OXN191" s="217"/>
      <c r="OXO191" s="217"/>
      <c r="OXP191" s="217"/>
      <c r="OXQ191" s="217"/>
      <c r="OXR191" s="217"/>
      <c r="OXS191" s="217"/>
      <c r="OXT191" s="217"/>
      <c r="OXU191" s="217"/>
      <c r="OXV191" s="217"/>
      <c r="OXW191" s="217"/>
      <c r="OXX191" s="217"/>
      <c r="OXY191" s="217"/>
      <c r="OXZ191" s="217"/>
      <c r="OYA191" s="217"/>
      <c r="OYB191" s="217"/>
      <c r="OYC191" s="217"/>
      <c r="OYD191" s="217"/>
      <c r="OYE191" s="217"/>
      <c r="OYF191" s="217"/>
      <c r="OYG191" s="217"/>
      <c r="OYH191" s="217"/>
      <c r="OYI191" s="217"/>
      <c r="OYJ191" s="217"/>
      <c r="OYK191" s="217"/>
      <c r="OYL191" s="217"/>
      <c r="OYM191" s="217"/>
      <c r="OYN191" s="217"/>
      <c r="OYO191" s="217"/>
      <c r="OYP191" s="217"/>
      <c r="OYQ191" s="217"/>
      <c r="OYR191" s="217"/>
      <c r="OYS191" s="217"/>
      <c r="OYT191" s="217"/>
      <c r="OYU191" s="217"/>
      <c r="OYV191" s="217"/>
      <c r="OYW191" s="217"/>
      <c r="OYX191" s="217"/>
      <c r="OYY191" s="217"/>
      <c r="OYZ191" s="217"/>
      <c r="OZA191" s="217"/>
      <c r="OZB191" s="217"/>
      <c r="OZC191" s="217"/>
      <c r="OZD191" s="217"/>
      <c r="OZE191" s="217"/>
      <c r="OZF191" s="217"/>
      <c r="OZG191" s="217"/>
      <c r="OZH191" s="217"/>
      <c r="OZI191" s="217"/>
      <c r="OZJ191" s="217"/>
      <c r="OZK191" s="217"/>
      <c r="OZL191" s="217"/>
      <c r="OZM191" s="217"/>
      <c r="OZN191" s="217"/>
      <c r="OZO191" s="217"/>
      <c r="OZP191" s="217"/>
      <c r="OZQ191" s="217"/>
      <c r="OZR191" s="217"/>
      <c r="OZS191" s="217"/>
      <c r="OZT191" s="217"/>
      <c r="OZU191" s="217"/>
      <c r="OZV191" s="217"/>
      <c r="OZW191" s="217"/>
      <c r="OZX191" s="217"/>
      <c r="OZY191" s="217"/>
      <c r="OZZ191" s="217"/>
      <c r="PAA191" s="217"/>
      <c r="PAB191" s="217"/>
      <c r="PAC191" s="217"/>
      <c r="PAD191" s="217"/>
      <c r="PAE191" s="217"/>
      <c r="PAF191" s="217"/>
      <c r="PAG191" s="217"/>
      <c r="PAH191" s="217"/>
      <c r="PAI191" s="217"/>
      <c r="PAJ191" s="217"/>
      <c r="PAK191" s="217"/>
      <c r="PAL191" s="217"/>
      <c r="PAM191" s="217"/>
      <c r="PAN191" s="217"/>
      <c r="PAO191" s="217"/>
      <c r="PAP191" s="217"/>
      <c r="PAQ191" s="217"/>
      <c r="PAR191" s="217"/>
      <c r="PAS191" s="217"/>
      <c r="PAT191" s="217"/>
      <c r="PAU191" s="217"/>
      <c r="PAV191" s="217"/>
      <c r="PAW191" s="217"/>
      <c r="PAX191" s="217"/>
      <c r="PAY191" s="217"/>
      <c r="PAZ191" s="217"/>
      <c r="PBA191" s="217"/>
      <c r="PBB191" s="217"/>
      <c r="PBC191" s="217"/>
      <c r="PBD191" s="217"/>
      <c r="PBE191" s="217"/>
      <c r="PBF191" s="217"/>
      <c r="PBG191" s="217"/>
      <c r="PBH191" s="217"/>
      <c r="PBI191" s="217"/>
      <c r="PBJ191" s="217"/>
      <c r="PBK191" s="217"/>
      <c r="PBL191" s="217"/>
      <c r="PBM191" s="217"/>
      <c r="PBN191" s="217"/>
      <c r="PBO191" s="217"/>
      <c r="PBP191" s="217"/>
      <c r="PBQ191" s="217"/>
      <c r="PBR191" s="217"/>
      <c r="PBS191" s="217"/>
      <c r="PBT191" s="217"/>
      <c r="PBU191" s="217"/>
      <c r="PBV191" s="217"/>
      <c r="PBW191" s="217"/>
      <c r="PBX191" s="217"/>
      <c r="PBY191" s="217"/>
      <c r="PBZ191" s="217"/>
      <c r="PCA191" s="217"/>
      <c r="PCB191" s="217"/>
      <c r="PCC191" s="217"/>
      <c r="PCD191" s="217"/>
      <c r="PCE191" s="217"/>
      <c r="PCF191" s="217"/>
      <c r="PCG191" s="217"/>
      <c r="PCH191" s="217"/>
      <c r="PCI191" s="217"/>
      <c r="PCJ191" s="217"/>
      <c r="PCK191" s="217"/>
      <c r="PCL191" s="217"/>
      <c r="PCM191" s="217"/>
      <c r="PCN191" s="217"/>
      <c r="PCO191" s="217"/>
      <c r="PCP191" s="217"/>
      <c r="PCQ191" s="217"/>
      <c r="PCR191" s="217"/>
      <c r="PCS191" s="217"/>
      <c r="PCT191" s="217"/>
      <c r="PCU191" s="217"/>
      <c r="PCV191" s="217"/>
      <c r="PCW191" s="217"/>
      <c r="PCX191" s="217"/>
      <c r="PCY191" s="217"/>
      <c r="PCZ191" s="217"/>
      <c r="PDA191" s="217"/>
      <c r="PDB191" s="217"/>
      <c r="PDC191" s="217"/>
      <c r="PDD191" s="217"/>
      <c r="PDE191" s="217"/>
      <c r="PDF191" s="217"/>
      <c r="PDG191" s="217"/>
      <c r="PDH191" s="217"/>
      <c r="PDI191" s="217"/>
      <c r="PDJ191" s="217"/>
      <c r="PDK191" s="217"/>
      <c r="PDL191" s="217"/>
      <c r="PDM191" s="217"/>
      <c r="PDN191" s="217"/>
      <c r="PDO191" s="217"/>
      <c r="PDP191" s="217"/>
      <c r="PDQ191" s="217"/>
      <c r="PDR191" s="217"/>
      <c r="PDS191" s="217"/>
      <c r="PDT191" s="217"/>
      <c r="PDU191" s="217"/>
      <c r="PDV191" s="217"/>
      <c r="PDW191" s="217"/>
      <c r="PDX191" s="217"/>
      <c r="PDY191" s="217"/>
      <c r="PDZ191" s="217"/>
      <c r="PEA191" s="217"/>
      <c r="PEB191" s="217"/>
      <c r="PEC191" s="217"/>
      <c r="PED191" s="217"/>
      <c r="PEE191" s="217"/>
      <c r="PEF191" s="217"/>
      <c r="PEG191" s="217"/>
      <c r="PEH191" s="217"/>
      <c r="PEI191" s="217"/>
      <c r="PEJ191" s="217"/>
      <c r="PEK191" s="217"/>
      <c r="PEL191" s="217"/>
      <c r="PEM191" s="217"/>
      <c r="PEN191" s="217"/>
      <c r="PEO191" s="217"/>
      <c r="PEP191" s="217"/>
      <c r="PEQ191" s="217"/>
      <c r="PER191" s="217"/>
      <c r="PES191" s="217"/>
      <c r="PET191" s="217"/>
      <c r="PEU191" s="217"/>
      <c r="PEV191" s="217"/>
      <c r="PEW191" s="217"/>
      <c r="PEX191" s="217"/>
      <c r="PEY191" s="217"/>
      <c r="PEZ191" s="217"/>
      <c r="PFA191" s="217"/>
      <c r="PFB191" s="217"/>
      <c r="PFC191" s="217"/>
      <c r="PFD191" s="217"/>
      <c r="PFE191" s="217"/>
      <c r="PFF191" s="217"/>
      <c r="PFG191" s="217"/>
      <c r="PFH191" s="217"/>
      <c r="PFI191" s="217"/>
      <c r="PFJ191" s="217"/>
      <c r="PFK191" s="217"/>
      <c r="PFL191" s="217"/>
      <c r="PFM191" s="217"/>
      <c r="PFN191" s="217"/>
      <c r="PFO191" s="217"/>
      <c r="PFP191" s="217"/>
      <c r="PFQ191" s="217"/>
      <c r="PFR191" s="217"/>
      <c r="PFS191" s="217"/>
      <c r="PFT191" s="217"/>
      <c r="PFU191" s="217"/>
      <c r="PFV191" s="217"/>
      <c r="PFW191" s="217"/>
      <c r="PFX191" s="217"/>
      <c r="PFY191" s="217"/>
      <c r="PFZ191" s="217"/>
      <c r="PGA191" s="217"/>
      <c r="PGB191" s="217"/>
      <c r="PGC191" s="217"/>
      <c r="PGD191" s="217"/>
      <c r="PGE191" s="217"/>
      <c r="PGF191" s="217"/>
      <c r="PGG191" s="217"/>
      <c r="PGH191" s="217"/>
      <c r="PGI191" s="217"/>
      <c r="PGJ191" s="217"/>
      <c r="PGK191" s="217"/>
      <c r="PGL191" s="217"/>
      <c r="PGM191" s="217"/>
      <c r="PGN191" s="217"/>
      <c r="PGO191" s="217"/>
      <c r="PGP191" s="217"/>
      <c r="PGQ191" s="217"/>
      <c r="PGR191" s="217"/>
      <c r="PGS191" s="217"/>
      <c r="PGT191" s="217"/>
      <c r="PGU191" s="217"/>
      <c r="PGV191" s="217"/>
      <c r="PGW191" s="217"/>
      <c r="PGX191" s="217"/>
      <c r="PGY191" s="217"/>
      <c r="PGZ191" s="217"/>
      <c r="PHA191" s="217"/>
      <c r="PHB191" s="217"/>
      <c r="PHC191" s="217"/>
      <c r="PHD191" s="217"/>
      <c r="PHE191" s="217"/>
      <c r="PHF191" s="217"/>
      <c r="PHG191" s="217"/>
      <c r="PHH191" s="217"/>
      <c r="PHI191" s="217"/>
      <c r="PHJ191" s="217"/>
      <c r="PHK191" s="217"/>
      <c r="PHL191" s="217"/>
      <c r="PHM191" s="217"/>
      <c r="PHN191" s="217"/>
      <c r="PHO191" s="217"/>
      <c r="PHP191" s="217"/>
      <c r="PHQ191" s="217"/>
      <c r="PHR191" s="217"/>
      <c r="PHS191" s="217"/>
      <c r="PHT191" s="217"/>
      <c r="PHU191" s="217"/>
      <c r="PHV191" s="217"/>
      <c r="PHW191" s="217"/>
      <c r="PHX191" s="217"/>
      <c r="PHY191" s="217"/>
      <c r="PHZ191" s="217"/>
      <c r="PIA191" s="217"/>
      <c r="PIB191" s="217"/>
      <c r="PIC191" s="217"/>
      <c r="PID191" s="217"/>
      <c r="PIE191" s="217"/>
      <c r="PIF191" s="217"/>
      <c r="PIG191" s="217"/>
      <c r="PIH191" s="217"/>
      <c r="PII191" s="217"/>
      <c r="PIJ191" s="217"/>
      <c r="PIK191" s="217"/>
      <c r="PIL191" s="217"/>
      <c r="PIM191" s="217"/>
      <c r="PIN191" s="217"/>
      <c r="PIO191" s="217"/>
      <c r="PIP191" s="217"/>
      <c r="PIQ191" s="217"/>
      <c r="PIR191" s="217"/>
      <c r="PIS191" s="217"/>
      <c r="PIT191" s="217"/>
      <c r="PIU191" s="217"/>
      <c r="PIV191" s="217"/>
      <c r="PIW191" s="217"/>
      <c r="PIX191" s="217"/>
      <c r="PIY191" s="217"/>
      <c r="PIZ191" s="217"/>
      <c r="PJA191" s="217"/>
      <c r="PJB191" s="217"/>
      <c r="PJC191" s="217"/>
      <c r="PJD191" s="217"/>
      <c r="PJE191" s="217"/>
      <c r="PJF191" s="217"/>
      <c r="PJG191" s="217"/>
      <c r="PJH191" s="217"/>
      <c r="PJI191" s="217"/>
      <c r="PJJ191" s="217"/>
      <c r="PJK191" s="217"/>
      <c r="PJL191" s="217"/>
      <c r="PJM191" s="217"/>
      <c r="PJN191" s="217"/>
      <c r="PJO191" s="217"/>
      <c r="PJP191" s="217"/>
      <c r="PJQ191" s="217"/>
      <c r="PJR191" s="217"/>
      <c r="PJS191" s="217"/>
      <c r="PJT191" s="217"/>
      <c r="PJU191" s="217"/>
      <c r="PJV191" s="217"/>
      <c r="PJW191" s="217"/>
      <c r="PJX191" s="217"/>
      <c r="PJY191" s="217"/>
      <c r="PJZ191" s="217"/>
      <c r="PKA191" s="217"/>
      <c r="PKB191" s="217"/>
      <c r="PKC191" s="217"/>
      <c r="PKD191" s="217"/>
      <c r="PKE191" s="217"/>
      <c r="PKF191" s="217"/>
      <c r="PKG191" s="217"/>
      <c r="PKH191" s="217"/>
      <c r="PKI191" s="217"/>
      <c r="PKJ191" s="217"/>
      <c r="PKK191" s="217"/>
      <c r="PKL191" s="217"/>
      <c r="PKM191" s="217"/>
      <c r="PKN191" s="217"/>
      <c r="PKO191" s="217"/>
      <c r="PKP191" s="217"/>
      <c r="PKQ191" s="217"/>
      <c r="PKR191" s="217"/>
      <c r="PKS191" s="217"/>
      <c r="PKT191" s="217"/>
      <c r="PKU191" s="217"/>
      <c r="PKV191" s="217"/>
      <c r="PKW191" s="217"/>
      <c r="PKX191" s="217"/>
      <c r="PKY191" s="217"/>
      <c r="PKZ191" s="217"/>
      <c r="PLA191" s="217"/>
      <c r="PLB191" s="217"/>
      <c r="PLC191" s="217"/>
      <c r="PLD191" s="217"/>
      <c r="PLE191" s="217"/>
      <c r="PLF191" s="217"/>
      <c r="PLG191" s="217"/>
      <c r="PLH191" s="217"/>
      <c r="PLI191" s="217"/>
      <c r="PLJ191" s="217"/>
      <c r="PLK191" s="217"/>
      <c r="PLL191" s="217"/>
      <c r="PLM191" s="217"/>
      <c r="PLN191" s="217"/>
      <c r="PLO191" s="217"/>
      <c r="PLP191" s="217"/>
      <c r="PLQ191" s="217"/>
      <c r="PLR191" s="217"/>
      <c r="PLS191" s="217"/>
      <c r="PLT191" s="217"/>
      <c r="PLU191" s="217"/>
      <c r="PLV191" s="217"/>
      <c r="PLW191" s="217"/>
      <c r="PLX191" s="217"/>
      <c r="PLY191" s="217"/>
      <c r="PLZ191" s="217"/>
      <c r="PMA191" s="217"/>
      <c r="PMB191" s="217"/>
      <c r="PMC191" s="217"/>
      <c r="PMD191" s="217"/>
      <c r="PME191" s="217"/>
      <c r="PMF191" s="217"/>
      <c r="PMG191" s="217"/>
      <c r="PMH191" s="217"/>
      <c r="PMI191" s="217"/>
      <c r="PMJ191" s="217"/>
      <c r="PMK191" s="217"/>
      <c r="PML191" s="217"/>
      <c r="PMM191" s="217"/>
      <c r="PMN191" s="217"/>
      <c r="PMO191" s="217"/>
      <c r="PMP191" s="217"/>
      <c r="PMQ191" s="217"/>
      <c r="PMR191" s="217"/>
      <c r="PMS191" s="217"/>
      <c r="PMT191" s="217"/>
      <c r="PMU191" s="217"/>
      <c r="PMV191" s="217"/>
      <c r="PMW191" s="217"/>
      <c r="PMX191" s="217"/>
      <c r="PMY191" s="217"/>
      <c r="PMZ191" s="217"/>
      <c r="PNA191" s="217"/>
      <c r="PNB191" s="217"/>
      <c r="PNC191" s="217"/>
      <c r="PND191" s="217"/>
      <c r="PNE191" s="217"/>
      <c r="PNF191" s="217"/>
      <c r="PNG191" s="217"/>
      <c r="PNH191" s="217"/>
      <c r="PNI191" s="217"/>
      <c r="PNJ191" s="217"/>
      <c r="PNK191" s="217"/>
      <c r="PNL191" s="217"/>
      <c r="PNM191" s="217"/>
      <c r="PNN191" s="217"/>
      <c r="PNO191" s="217"/>
      <c r="PNP191" s="217"/>
      <c r="PNQ191" s="217"/>
      <c r="PNR191" s="217"/>
      <c r="PNS191" s="217"/>
      <c r="PNT191" s="217"/>
      <c r="PNU191" s="217"/>
      <c r="PNV191" s="217"/>
      <c r="PNW191" s="217"/>
      <c r="PNX191" s="217"/>
      <c r="PNY191" s="217"/>
      <c r="PNZ191" s="217"/>
      <c r="POA191" s="217"/>
      <c r="POB191" s="217"/>
      <c r="POC191" s="217"/>
      <c r="POD191" s="217"/>
      <c r="POE191" s="217"/>
      <c r="POF191" s="217"/>
      <c r="POG191" s="217"/>
      <c r="POH191" s="217"/>
      <c r="POI191" s="217"/>
      <c r="POJ191" s="217"/>
      <c r="POK191" s="217"/>
      <c r="POL191" s="217"/>
      <c r="POM191" s="217"/>
      <c r="PON191" s="217"/>
      <c r="POO191" s="217"/>
      <c r="POP191" s="217"/>
      <c r="POQ191" s="217"/>
      <c r="POR191" s="217"/>
      <c r="POS191" s="217"/>
      <c r="POT191" s="217"/>
      <c r="POU191" s="217"/>
      <c r="POV191" s="217"/>
      <c r="POW191" s="217"/>
      <c r="POX191" s="217"/>
      <c r="POY191" s="217"/>
      <c r="POZ191" s="217"/>
      <c r="PPA191" s="217"/>
      <c r="PPB191" s="217"/>
      <c r="PPC191" s="217"/>
      <c r="PPD191" s="217"/>
      <c r="PPE191" s="217"/>
      <c r="PPF191" s="217"/>
      <c r="PPG191" s="217"/>
      <c r="PPH191" s="217"/>
      <c r="PPI191" s="217"/>
      <c r="PPJ191" s="217"/>
      <c r="PPK191" s="217"/>
      <c r="PPL191" s="217"/>
      <c r="PPM191" s="217"/>
      <c r="PPN191" s="217"/>
      <c r="PPO191" s="217"/>
      <c r="PPP191" s="217"/>
      <c r="PPQ191" s="217"/>
      <c r="PPR191" s="217"/>
      <c r="PPS191" s="217"/>
      <c r="PPT191" s="217"/>
      <c r="PPU191" s="217"/>
      <c r="PPV191" s="217"/>
      <c r="PPW191" s="217"/>
      <c r="PPX191" s="217"/>
      <c r="PPY191" s="217"/>
      <c r="PPZ191" s="217"/>
      <c r="PQA191" s="217"/>
      <c r="PQB191" s="217"/>
      <c r="PQC191" s="217"/>
      <c r="PQD191" s="217"/>
      <c r="PQE191" s="217"/>
      <c r="PQF191" s="217"/>
      <c r="PQG191" s="217"/>
      <c r="PQH191" s="217"/>
      <c r="PQI191" s="217"/>
      <c r="PQJ191" s="217"/>
      <c r="PQK191" s="217"/>
      <c r="PQL191" s="217"/>
      <c r="PQM191" s="217"/>
      <c r="PQN191" s="217"/>
      <c r="PQO191" s="217"/>
      <c r="PQP191" s="217"/>
      <c r="PQQ191" s="217"/>
      <c r="PQR191" s="217"/>
      <c r="PQS191" s="217"/>
      <c r="PQT191" s="217"/>
      <c r="PQU191" s="217"/>
      <c r="PQV191" s="217"/>
      <c r="PQW191" s="217"/>
      <c r="PQX191" s="217"/>
      <c r="PQY191" s="217"/>
      <c r="PQZ191" s="217"/>
      <c r="PRA191" s="217"/>
      <c r="PRB191" s="217"/>
      <c r="PRC191" s="217"/>
      <c r="PRD191" s="217"/>
      <c r="PRE191" s="217"/>
      <c r="PRF191" s="217"/>
      <c r="PRG191" s="217"/>
      <c r="PRH191" s="217"/>
      <c r="PRI191" s="217"/>
      <c r="PRJ191" s="217"/>
      <c r="PRK191" s="217"/>
      <c r="PRL191" s="217"/>
      <c r="PRM191" s="217"/>
      <c r="PRN191" s="217"/>
      <c r="PRO191" s="217"/>
      <c r="PRP191" s="217"/>
      <c r="PRQ191" s="217"/>
      <c r="PRR191" s="217"/>
      <c r="PRS191" s="217"/>
      <c r="PRT191" s="217"/>
      <c r="PRU191" s="217"/>
      <c r="PRV191" s="217"/>
      <c r="PRW191" s="217"/>
      <c r="PRX191" s="217"/>
      <c r="PRY191" s="217"/>
      <c r="PRZ191" s="217"/>
      <c r="PSA191" s="217"/>
      <c r="PSB191" s="217"/>
      <c r="PSC191" s="217"/>
      <c r="PSD191" s="217"/>
      <c r="PSE191" s="217"/>
      <c r="PSF191" s="217"/>
      <c r="PSG191" s="217"/>
      <c r="PSH191" s="217"/>
      <c r="PSI191" s="217"/>
      <c r="PSJ191" s="217"/>
      <c r="PSK191" s="217"/>
      <c r="PSL191" s="217"/>
      <c r="PSM191" s="217"/>
      <c r="PSN191" s="217"/>
      <c r="PSO191" s="217"/>
      <c r="PSP191" s="217"/>
      <c r="PSQ191" s="217"/>
      <c r="PSR191" s="217"/>
      <c r="PSS191" s="217"/>
      <c r="PST191" s="217"/>
      <c r="PSU191" s="217"/>
      <c r="PSV191" s="217"/>
      <c r="PSW191" s="217"/>
      <c r="PSX191" s="217"/>
      <c r="PSY191" s="217"/>
      <c r="PSZ191" s="217"/>
      <c r="PTA191" s="217"/>
      <c r="PTB191" s="217"/>
      <c r="PTC191" s="217"/>
      <c r="PTD191" s="217"/>
      <c r="PTE191" s="217"/>
      <c r="PTF191" s="217"/>
      <c r="PTG191" s="217"/>
      <c r="PTH191" s="217"/>
      <c r="PTI191" s="217"/>
      <c r="PTJ191" s="217"/>
      <c r="PTK191" s="217"/>
      <c r="PTL191" s="217"/>
      <c r="PTM191" s="217"/>
      <c r="PTN191" s="217"/>
      <c r="PTO191" s="217"/>
      <c r="PTP191" s="217"/>
      <c r="PTQ191" s="217"/>
      <c r="PTR191" s="217"/>
      <c r="PTS191" s="217"/>
      <c r="PTT191" s="217"/>
      <c r="PTU191" s="217"/>
      <c r="PTV191" s="217"/>
      <c r="PTW191" s="217"/>
      <c r="PTX191" s="217"/>
      <c r="PTY191" s="217"/>
      <c r="PTZ191" s="217"/>
      <c r="PUA191" s="217"/>
      <c r="PUB191" s="217"/>
      <c r="PUC191" s="217"/>
      <c r="PUD191" s="217"/>
      <c r="PUE191" s="217"/>
      <c r="PUF191" s="217"/>
      <c r="PUG191" s="217"/>
      <c r="PUH191" s="217"/>
      <c r="PUI191" s="217"/>
      <c r="PUJ191" s="217"/>
      <c r="PUK191" s="217"/>
      <c r="PUL191" s="217"/>
      <c r="PUM191" s="217"/>
      <c r="PUN191" s="217"/>
      <c r="PUO191" s="217"/>
      <c r="PUP191" s="217"/>
      <c r="PUQ191" s="217"/>
      <c r="PUR191" s="217"/>
      <c r="PUS191" s="217"/>
      <c r="PUT191" s="217"/>
      <c r="PUU191" s="217"/>
      <c r="PUV191" s="217"/>
      <c r="PUW191" s="217"/>
      <c r="PUX191" s="217"/>
      <c r="PUY191" s="217"/>
      <c r="PUZ191" s="217"/>
      <c r="PVA191" s="217"/>
      <c r="PVB191" s="217"/>
      <c r="PVC191" s="217"/>
      <c r="PVD191" s="217"/>
      <c r="PVE191" s="217"/>
      <c r="PVF191" s="217"/>
      <c r="PVG191" s="217"/>
      <c r="PVH191" s="217"/>
      <c r="PVI191" s="217"/>
      <c r="PVJ191" s="217"/>
      <c r="PVK191" s="217"/>
      <c r="PVL191" s="217"/>
      <c r="PVM191" s="217"/>
      <c r="PVN191" s="217"/>
      <c r="PVO191" s="217"/>
      <c r="PVP191" s="217"/>
      <c r="PVQ191" s="217"/>
      <c r="PVR191" s="217"/>
      <c r="PVS191" s="217"/>
      <c r="PVT191" s="217"/>
      <c r="PVU191" s="217"/>
      <c r="PVV191" s="217"/>
      <c r="PVW191" s="217"/>
      <c r="PVX191" s="217"/>
      <c r="PVY191" s="217"/>
      <c r="PVZ191" s="217"/>
      <c r="PWA191" s="217"/>
      <c r="PWB191" s="217"/>
      <c r="PWC191" s="217"/>
      <c r="PWD191" s="217"/>
      <c r="PWE191" s="217"/>
      <c r="PWF191" s="217"/>
      <c r="PWG191" s="217"/>
      <c r="PWH191" s="217"/>
      <c r="PWI191" s="217"/>
      <c r="PWJ191" s="217"/>
      <c r="PWK191" s="217"/>
      <c r="PWL191" s="217"/>
      <c r="PWM191" s="217"/>
      <c r="PWN191" s="217"/>
      <c r="PWO191" s="217"/>
      <c r="PWP191" s="217"/>
      <c r="PWQ191" s="217"/>
      <c r="PWR191" s="217"/>
      <c r="PWS191" s="217"/>
      <c r="PWT191" s="217"/>
      <c r="PWU191" s="217"/>
      <c r="PWV191" s="217"/>
      <c r="PWW191" s="217"/>
      <c r="PWX191" s="217"/>
      <c r="PWY191" s="217"/>
      <c r="PWZ191" s="217"/>
      <c r="PXA191" s="217"/>
      <c r="PXB191" s="217"/>
      <c r="PXC191" s="217"/>
      <c r="PXD191" s="217"/>
      <c r="PXE191" s="217"/>
      <c r="PXF191" s="217"/>
      <c r="PXG191" s="217"/>
      <c r="PXH191" s="217"/>
      <c r="PXI191" s="217"/>
      <c r="PXJ191" s="217"/>
      <c r="PXK191" s="217"/>
      <c r="PXL191" s="217"/>
      <c r="PXM191" s="217"/>
      <c r="PXN191" s="217"/>
      <c r="PXO191" s="217"/>
      <c r="PXP191" s="217"/>
      <c r="PXQ191" s="217"/>
      <c r="PXR191" s="217"/>
      <c r="PXS191" s="217"/>
      <c r="PXT191" s="217"/>
      <c r="PXU191" s="217"/>
      <c r="PXV191" s="217"/>
      <c r="PXW191" s="217"/>
      <c r="PXX191" s="217"/>
      <c r="PXY191" s="217"/>
      <c r="PXZ191" s="217"/>
      <c r="PYA191" s="217"/>
      <c r="PYB191" s="217"/>
      <c r="PYC191" s="217"/>
      <c r="PYD191" s="217"/>
      <c r="PYE191" s="217"/>
      <c r="PYF191" s="217"/>
      <c r="PYG191" s="217"/>
      <c r="PYH191" s="217"/>
      <c r="PYI191" s="217"/>
      <c r="PYJ191" s="217"/>
      <c r="PYK191" s="217"/>
      <c r="PYL191" s="217"/>
      <c r="PYM191" s="217"/>
      <c r="PYN191" s="217"/>
      <c r="PYO191" s="217"/>
      <c r="PYP191" s="217"/>
      <c r="PYQ191" s="217"/>
      <c r="PYR191" s="217"/>
      <c r="PYS191" s="217"/>
      <c r="PYT191" s="217"/>
      <c r="PYU191" s="217"/>
      <c r="PYV191" s="217"/>
      <c r="PYW191" s="217"/>
      <c r="PYX191" s="217"/>
      <c r="PYY191" s="217"/>
      <c r="PYZ191" s="217"/>
      <c r="PZA191" s="217"/>
      <c r="PZB191" s="217"/>
      <c r="PZC191" s="217"/>
      <c r="PZD191" s="217"/>
      <c r="PZE191" s="217"/>
      <c r="PZF191" s="217"/>
      <c r="PZG191" s="217"/>
      <c r="PZH191" s="217"/>
      <c r="PZI191" s="217"/>
      <c r="PZJ191" s="217"/>
      <c r="PZK191" s="217"/>
      <c r="PZL191" s="217"/>
      <c r="PZM191" s="217"/>
      <c r="PZN191" s="217"/>
      <c r="PZO191" s="217"/>
      <c r="PZP191" s="217"/>
      <c r="PZQ191" s="217"/>
      <c r="PZR191" s="217"/>
      <c r="PZS191" s="217"/>
      <c r="PZT191" s="217"/>
      <c r="PZU191" s="217"/>
      <c r="PZV191" s="217"/>
      <c r="PZW191" s="217"/>
      <c r="PZX191" s="217"/>
      <c r="PZY191" s="217"/>
      <c r="PZZ191" s="217"/>
      <c r="QAA191" s="217"/>
      <c r="QAB191" s="217"/>
      <c r="QAC191" s="217"/>
      <c r="QAD191" s="217"/>
      <c r="QAE191" s="217"/>
      <c r="QAF191" s="217"/>
      <c r="QAG191" s="217"/>
      <c r="QAH191" s="217"/>
      <c r="QAI191" s="217"/>
      <c r="QAJ191" s="217"/>
      <c r="QAK191" s="217"/>
      <c r="QAL191" s="217"/>
      <c r="QAM191" s="217"/>
      <c r="QAN191" s="217"/>
      <c r="QAO191" s="217"/>
      <c r="QAP191" s="217"/>
      <c r="QAQ191" s="217"/>
      <c r="QAR191" s="217"/>
      <c r="QAS191" s="217"/>
      <c r="QAT191" s="217"/>
      <c r="QAU191" s="217"/>
      <c r="QAV191" s="217"/>
      <c r="QAW191" s="217"/>
      <c r="QAX191" s="217"/>
      <c r="QAY191" s="217"/>
      <c r="QAZ191" s="217"/>
      <c r="QBA191" s="217"/>
      <c r="QBB191" s="217"/>
      <c r="QBC191" s="217"/>
      <c r="QBD191" s="217"/>
      <c r="QBE191" s="217"/>
      <c r="QBF191" s="217"/>
      <c r="QBG191" s="217"/>
      <c r="QBH191" s="217"/>
      <c r="QBI191" s="217"/>
      <c r="QBJ191" s="217"/>
      <c r="QBK191" s="217"/>
      <c r="QBL191" s="217"/>
      <c r="QBM191" s="217"/>
      <c r="QBN191" s="217"/>
      <c r="QBO191" s="217"/>
      <c r="QBP191" s="217"/>
      <c r="QBQ191" s="217"/>
      <c r="QBR191" s="217"/>
      <c r="QBS191" s="217"/>
      <c r="QBT191" s="217"/>
      <c r="QBU191" s="217"/>
      <c r="QBV191" s="217"/>
      <c r="QBW191" s="217"/>
      <c r="QBX191" s="217"/>
      <c r="QBY191" s="217"/>
      <c r="QBZ191" s="217"/>
      <c r="QCA191" s="217"/>
      <c r="QCB191" s="217"/>
      <c r="QCC191" s="217"/>
      <c r="QCD191" s="217"/>
      <c r="QCE191" s="217"/>
      <c r="QCF191" s="217"/>
      <c r="QCG191" s="217"/>
      <c r="QCH191" s="217"/>
      <c r="QCI191" s="217"/>
      <c r="QCJ191" s="217"/>
      <c r="QCK191" s="217"/>
      <c r="QCL191" s="217"/>
      <c r="QCM191" s="217"/>
      <c r="QCN191" s="217"/>
      <c r="QCO191" s="217"/>
      <c r="QCP191" s="217"/>
      <c r="QCQ191" s="217"/>
      <c r="QCR191" s="217"/>
      <c r="QCS191" s="217"/>
      <c r="QCT191" s="217"/>
      <c r="QCU191" s="217"/>
      <c r="QCV191" s="217"/>
      <c r="QCW191" s="217"/>
      <c r="QCX191" s="217"/>
      <c r="QCY191" s="217"/>
      <c r="QCZ191" s="217"/>
      <c r="QDA191" s="217"/>
      <c r="QDB191" s="217"/>
      <c r="QDC191" s="217"/>
      <c r="QDD191" s="217"/>
      <c r="QDE191" s="217"/>
      <c r="QDF191" s="217"/>
      <c r="QDG191" s="217"/>
      <c r="QDH191" s="217"/>
      <c r="QDI191" s="217"/>
      <c r="QDJ191" s="217"/>
      <c r="QDK191" s="217"/>
      <c r="QDL191" s="217"/>
      <c r="QDM191" s="217"/>
      <c r="QDN191" s="217"/>
      <c r="QDO191" s="217"/>
      <c r="QDP191" s="217"/>
      <c r="QDQ191" s="217"/>
      <c r="QDR191" s="217"/>
      <c r="QDS191" s="217"/>
      <c r="QDT191" s="217"/>
      <c r="QDU191" s="217"/>
      <c r="QDV191" s="217"/>
      <c r="QDW191" s="217"/>
      <c r="QDX191" s="217"/>
      <c r="QDY191" s="217"/>
      <c r="QDZ191" s="217"/>
      <c r="QEA191" s="217"/>
      <c r="QEB191" s="217"/>
      <c r="QEC191" s="217"/>
      <c r="QED191" s="217"/>
      <c r="QEE191" s="217"/>
      <c r="QEF191" s="217"/>
      <c r="QEG191" s="217"/>
      <c r="QEH191" s="217"/>
      <c r="QEI191" s="217"/>
      <c r="QEJ191" s="217"/>
      <c r="QEK191" s="217"/>
      <c r="QEL191" s="217"/>
      <c r="QEM191" s="217"/>
      <c r="QEN191" s="217"/>
      <c r="QEO191" s="217"/>
      <c r="QEP191" s="217"/>
      <c r="QEQ191" s="217"/>
      <c r="QER191" s="217"/>
      <c r="QES191" s="217"/>
      <c r="QET191" s="217"/>
      <c r="QEU191" s="217"/>
      <c r="QEV191" s="217"/>
      <c r="QEW191" s="217"/>
      <c r="QEX191" s="217"/>
      <c r="QEY191" s="217"/>
      <c r="QEZ191" s="217"/>
      <c r="QFA191" s="217"/>
      <c r="QFB191" s="217"/>
      <c r="QFC191" s="217"/>
      <c r="QFD191" s="217"/>
      <c r="QFE191" s="217"/>
      <c r="QFF191" s="217"/>
      <c r="QFG191" s="217"/>
      <c r="QFH191" s="217"/>
      <c r="QFI191" s="217"/>
      <c r="QFJ191" s="217"/>
      <c r="QFK191" s="217"/>
      <c r="QFL191" s="217"/>
      <c r="QFM191" s="217"/>
      <c r="QFN191" s="217"/>
      <c r="QFO191" s="217"/>
      <c r="QFP191" s="217"/>
      <c r="QFQ191" s="217"/>
      <c r="QFR191" s="217"/>
      <c r="QFS191" s="217"/>
      <c r="QFT191" s="217"/>
      <c r="QFU191" s="217"/>
      <c r="QFV191" s="217"/>
      <c r="QFW191" s="217"/>
      <c r="QFX191" s="217"/>
      <c r="QFY191" s="217"/>
      <c r="QFZ191" s="217"/>
      <c r="QGA191" s="217"/>
      <c r="QGB191" s="217"/>
      <c r="QGC191" s="217"/>
      <c r="QGD191" s="217"/>
      <c r="QGE191" s="217"/>
      <c r="QGF191" s="217"/>
      <c r="QGG191" s="217"/>
      <c r="QGH191" s="217"/>
      <c r="QGI191" s="217"/>
      <c r="QGJ191" s="217"/>
      <c r="QGK191" s="217"/>
      <c r="QGL191" s="217"/>
      <c r="QGM191" s="217"/>
      <c r="QGN191" s="217"/>
      <c r="QGO191" s="217"/>
      <c r="QGP191" s="217"/>
      <c r="QGQ191" s="217"/>
      <c r="QGR191" s="217"/>
      <c r="QGS191" s="217"/>
      <c r="QGT191" s="217"/>
      <c r="QGU191" s="217"/>
      <c r="QGV191" s="217"/>
      <c r="QGW191" s="217"/>
      <c r="QGX191" s="217"/>
      <c r="QGY191" s="217"/>
      <c r="QGZ191" s="217"/>
      <c r="QHA191" s="217"/>
      <c r="QHB191" s="217"/>
      <c r="QHC191" s="217"/>
      <c r="QHD191" s="217"/>
      <c r="QHE191" s="217"/>
      <c r="QHF191" s="217"/>
      <c r="QHG191" s="217"/>
      <c r="QHH191" s="217"/>
      <c r="QHI191" s="217"/>
      <c r="QHJ191" s="217"/>
      <c r="QHK191" s="217"/>
      <c r="QHL191" s="217"/>
      <c r="QHM191" s="217"/>
      <c r="QHN191" s="217"/>
      <c r="QHO191" s="217"/>
      <c r="QHP191" s="217"/>
      <c r="QHQ191" s="217"/>
      <c r="QHR191" s="217"/>
      <c r="QHS191" s="217"/>
      <c r="QHT191" s="217"/>
      <c r="QHU191" s="217"/>
      <c r="QHV191" s="217"/>
      <c r="QHW191" s="217"/>
      <c r="QHX191" s="217"/>
      <c r="QHY191" s="217"/>
      <c r="QHZ191" s="217"/>
      <c r="QIA191" s="217"/>
      <c r="QIB191" s="217"/>
      <c r="QIC191" s="217"/>
      <c r="QID191" s="217"/>
      <c r="QIE191" s="217"/>
      <c r="QIF191" s="217"/>
      <c r="QIG191" s="217"/>
      <c r="QIH191" s="217"/>
      <c r="QII191" s="217"/>
      <c r="QIJ191" s="217"/>
      <c r="QIK191" s="217"/>
      <c r="QIL191" s="217"/>
      <c r="QIM191" s="217"/>
      <c r="QIN191" s="217"/>
      <c r="QIO191" s="217"/>
      <c r="QIP191" s="217"/>
      <c r="QIQ191" s="217"/>
      <c r="QIR191" s="217"/>
      <c r="QIS191" s="217"/>
      <c r="QIT191" s="217"/>
      <c r="QIU191" s="217"/>
      <c r="QIV191" s="217"/>
      <c r="QIW191" s="217"/>
      <c r="QIX191" s="217"/>
      <c r="QIY191" s="217"/>
      <c r="QIZ191" s="217"/>
      <c r="QJA191" s="217"/>
      <c r="QJB191" s="217"/>
      <c r="QJC191" s="217"/>
      <c r="QJD191" s="217"/>
      <c r="QJE191" s="217"/>
      <c r="QJF191" s="217"/>
      <c r="QJG191" s="217"/>
      <c r="QJH191" s="217"/>
      <c r="QJI191" s="217"/>
      <c r="QJJ191" s="217"/>
      <c r="QJK191" s="217"/>
      <c r="QJL191" s="217"/>
      <c r="QJM191" s="217"/>
      <c r="QJN191" s="217"/>
      <c r="QJO191" s="217"/>
      <c r="QJP191" s="217"/>
      <c r="QJQ191" s="217"/>
      <c r="QJR191" s="217"/>
      <c r="QJS191" s="217"/>
      <c r="QJT191" s="217"/>
      <c r="QJU191" s="217"/>
      <c r="QJV191" s="217"/>
      <c r="QJW191" s="217"/>
      <c r="QJX191" s="217"/>
      <c r="QJY191" s="217"/>
      <c r="QJZ191" s="217"/>
      <c r="QKA191" s="217"/>
      <c r="QKB191" s="217"/>
      <c r="QKC191" s="217"/>
      <c r="QKD191" s="217"/>
      <c r="QKE191" s="217"/>
      <c r="QKF191" s="217"/>
      <c r="QKG191" s="217"/>
      <c r="QKH191" s="217"/>
      <c r="QKI191" s="217"/>
      <c r="QKJ191" s="217"/>
      <c r="QKK191" s="217"/>
      <c r="QKL191" s="217"/>
      <c r="QKM191" s="217"/>
      <c r="QKN191" s="217"/>
      <c r="QKO191" s="217"/>
      <c r="QKP191" s="217"/>
      <c r="QKQ191" s="217"/>
      <c r="QKR191" s="217"/>
      <c r="QKS191" s="217"/>
      <c r="QKT191" s="217"/>
      <c r="QKU191" s="217"/>
      <c r="QKV191" s="217"/>
      <c r="QKW191" s="217"/>
      <c r="QKX191" s="217"/>
      <c r="QKY191" s="217"/>
      <c r="QKZ191" s="217"/>
      <c r="QLA191" s="217"/>
      <c r="QLB191" s="217"/>
      <c r="QLC191" s="217"/>
      <c r="QLD191" s="217"/>
      <c r="QLE191" s="217"/>
      <c r="QLF191" s="217"/>
      <c r="QLG191" s="217"/>
      <c r="QLH191" s="217"/>
      <c r="QLI191" s="217"/>
      <c r="QLJ191" s="217"/>
      <c r="QLK191" s="217"/>
      <c r="QLL191" s="217"/>
      <c r="QLM191" s="217"/>
      <c r="QLN191" s="217"/>
      <c r="QLO191" s="217"/>
      <c r="QLP191" s="217"/>
      <c r="QLQ191" s="217"/>
      <c r="QLR191" s="217"/>
      <c r="QLS191" s="217"/>
      <c r="QLT191" s="217"/>
      <c r="QLU191" s="217"/>
      <c r="QLV191" s="217"/>
      <c r="QLW191" s="217"/>
      <c r="QLX191" s="217"/>
      <c r="QLY191" s="217"/>
      <c r="QLZ191" s="217"/>
      <c r="QMA191" s="217"/>
      <c r="QMB191" s="217"/>
      <c r="QMC191" s="217"/>
      <c r="QMD191" s="217"/>
      <c r="QME191" s="217"/>
      <c r="QMF191" s="217"/>
      <c r="QMG191" s="217"/>
      <c r="QMH191" s="217"/>
      <c r="QMI191" s="217"/>
      <c r="QMJ191" s="217"/>
      <c r="QMK191" s="217"/>
      <c r="QML191" s="217"/>
      <c r="QMM191" s="217"/>
      <c r="QMN191" s="217"/>
      <c r="QMO191" s="217"/>
      <c r="QMP191" s="217"/>
      <c r="QMQ191" s="217"/>
      <c r="QMR191" s="217"/>
      <c r="QMS191" s="217"/>
      <c r="QMT191" s="217"/>
      <c r="QMU191" s="217"/>
      <c r="QMV191" s="217"/>
      <c r="QMW191" s="217"/>
      <c r="QMX191" s="217"/>
      <c r="QMY191" s="217"/>
      <c r="QMZ191" s="217"/>
      <c r="QNA191" s="217"/>
      <c r="QNB191" s="217"/>
      <c r="QNC191" s="217"/>
      <c r="QND191" s="217"/>
      <c r="QNE191" s="217"/>
      <c r="QNF191" s="217"/>
      <c r="QNG191" s="217"/>
      <c r="QNH191" s="217"/>
      <c r="QNI191" s="217"/>
      <c r="QNJ191" s="217"/>
      <c r="QNK191" s="217"/>
      <c r="QNL191" s="217"/>
      <c r="QNM191" s="217"/>
      <c r="QNN191" s="217"/>
      <c r="QNO191" s="217"/>
      <c r="QNP191" s="217"/>
      <c r="QNQ191" s="217"/>
      <c r="QNR191" s="217"/>
      <c r="QNS191" s="217"/>
      <c r="QNT191" s="217"/>
      <c r="QNU191" s="217"/>
      <c r="QNV191" s="217"/>
      <c r="QNW191" s="217"/>
      <c r="QNX191" s="217"/>
      <c r="QNY191" s="217"/>
      <c r="QNZ191" s="217"/>
      <c r="QOA191" s="217"/>
      <c r="QOB191" s="217"/>
      <c r="QOC191" s="217"/>
      <c r="QOD191" s="217"/>
      <c r="QOE191" s="217"/>
      <c r="QOF191" s="217"/>
      <c r="QOG191" s="217"/>
      <c r="QOH191" s="217"/>
      <c r="QOI191" s="217"/>
      <c r="QOJ191" s="217"/>
      <c r="QOK191" s="217"/>
      <c r="QOL191" s="217"/>
      <c r="QOM191" s="217"/>
      <c r="QON191" s="217"/>
      <c r="QOO191" s="217"/>
      <c r="QOP191" s="217"/>
      <c r="QOQ191" s="217"/>
      <c r="QOR191" s="217"/>
      <c r="QOS191" s="217"/>
      <c r="QOT191" s="217"/>
      <c r="QOU191" s="217"/>
      <c r="QOV191" s="217"/>
      <c r="QOW191" s="217"/>
      <c r="QOX191" s="217"/>
      <c r="QOY191" s="217"/>
      <c r="QOZ191" s="217"/>
      <c r="QPA191" s="217"/>
      <c r="QPB191" s="217"/>
      <c r="QPC191" s="217"/>
      <c r="QPD191" s="217"/>
      <c r="QPE191" s="217"/>
      <c r="QPF191" s="217"/>
      <c r="QPG191" s="217"/>
      <c r="QPH191" s="217"/>
      <c r="QPI191" s="217"/>
      <c r="QPJ191" s="217"/>
      <c r="QPK191" s="217"/>
      <c r="QPL191" s="217"/>
      <c r="QPM191" s="217"/>
      <c r="QPN191" s="217"/>
      <c r="QPO191" s="217"/>
      <c r="QPP191" s="217"/>
      <c r="QPQ191" s="217"/>
      <c r="QPR191" s="217"/>
      <c r="QPS191" s="217"/>
      <c r="QPT191" s="217"/>
      <c r="QPU191" s="217"/>
      <c r="QPV191" s="217"/>
      <c r="QPW191" s="217"/>
      <c r="QPX191" s="217"/>
      <c r="QPY191" s="217"/>
      <c r="QPZ191" s="217"/>
      <c r="QQA191" s="217"/>
      <c r="QQB191" s="217"/>
      <c r="QQC191" s="217"/>
      <c r="QQD191" s="217"/>
      <c r="QQE191" s="217"/>
      <c r="QQF191" s="217"/>
      <c r="QQG191" s="217"/>
      <c r="QQH191" s="217"/>
      <c r="QQI191" s="217"/>
      <c r="QQJ191" s="217"/>
      <c r="QQK191" s="217"/>
      <c r="QQL191" s="217"/>
      <c r="QQM191" s="217"/>
      <c r="QQN191" s="217"/>
      <c r="QQO191" s="217"/>
      <c r="QQP191" s="217"/>
      <c r="QQQ191" s="217"/>
      <c r="QQR191" s="217"/>
      <c r="QQS191" s="217"/>
      <c r="QQT191" s="217"/>
      <c r="QQU191" s="217"/>
      <c r="QQV191" s="217"/>
      <c r="QQW191" s="217"/>
      <c r="QQX191" s="217"/>
      <c r="QQY191" s="217"/>
      <c r="QQZ191" s="217"/>
      <c r="QRA191" s="217"/>
      <c r="QRB191" s="217"/>
      <c r="QRC191" s="217"/>
      <c r="QRD191" s="217"/>
      <c r="QRE191" s="217"/>
      <c r="QRF191" s="217"/>
      <c r="QRG191" s="217"/>
      <c r="QRH191" s="217"/>
      <c r="QRI191" s="217"/>
      <c r="QRJ191" s="217"/>
      <c r="QRK191" s="217"/>
      <c r="QRL191" s="217"/>
      <c r="QRM191" s="217"/>
      <c r="QRN191" s="217"/>
      <c r="QRO191" s="217"/>
      <c r="QRP191" s="217"/>
      <c r="QRQ191" s="217"/>
      <c r="QRR191" s="217"/>
      <c r="QRS191" s="217"/>
      <c r="QRT191" s="217"/>
      <c r="QRU191" s="217"/>
      <c r="QRV191" s="217"/>
      <c r="QRW191" s="217"/>
      <c r="QRX191" s="217"/>
      <c r="QRY191" s="217"/>
      <c r="QRZ191" s="217"/>
      <c r="QSA191" s="217"/>
      <c r="QSB191" s="217"/>
      <c r="QSC191" s="217"/>
      <c r="QSD191" s="217"/>
      <c r="QSE191" s="217"/>
      <c r="QSF191" s="217"/>
      <c r="QSG191" s="217"/>
      <c r="QSH191" s="217"/>
      <c r="QSI191" s="217"/>
      <c r="QSJ191" s="217"/>
      <c r="QSK191" s="217"/>
      <c r="QSL191" s="217"/>
      <c r="QSM191" s="217"/>
      <c r="QSN191" s="217"/>
      <c r="QSO191" s="217"/>
      <c r="QSP191" s="217"/>
      <c r="QSQ191" s="217"/>
      <c r="QSR191" s="217"/>
      <c r="QSS191" s="217"/>
      <c r="QST191" s="217"/>
      <c r="QSU191" s="217"/>
      <c r="QSV191" s="217"/>
      <c r="QSW191" s="217"/>
      <c r="QSX191" s="217"/>
      <c r="QSY191" s="217"/>
      <c r="QSZ191" s="217"/>
      <c r="QTA191" s="217"/>
      <c r="QTB191" s="217"/>
      <c r="QTC191" s="217"/>
      <c r="QTD191" s="217"/>
      <c r="QTE191" s="217"/>
      <c r="QTF191" s="217"/>
      <c r="QTG191" s="217"/>
      <c r="QTH191" s="217"/>
      <c r="QTI191" s="217"/>
      <c r="QTJ191" s="217"/>
      <c r="QTK191" s="217"/>
      <c r="QTL191" s="217"/>
      <c r="QTM191" s="217"/>
      <c r="QTN191" s="217"/>
      <c r="QTO191" s="217"/>
      <c r="QTP191" s="217"/>
      <c r="QTQ191" s="217"/>
      <c r="QTR191" s="217"/>
      <c r="QTS191" s="217"/>
      <c r="QTT191" s="217"/>
      <c r="QTU191" s="217"/>
      <c r="QTV191" s="217"/>
      <c r="QTW191" s="217"/>
      <c r="QTX191" s="217"/>
      <c r="QTY191" s="217"/>
      <c r="QTZ191" s="217"/>
      <c r="QUA191" s="217"/>
      <c r="QUB191" s="217"/>
      <c r="QUC191" s="217"/>
      <c r="QUD191" s="217"/>
      <c r="QUE191" s="217"/>
      <c r="QUF191" s="217"/>
      <c r="QUG191" s="217"/>
      <c r="QUH191" s="217"/>
      <c r="QUI191" s="217"/>
      <c r="QUJ191" s="217"/>
      <c r="QUK191" s="217"/>
      <c r="QUL191" s="217"/>
      <c r="QUM191" s="217"/>
      <c r="QUN191" s="217"/>
      <c r="QUO191" s="217"/>
      <c r="QUP191" s="217"/>
      <c r="QUQ191" s="217"/>
      <c r="QUR191" s="217"/>
      <c r="QUS191" s="217"/>
      <c r="QUT191" s="217"/>
      <c r="QUU191" s="217"/>
      <c r="QUV191" s="217"/>
      <c r="QUW191" s="217"/>
      <c r="QUX191" s="217"/>
      <c r="QUY191" s="217"/>
      <c r="QUZ191" s="217"/>
      <c r="QVA191" s="217"/>
      <c r="QVB191" s="217"/>
      <c r="QVC191" s="217"/>
      <c r="QVD191" s="217"/>
      <c r="QVE191" s="217"/>
      <c r="QVF191" s="217"/>
      <c r="QVG191" s="217"/>
      <c r="QVH191" s="217"/>
      <c r="QVI191" s="217"/>
      <c r="QVJ191" s="217"/>
      <c r="QVK191" s="217"/>
      <c r="QVL191" s="217"/>
      <c r="QVM191" s="217"/>
      <c r="QVN191" s="217"/>
      <c r="QVO191" s="217"/>
      <c r="QVP191" s="217"/>
      <c r="QVQ191" s="217"/>
      <c r="QVR191" s="217"/>
      <c r="QVS191" s="217"/>
      <c r="QVT191" s="217"/>
      <c r="QVU191" s="217"/>
      <c r="QVV191" s="217"/>
      <c r="QVW191" s="217"/>
      <c r="QVX191" s="217"/>
      <c r="QVY191" s="217"/>
      <c r="QVZ191" s="217"/>
      <c r="QWA191" s="217"/>
      <c r="QWB191" s="217"/>
      <c r="QWC191" s="217"/>
      <c r="QWD191" s="217"/>
      <c r="QWE191" s="217"/>
      <c r="QWF191" s="217"/>
      <c r="QWG191" s="217"/>
      <c r="QWH191" s="217"/>
      <c r="QWI191" s="217"/>
      <c r="QWJ191" s="217"/>
      <c r="QWK191" s="217"/>
      <c r="QWL191" s="217"/>
      <c r="QWM191" s="217"/>
      <c r="QWN191" s="217"/>
      <c r="QWO191" s="217"/>
      <c r="QWP191" s="217"/>
      <c r="QWQ191" s="217"/>
      <c r="QWR191" s="217"/>
      <c r="QWS191" s="217"/>
      <c r="QWT191" s="217"/>
      <c r="QWU191" s="217"/>
      <c r="QWV191" s="217"/>
      <c r="QWW191" s="217"/>
      <c r="QWX191" s="217"/>
      <c r="QWY191" s="217"/>
      <c r="QWZ191" s="217"/>
      <c r="QXA191" s="217"/>
      <c r="QXB191" s="217"/>
      <c r="QXC191" s="217"/>
      <c r="QXD191" s="217"/>
      <c r="QXE191" s="217"/>
      <c r="QXF191" s="217"/>
      <c r="QXG191" s="217"/>
      <c r="QXH191" s="217"/>
      <c r="QXI191" s="217"/>
      <c r="QXJ191" s="217"/>
      <c r="QXK191" s="217"/>
      <c r="QXL191" s="217"/>
      <c r="QXM191" s="217"/>
      <c r="QXN191" s="217"/>
      <c r="QXO191" s="217"/>
      <c r="QXP191" s="217"/>
      <c r="QXQ191" s="217"/>
      <c r="QXR191" s="217"/>
      <c r="QXS191" s="217"/>
      <c r="QXT191" s="217"/>
      <c r="QXU191" s="217"/>
      <c r="QXV191" s="217"/>
      <c r="QXW191" s="217"/>
      <c r="QXX191" s="217"/>
      <c r="QXY191" s="217"/>
      <c r="QXZ191" s="217"/>
      <c r="QYA191" s="217"/>
      <c r="QYB191" s="217"/>
      <c r="QYC191" s="217"/>
      <c r="QYD191" s="217"/>
      <c r="QYE191" s="217"/>
      <c r="QYF191" s="217"/>
      <c r="QYG191" s="217"/>
      <c r="QYH191" s="217"/>
      <c r="QYI191" s="217"/>
      <c r="QYJ191" s="217"/>
      <c r="QYK191" s="217"/>
      <c r="QYL191" s="217"/>
      <c r="QYM191" s="217"/>
      <c r="QYN191" s="217"/>
      <c r="QYO191" s="217"/>
      <c r="QYP191" s="217"/>
      <c r="QYQ191" s="217"/>
      <c r="QYR191" s="217"/>
      <c r="QYS191" s="217"/>
      <c r="QYT191" s="217"/>
      <c r="QYU191" s="217"/>
      <c r="QYV191" s="217"/>
      <c r="QYW191" s="217"/>
      <c r="QYX191" s="217"/>
      <c r="QYY191" s="217"/>
      <c r="QYZ191" s="217"/>
      <c r="QZA191" s="217"/>
      <c r="QZB191" s="217"/>
      <c r="QZC191" s="217"/>
      <c r="QZD191" s="217"/>
      <c r="QZE191" s="217"/>
      <c r="QZF191" s="217"/>
      <c r="QZG191" s="217"/>
      <c r="QZH191" s="217"/>
      <c r="QZI191" s="217"/>
      <c r="QZJ191" s="217"/>
      <c r="QZK191" s="217"/>
      <c r="QZL191" s="217"/>
      <c r="QZM191" s="217"/>
      <c r="QZN191" s="217"/>
      <c r="QZO191" s="217"/>
      <c r="QZP191" s="217"/>
      <c r="QZQ191" s="217"/>
      <c r="QZR191" s="217"/>
      <c r="QZS191" s="217"/>
      <c r="QZT191" s="217"/>
      <c r="QZU191" s="217"/>
      <c r="QZV191" s="217"/>
      <c r="QZW191" s="217"/>
      <c r="QZX191" s="217"/>
      <c r="QZY191" s="217"/>
      <c r="QZZ191" s="217"/>
      <c r="RAA191" s="217"/>
      <c r="RAB191" s="217"/>
      <c r="RAC191" s="217"/>
      <c r="RAD191" s="217"/>
      <c r="RAE191" s="217"/>
      <c r="RAF191" s="217"/>
      <c r="RAG191" s="217"/>
      <c r="RAH191" s="217"/>
      <c r="RAI191" s="217"/>
      <c r="RAJ191" s="217"/>
      <c r="RAK191" s="217"/>
      <c r="RAL191" s="217"/>
      <c r="RAM191" s="217"/>
      <c r="RAN191" s="217"/>
      <c r="RAO191" s="217"/>
      <c r="RAP191" s="217"/>
      <c r="RAQ191" s="217"/>
      <c r="RAR191" s="217"/>
      <c r="RAS191" s="217"/>
      <c r="RAT191" s="217"/>
      <c r="RAU191" s="217"/>
      <c r="RAV191" s="217"/>
      <c r="RAW191" s="217"/>
      <c r="RAX191" s="217"/>
      <c r="RAY191" s="217"/>
      <c r="RAZ191" s="217"/>
      <c r="RBA191" s="217"/>
      <c r="RBB191" s="217"/>
      <c r="RBC191" s="217"/>
      <c r="RBD191" s="217"/>
      <c r="RBE191" s="217"/>
      <c r="RBF191" s="217"/>
      <c r="RBG191" s="217"/>
      <c r="RBH191" s="217"/>
      <c r="RBI191" s="217"/>
      <c r="RBJ191" s="217"/>
      <c r="RBK191" s="217"/>
      <c r="RBL191" s="217"/>
      <c r="RBM191" s="217"/>
      <c r="RBN191" s="217"/>
      <c r="RBO191" s="217"/>
      <c r="RBP191" s="217"/>
      <c r="RBQ191" s="217"/>
      <c r="RBR191" s="217"/>
      <c r="RBS191" s="217"/>
      <c r="RBT191" s="217"/>
      <c r="RBU191" s="217"/>
      <c r="RBV191" s="217"/>
      <c r="RBW191" s="217"/>
      <c r="RBX191" s="217"/>
      <c r="RBY191" s="217"/>
      <c r="RBZ191" s="217"/>
      <c r="RCA191" s="217"/>
      <c r="RCB191" s="217"/>
      <c r="RCC191" s="217"/>
      <c r="RCD191" s="217"/>
      <c r="RCE191" s="217"/>
      <c r="RCF191" s="217"/>
      <c r="RCG191" s="217"/>
      <c r="RCH191" s="217"/>
      <c r="RCI191" s="217"/>
      <c r="RCJ191" s="217"/>
      <c r="RCK191" s="217"/>
      <c r="RCL191" s="217"/>
      <c r="RCM191" s="217"/>
      <c r="RCN191" s="217"/>
      <c r="RCO191" s="217"/>
      <c r="RCP191" s="217"/>
      <c r="RCQ191" s="217"/>
      <c r="RCR191" s="217"/>
      <c r="RCS191" s="217"/>
      <c r="RCT191" s="217"/>
      <c r="RCU191" s="217"/>
      <c r="RCV191" s="217"/>
      <c r="RCW191" s="217"/>
      <c r="RCX191" s="217"/>
      <c r="RCY191" s="217"/>
      <c r="RCZ191" s="217"/>
      <c r="RDA191" s="217"/>
      <c r="RDB191" s="217"/>
      <c r="RDC191" s="217"/>
      <c r="RDD191" s="217"/>
      <c r="RDE191" s="217"/>
      <c r="RDF191" s="217"/>
      <c r="RDG191" s="217"/>
      <c r="RDH191" s="217"/>
      <c r="RDI191" s="217"/>
      <c r="RDJ191" s="217"/>
      <c r="RDK191" s="217"/>
      <c r="RDL191" s="217"/>
      <c r="RDM191" s="217"/>
      <c r="RDN191" s="217"/>
      <c r="RDO191" s="217"/>
      <c r="RDP191" s="217"/>
      <c r="RDQ191" s="217"/>
      <c r="RDR191" s="217"/>
      <c r="RDS191" s="217"/>
      <c r="RDT191" s="217"/>
      <c r="RDU191" s="217"/>
      <c r="RDV191" s="217"/>
      <c r="RDW191" s="217"/>
      <c r="RDX191" s="217"/>
      <c r="RDY191" s="217"/>
      <c r="RDZ191" s="217"/>
      <c r="REA191" s="217"/>
      <c r="REB191" s="217"/>
      <c r="REC191" s="217"/>
      <c r="RED191" s="217"/>
      <c r="REE191" s="217"/>
      <c r="REF191" s="217"/>
      <c r="REG191" s="217"/>
      <c r="REH191" s="217"/>
      <c r="REI191" s="217"/>
      <c r="REJ191" s="217"/>
      <c r="REK191" s="217"/>
      <c r="REL191" s="217"/>
      <c r="REM191" s="217"/>
      <c r="REN191" s="217"/>
      <c r="REO191" s="217"/>
      <c r="REP191" s="217"/>
      <c r="REQ191" s="217"/>
      <c r="RER191" s="217"/>
      <c r="RES191" s="217"/>
      <c r="RET191" s="217"/>
      <c r="REU191" s="217"/>
      <c r="REV191" s="217"/>
      <c r="REW191" s="217"/>
      <c r="REX191" s="217"/>
      <c r="REY191" s="217"/>
      <c r="REZ191" s="217"/>
      <c r="RFA191" s="217"/>
      <c r="RFB191" s="217"/>
      <c r="RFC191" s="217"/>
      <c r="RFD191" s="217"/>
      <c r="RFE191" s="217"/>
      <c r="RFF191" s="217"/>
      <c r="RFG191" s="217"/>
      <c r="RFH191" s="217"/>
      <c r="RFI191" s="217"/>
      <c r="RFJ191" s="217"/>
      <c r="RFK191" s="217"/>
      <c r="RFL191" s="217"/>
      <c r="RFM191" s="217"/>
      <c r="RFN191" s="217"/>
      <c r="RFO191" s="217"/>
      <c r="RFP191" s="217"/>
      <c r="RFQ191" s="217"/>
      <c r="RFR191" s="217"/>
      <c r="RFS191" s="217"/>
      <c r="RFT191" s="217"/>
      <c r="RFU191" s="217"/>
      <c r="RFV191" s="217"/>
      <c r="RFW191" s="217"/>
      <c r="RFX191" s="217"/>
      <c r="RFY191" s="217"/>
      <c r="RFZ191" s="217"/>
      <c r="RGA191" s="217"/>
      <c r="RGB191" s="217"/>
      <c r="RGC191" s="217"/>
      <c r="RGD191" s="217"/>
      <c r="RGE191" s="217"/>
      <c r="RGF191" s="217"/>
      <c r="RGG191" s="217"/>
      <c r="RGH191" s="217"/>
      <c r="RGI191" s="217"/>
      <c r="RGJ191" s="217"/>
      <c r="RGK191" s="217"/>
      <c r="RGL191" s="217"/>
      <c r="RGM191" s="217"/>
      <c r="RGN191" s="217"/>
      <c r="RGO191" s="217"/>
      <c r="RGP191" s="217"/>
      <c r="RGQ191" s="217"/>
      <c r="RGR191" s="217"/>
      <c r="RGS191" s="217"/>
      <c r="RGT191" s="217"/>
      <c r="RGU191" s="217"/>
      <c r="RGV191" s="217"/>
      <c r="RGW191" s="217"/>
      <c r="RGX191" s="217"/>
      <c r="RGY191" s="217"/>
      <c r="RGZ191" s="217"/>
      <c r="RHA191" s="217"/>
      <c r="RHB191" s="217"/>
      <c r="RHC191" s="217"/>
      <c r="RHD191" s="217"/>
      <c r="RHE191" s="217"/>
      <c r="RHF191" s="217"/>
      <c r="RHG191" s="217"/>
      <c r="RHH191" s="217"/>
      <c r="RHI191" s="217"/>
      <c r="RHJ191" s="217"/>
      <c r="RHK191" s="217"/>
      <c r="RHL191" s="217"/>
      <c r="RHM191" s="217"/>
      <c r="RHN191" s="217"/>
      <c r="RHO191" s="217"/>
      <c r="RHP191" s="217"/>
      <c r="RHQ191" s="217"/>
      <c r="RHR191" s="217"/>
      <c r="RHS191" s="217"/>
      <c r="RHT191" s="217"/>
      <c r="RHU191" s="217"/>
      <c r="RHV191" s="217"/>
      <c r="RHW191" s="217"/>
      <c r="RHX191" s="217"/>
      <c r="RHY191" s="217"/>
      <c r="RHZ191" s="217"/>
      <c r="RIA191" s="217"/>
      <c r="RIB191" s="217"/>
      <c r="RIC191" s="217"/>
      <c r="RID191" s="217"/>
      <c r="RIE191" s="217"/>
      <c r="RIF191" s="217"/>
      <c r="RIG191" s="217"/>
      <c r="RIH191" s="217"/>
      <c r="RII191" s="217"/>
      <c r="RIJ191" s="217"/>
      <c r="RIK191" s="217"/>
      <c r="RIL191" s="217"/>
      <c r="RIM191" s="217"/>
      <c r="RIN191" s="217"/>
      <c r="RIO191" s="217"/>
      <c r="RIP191" s="217"/>
      <c r="RIQ191" s="217"/>
      <c r="RIR191" s="217"/>
      <c r="RIS191" s="217"/>
      <c r="RIT191" s="217"/>
      <c r="RIU191" s="217"/>
      <c r="RIV191" s="217"/>
      <c r="RIW191" s="217"/>
      <c r="RIX191" s="217"/>
      <c r="RIY191" s="217"/>
      <c r="RIZ191" s="217"/>
      <c r="RJA191" s="217"/>
      <c r="RJB191" s="217"/>
      <c r="RJC191" s="217"/>
      <c r="RJD191" s="217"/>
      <c r="RJE191" s="217"/>
      <c r="RJF191" s="217"/>
      <c r="RJG191" s="217"/>
      <c r="RJH191" s="217"/>
      <c r="RJI191" s="217"/>
      <c r="RJJ191" s="217"/>
      <c r="RJK191" s="217"/>
      <c r="RJL191" s="217"/>
      <c r="RJM191" s="217"/>
      <c r="RJN191" s="217"/>
      <c r="RJO191" s="217"/>
      <c r="RJP191" s="217"/>
      <c r="RJQ191" s="217"/>
      <c r="RJR191" s="217"/>
      <c r="RJS191" s="217"/>
      <c r="RJT191" s="217"/>
      <c r="RJU191" s="217"/>
      <c r="RJV191" s="217"/>
      <c r="RJW191" s="217"/>
      <c r="RJX191" s="217"/>
      <c r="RJY191" s="217"/>
      <c r="RJZ191" s="217"/>
      <c r="RKA191" s="217"/>
      <c r="RKB191" s="217"/>
      <c r="RKC191" s="217"/>
      <c r="RKD191" s="217"/>
      <c r="RKE191" s="217"/>
      <c r="RKF191" s="217"/>
      <c r="RKG191" s="217"/>
      <c r="RKH191" s="217"/>
      <c r="RKI191" s="217"/>
      <c r="RKJ191" s="217"/>
      <c r="RKK191" s="217"/>
      <c r="RKL191" s="217"/>
      <c r="RKM191" s="217"/>
      <c r="RKN191" s="217"/>
      <c r="RKO191" s="217"/>
      <c r="RKP191" s="217"/>
      <c r="RKQ191" s="217"/>
      <c r="RKR191" s="217"/>
      <c r="RKS191" s="217"/>
      <c r="RKT191" s="217"/>
      <c r="RKU191" s="217"/>
      <c r="RKV191" s="217"/>
      <c r="RKW191" s="217"/>
      <c r="RKX191" s="217"/>
      <c r="RKY191" s="217"/>
      <c r="RKZ191" s="217"/>
      <c r="RLA191" s="217"/>
      <c r="RLB191" s="217"/>
      <c r="RLC191" s="217"/>
      <c r="RLD191" s="217"/>
      <c r="RLE191" s="217"/>
      <c r="RLF191" s="217"/>
      <c r="RLG191" s="217"/>
      <c r="RLH191" s="217"/>
      <c r="RLI191" s="217"/>
      <c r="RLJ191" s="217"/>
      <c r="RLK191" s="217"/>
      <c r="RLL191" s="217"/>
      <c r="RLM191" s="217"/>
      <c r="RLN191" s="217"/>
      <c r="RLO191" s="217"/>
      <c r="RLP191" s="217"/>
      <c r="RLQ191" s="217"/>
      <c r="RLR191" s="217"/>
      <c r="RLS191" s="217"/>
      <c r="RLT191" s="217"/>
      <c r="RLU191" s="217"/>
      <c r="RLV191" s="217"/>
      <c r="RLW191" s="217"/>
      <c r="RLX191" s="217"/>
      <c r="RLY191" s="217"/>
      <c r="RLZ191" s="217"/>
      <c r="RMA191" s="217"/>
      <c r="RMB191" s="217"/>
      <c r="RMC191" s="217"/>
      <c r="RMD191" s="217"/>
      <c r="RME191" s="217"/>
      <c r="RMF191" s="217"/>
      <c r="RMG191" s="217"/>
      <c r="RMH191" s="217"/>
      <c r="RMI191" s="217"/>
      <c r="RMJ191" s="217"/>
      <c r="RMK191" s="217"/>
      <c r="RML191" s="217"/>
      <c r="RMM191" s="217"/>
      <c r="RMN191" s="217"/>
      <c r="RMO191" s="217"/>
      <c r="RMP191" s="217"/>
      <c r="RMQ191" s="217"/>
      <c r="RMR191" s="217"/>
      <c r="RMS191" s="217"/>
      <c r="RMT191" s="217"/>
      <c r="RMU191" s="217"/>
      <c r="RMV191" s="217"/>
      <c r="RMW191" s="217"/>
      <c r="RMX191" s="217"/>
      <c r="RMY191" s="217"/>
      <c r="RMZ191" s="217"/>
      <c r="RNA191" s="217"/>
      <c r="RNB191" s="217"/>
      <c r="RNC191" s="217"/>
      <c r="RND191" s="217"/>
      <c r="RNE191" s="217"/>
      <c r="RNF191" s="217"/>
      <c r="RNG191" s="217"/>
      <c r="RNH191" s="217"/>
      <c r="RNI191" s="217"/>
      <c r="RNJ191" s="217"/>
      <c r="RNK191" s="217"/>
      <c r="RNL191" s="217"/>
      <c r="RNM191" s="217"/>
      <c r="RNN191" s="217"/>
      <c r="RNO191" s="217"/>
      <c r="RNP191" s="217"/>
      <c r="RNQ191" s="217"/>
      <c r="RNR191" s="217"/>
      <c r="RNS191" s="217"/>
      <c r="RNT191" s="217"/>
      <c r="RNU191" s="217"/>
      <c r="RNV191" s="217"/>
      <c r="RNW191" s="217"/>
      <c r="RNX191" s="217"/>
      <c r="RNY191" s="217"/>
      <c r="RNZ191" s="217"/>
      <c r="ROA191" s="217"/>
      <c r="ROB191" s="217"/>
      <c r="ROC191" s="217"/>
      <c r="ROD191" s="217"/>
      <c r="ROE191" s="217"/>
      <c r="ROF191" s="217"/>
      <c r="ROG191" s="217"/>
      <c r="ROH191" s="217"/>
      <c r="ROI191" s="217"/>
      <c r="ROJ191" s="217"/>
      <c r="ROK191" s="217"/>
      <c r="ROL191" s="217"/>
      <c r="ROM191" s="217"/>
      <c r="RON191" s="217"/>
      <c r="ROO191" s="217"/>
      <c r="ROP191" s="217"/>
      <c r="ROQ191" s="217"/>
      <c r="ROR191" s="217"/>
      <c r="ROS191" s="217"/>
      <c r="ROT191" s="217"/>
      <c r="ROU191" s="217"/>
      <c r="ROV191" s="217"/>
      <c r="ROW191" s="217"/>
      <c r="ROX191" s="217"/>
      <c r="ROY191" s="217"/>
      <c r="ROZ191" s="217"/>
      <c r="RPA191" s="217"/>
      <c r="RPB191" s="217"/>
      <c r="RPC191" s="217"/>
      <c r="RPD191" s="217"/>
      <c r="RPE191" s="217"/>
      <c r="RPF191" s="217"/>
      <c r="RPG191" s="217"/>
      <c r="RPH191" s="217"/>
      <c r="RPI191" s="217"/>
      <c r="RPJ191" s="217"/>
      <c r="RPK191" s="217"/>
      <c r="RPL191" s="217"/>
      <c r="RPM191" s="217"/>
      <c r="RPN191" s="217"/>
      <c r="RPO191" s="217"/>
      <c r="RPP191" s="217"/>
      <c r="RPQ191" s="217"/>
      <c r="RPR191" s="217"/>
      <c r="RPS191" s="217"/>
      <c r="RPT191" s="217"/>
      <c r="RPU191" s="217"/>
      <c r="RPV191" s="217"/>
      <c r="RPW191" s="217"/>
      <c r="RPX191" s="217"/>
      <c r="RPY191" s="217"/>
      <c r="RPZ191" s="217"/>
      <c r="RQA191" s="217"/>
      <c r="RQB191" s="217"/>
      <c r="RQC191" s="217"/>
      <c r="RQD191" s="217"/>
      <c r="RQE191" s="217"/>
      <c r="RQF191" s="217"/>
      <c r="RQG191" s="217"/>
      <c r="RQH191" s="217"/>
      <c r="RQI191" s="217"/>
      <c r="RQJ191" s="217"/>
      <c r="RQK191" s="217"/>
      <c r="RQL191" s="217"/>
      <c r="RQM191" s="217"/>
      <c r="RQN191" s="217"/>
      <c r="RQO191" s="217"/>
      <c r="RQP191" s="217"/>
      <c r="RQQ191" s="217"/>
      <c r="RQR191" s="217"/>
      <c r="RQS191" s="217"/>
      <c r="RQT191" s="217"/>
      <c r="RQU191" s="217"/>
      <c r="RQV191" s="217"/>
      <c r="RQW191" s="217"/>
      <c r="RQX191" s="217"/>
      <c r="RQY191" s="217"/>
      <c r="RQZ191" s="217"/>
      <c r="RRA191" s="217"/>
      <c r="RRB191" s="217"/>
      <c r="RRC191" s="217"/>
      <c r="RRD191" s="217"/>
      <c r="RRE191" s="217"/>
      <c r="RRF191" s="217"/>
      <c r="RRG191" s="217"/>
      <c r="RRH191" s="217"/>
      <c r="RRI191" s="217"/>
      <c r="RRJ191" s="217"/>
      <c r="RRK191" s="217"/>
      <c r="RRL191" s="217"/>
      <c r="RRM191" s="217"/>
      <c r="RRN191" s="217"/>
      <c r="RRO191" s="217"/>
      <c r="RRP191" s="217"/>
      <c r="RRQ191" s="217"/>
      <c r="RRR191" s="217"/>
      <c r="RRS191" s="217"/>
      <c r="RRT191" s="217"/>
      <c r="RRU191" s="217"/>
      <c r="RRV191" s="217"/>
      <c r="RRW191" s="217"/>
      <c r="RRX191" s="217"/>
      <c r="RRY191" s="217"/>
      <c r="RRZ191" s="217"/>
      <c r="RSA191" s="217"/>
      <c r="RSB191" s="217"/>
      <c r="RSC191" s="217"/>
      <c r="RSD191" s="217"/>
      <c r="RSE191" s="217"/>
      <c r="RSF191" s="217"/>
      <c r="RSG191" s="217"/>
      <c r="RSH191" s="217"/>
      <c r="RSI191" s="217"/>
      <c r="RSJ191" s="217"/>
      <c r="RSK191" s="217"/>
      <c r="RSL191" s="217"/>
      <c r="RSM191" s="217"/>
      <c r="RSN191" s="217"/>
      <c r="RSO191" s="217"/>
      <c r="RSP191" s="217"/>
      <c r="RSQ191" s="217"/>
      <c r="RSR191" s="217"/>
      <c r="RSS191" s="217"/>
      <c r="RST191" s="217"/>
      <c r="RSU191" s="217"/>
      <c r="RSV191" s="217"/>
      <c r="RSW191" s="217"/>
      <c r="RSX191" s="217"/>
      <c r="RSY191" s="217"/>
      <c r="RSZ191" s="217"/>
      <c r="RTA191" s="217"/>
      <c r="RTB191" s="217"/>
      <c r="RTC191" s="217"/>
      <c r="RTD191" s="217"/>
      <c r="RTE191" s="217"/>
      <c r="RTF191" s="217"/>
      <c r="RTG191" s="217"/>
      <c r="RTH191" s="217"/>
      <c r="RTI191" s="217"/>
      <c r="RTJ191" s="217"/>
      <c r="RTK191" s="217"/>
      <c r="RTL191" s="217"/>
      <c r="RTM191" s="217"/>
      <c r="RTN191" s="217"/>
      <c r="RTO191" s="217"/>
      <c r="RTP191" s="217"/>
      <c r="RTQ191" s="217"/>
      <c r="RTR191" s="217"/>
      <c r="RTS191" s="217"/>
      <c r="RTT191" s="217"/>
      <c r="RTU191" s="217"/>
      <c r="RTV191" s="217"/>
      <c r="RTW191" s="217"/>
      <c r="RTX191" s="217"/>
      <c r="RTY191" s="217"/>
      <c r="RTZ191" s="217"/>
      <c r="RUA191" s="217"/>
      <c r="RUB191" s="217"/>
      <c r="RUC191" s="217"/>
      <c r="RUD191" s="217"/>
      <c r="RUE191" s="217"/>
      <c r="RUF191" s="217"/>
      <c r="RUG191" s="217"/>
      <c r="RUH191" s="217"/>
      <c r="RUI191" s="217"/>
      <c r="RUJ191" s="217"/>
      <c r="RUK191" s="217"/>
      <c r="RUL191" s="217"/>
      <c r="RUM191" s="217"/>
      <c r="RUN191" s="217"/>
      <c r="RUO191" s="217"/>
      <c r="RUP191" s="217"/>
      <c r="RUQ191" s="217"/>
      <c r="RUR191" s="217"/>
      <c r="RUS191" s="217"/>
      <c r="RUT191" s="217"/>
      <c r="RUU191" s="217"/>
      <c r="RUV191" s="217"/>
      <c r="RUW191" s="217"/>
      <c r="RUX191" s="217"/>
      <c r="RUY191" s="217"/>
      <c r="RUZ191" s="217"/>
      <c r="RVA191" s="217"/>
      <c r="RVB191" s="217"/>
      <c r="RVC191" s="217"/>
      <c r="RVD191" s="217"/>
      <c r="RVE191" s="217"/>
      <c r="RVF191" s="217"/>
      <c r="RVG191" s="217"/>
      <c r="RVH191" s="217"/>
      <c r="RVI191" s="217"/>
      <c r="RVJ191" s="217"/>
      <c r="RVK191" s="217"/>
      <c r="RVL191" s="217"/>
      <c r="RVM191" s="217"/>
      <c r="RVN191" s="217"/>
      <c r="RVO191" s="217"/>
      <c r="RVP191" s="217"/>
      <c r="RVQ191" s="217"/>
      <c r="RVR191" s="217"/>
      <c r="RVS191" s="217"/>
      <c r="RVT191" s="217"/>
      <c r="RVU191" s="217"/>
      <c r="RVV191" s="217"/>
      <c r="RVW191" s="217"/>
      <c r="RVX191" s="217"/>
      <c r="RVY191" s="217"/>
      <c r="RVZ191" s="217"/>
      <c r="RWA191" s="217"/>
      <c r="RWB191" s="217"/>
      <c r="RWC191" s="217"/>
      <c r="RWD191" s="217"/>
      <c r="RWE191" s="217"/>
      <c r="RWF191" s="217"/>
      <c r="RWG191" s="217"/>
      <c r="RWH191" s="217"/>
      <c r="RWI191" s="217"/>
      <c r="RWJ191" s="217"/>
      <c r="RWK191" s="217"/>
      <c r="RWL191" s="217"/>
      <c r="RWM191" s="217"/>
      <c r="RWN191" s="217"/>
      <c r="RWO191" s="217"/>
      <c r="RWP191" s="217"/>
      <c r="RWQ191" s="217"/>
      <c r="RWR191" s="217"/>
      <c r="RWS191" s="217"/>
      <c r="RWT191" s="217"/>
      <c r="RWU191" s="217"/>
      <c r="RWV191" s="217"/>
      <c r="RWW191" s="217"/>
      <c r="RWX191" s="217"/>
      <c r="RWY191" s="217"/>
      <c r="RWZ191" s="217"/>
      <c r="RXA191" s="217"/>
      <c r="RXB191" s="217"/>
      <c r="RXC191" s="217"/>
      <c r="RXD191" s="217"/>
      <c r="RXE191" s="217"/>
      <c r="RXF191" s="217"/>
      <c r="RXG191" s="217"/>
      <c r="RXH191" s="217"/>
      <c r="RXI191" s="217"/>
      <c r="RXJ191" s="217"/>
      <c r="RXK191" s="217"/>
      <c r="RXL191" s="217"/>
      <c r="RXM191" s="217"/>
      <c r="RXN191" s="217"/>
      <c r="RXO191" s="217"/>
      <c r="RXP191" s="217"/>
      <c r="RXQ191" s="217"/>
      <c r="RXR191" s="217"/>
      <c r="RXS191" s="217"/>
      <c r="RXT191" s="217"/>
      <c r="RXU191" s="217"/>
      <c r="RXV191" s="217"/>
      <c r="RXW191" s="217"/>
      <c r="RXX191" s="217"/>
      <c r="RXY191" s="217"/>
      <c r="RXZ191" s="217"/>
      <c r="RYA191" s="217"/>
      <c r="RYB191" s="217"/>
      <c r="RYC191" s="217"/>
      <c r="RYD191" s="217"/>
      <c r="RYE191" s="217"/>
      <c r="RYF191" s="217"/>
      <c r="RYG191" s="217"/>
      <c r="RYH191" s="217"/>
      <c r="RYI191" s="217"/>
      <c r="RYJ191" s="217"/>
      <c r="RYK191" s="217"/>
      <c r="RYL191" s="217"/>
      <c r="RYM191" s="217"/>
      <c r="RYN191" s="217"/>
      <c r="RYO191" s="217"/>
      <c r="RYP191" s="217"/>
      <c r="RYQ191" s="217"/>
      <c r="RYR191" s="217"/>
      <c r="RYS191" s="217"/>
      <c r="RYT191" s="217"/>
      <c r="RYU191" s="217"/>
      <c r="RYV191" s="217"/>
      <c r="RYW191" s="217"/>
      <c r="RYX191" s="217"/>
      <c r="RYY191" s="217"/>
      <c r="RYZ191" s="217"/>
      <c r="RZA191" s="217"/>
      <c r="RZB191" s="217"/>
      <c r="RZC191" s="217"/>
      <c r="RZD191" s="217"/>
      <c r="RZE191" s="217"/>
      <c r="RZF191" s="217"/>
      <c r="RZG191" s="217"/>
      <c r="RZH191" s="217"/>
      <c r="RZI191" s="217"/>
      <c r="RZJ191" s="217"/>
      <c r="RZK191" s="217"/>
      <c r="RZL191" s="217"/>
      <c r="RZM191" s="217"/>
      <c r="RZN191" s="217"/>
      <c r="RZO191" s="217"/>
      <c r="RZP191" s="217"/>
      <c r="RZQ191" s="217"/>
      <c r="RZR191" s="217"/>
      <c r="RZS191" s="217"/>
      <c r="RZT191" s="217"/>
      <c r="RZU191" s="217"/>
      <c r="RZV191" s="217"/>
      <c r="RZW191" s="217"/>
      <c r="RZX191" s="217"/>
      <c r="RZY191" s="217"/>
      <c r="RZZ191" s="217"/>
      <c r="SAA191" s="217"/>
      <c r="SAB191" s="217"/>
      <c r="SAC191" s="217"/>
      <c r="SAD191" s="217"/>
      <c r="SAE191" s="217"/>
      <c r="SAF191" s="217"/>
      <c r="SAG191" s="217"/>
      <c r="SAH191" s="217"/>
      <c r="SAI191" s="217"/>
      <c r="SAJ191" s="217"/>
      <c r="SAK191" s="217"/>
      <c r="SAL191" s="217"/>
      <c r="SAM191" s="217"/>
      <c r="SAN191" s="217"/>
      <c r="SAO191" s="217"/>
      <c r="SAP191" s="217"/>
      <c r="SAQ191" s="217"/>
      <c r="SAR191" s="217"/>
      <c r="SAS191" s="217"/>
      <c r="SAT191" s="217"/>
      <c r="SAU191" s="217"/>
      <c r="SAV191" s="217"/>
      <c r="SAW191" s="217"/>
      <c r="SAX191" s="217"/>
      <c r="SAY191" s="217"/>
      <c r="SAZ191" s="217"/>
      <c r="SBA191" s="217"/>
      <c r="SBB191" s="217"/>
      <c r="SBC191" s="217"/>
      <c r="SBD191" s="217"/>
      <c r="SBE191" s="217"/>
      <c r="SBF191" s="217"/>
      <c r="SBG191" s="217"/>
      <c r="SBH191" s="217"/>
      <c r="SBI191" s="217"/>
      <c r="SBJ191" s="217"/>
      <c r="SBK191" s="217"/>
      <c r="SBL191" s="217"/>
      <c r="SBM191" s="217"/>
      <c r="SBN191" s="217"/>
      <c r="SBO191" s="217"/>
      <c r="SBP191" s="217"/>
      <c r="SBQ191" s="217"/>
      <c r="SBR191" s="217"/>
      <c r="SBS191" s="217"/>
      <c r="SBT191" s="217"/>
      <c r="SBU191" s="217"/>
      <c r="SBV191" s="217"/>
      <c r="SBW191" s="217"/>
      <c r="SBX191" s="217"/>
      <c r="SBY191" s="217"/>
      <c r="SBZ191" s="217"/>
      <c r="SCA191" s="217"/>
      <c r="SCB191" s="217"/>
      <c r="SCC191" s="217"/>
      <c r="SCD191" s="217"/>
      <c r="SCE191" s="217"/>
      <c r="SCF191" s="217"/>
      <c r="SCG191" s="217"/>
      <c r="SCH191" s="217"/>
      <c r="SCI191" s="217"/>
      <c r="SCJ191" s="217"/>
      <c r="SCK191" s="217"/>
      <c r="SCL191" s="217"/>
      <c r="SCM191" s="217"/>
      <c r="SCN191" s="217"/>
      <c r="SCO191" s="217"/>
      <c r="SCP191" s="217"/>
      <c r="SCQ191" s="217"/>
      <c r="SCR191" s="217"/>
      <c r="SCS191" s="217"/>
      <c r="SCT191" s="217"/>
      <c r="SCU191" s="217"/>
      <c r="SCV191" s="217"/>
      <c r="SCW191" s="217"/>
      <c r="SCX191" s="217"/>
      <c r="SCY191" s="217"/>
      <c r="SCZ191" s="217"/>
      <c r="SDA191" s="217"/>
      <c r="SDB191" s="217"/>
      <c r="SDC191" s="217"/>
      <c r="SDD191" s="217"/>
      <c r="SDE191" s="217"/>
      <c r="SDF191" s="217"/>
      <c r="SDG191" s="217"/>
      <c r="SDH191" s="217"/>
      <c r="SDI191" s="217"/>
      <c r="SDJ191" s="217"/>
      <c r="SDK191" s="217"/>
      <c r="SDL191" s="217"/>
      <c r="SDM191" s="217"/>
      <c r="SDN191" s="217"/>
      <c r="SDO191" s="217"/>
      <c r="SDP191" s="217"/>
      <c r="SDQ191" s="217"/>
      <c r="SDR191" s="217"/>
      <c r="SDS191" s="217"/>
      <c r="SDT191" s="217"/>
      <c r="SDU191" s="217"/>
      <c r="SDV191" s="217"/>
      <c r="SDW191" s="217"/>
      <c r="SDX191" s="217"/>
      <c r="SDY191" s="217"/>
      <c r="SDZ191" s="217"/>
      <c r="SEA191" s="217"/>
      <c r="SEB191" s="217"/>
      <c r="SEC191" s="217"/>
      <c r="SED191" s="217"/>
      <c r="SEE191" s="217"/>
      <c r="SEF191" s="217"/>
      <c r="SEG191" s="217"/>
      <c r="SEH191" s="217"/>
      <c r="SEI191" s="217"/>
      <c r="SEJ191" s="217"/>
      <c r="SEK191" s="217"/>
      <c r="SEL191" s="217"/>
      <c r="SEM191" s="217"/>
      <c r="SEN191" s="217"/>
      <c r="SEO191" s="217"/>
      <c r="SEP191" s="217"/>
      <c r="SEQ191" s="217"/>
      <c r="SER191" s="217"/>
      <c r="SES191" s="217"/>
      <c r="SET191" s="217"/>
      <c r="SEU191" s="217"/>
      <c r="SEV191" s="217"/>
      <c r="SEW191" s="217"/>
      <c r="SEX191" s="217"/>
      <c r="SEY191" s="217"/>
      <c r="SEZ191" s="217"/>
      <c r="SFA191" s="217"/>
      <c r="SFB191" s="217"/>
      <c r="SFC191" s="217"/>
      <c r="SFD191" s="217"/>
      <c r="SFE191" s="217"/>
      <c r="SFF191" s="217"/>
      <c r="SFG191" s="217"/>
      <c r="SFH191" s="217"/>
      <c r="SFI191" s="217"/>
      <c r="SFJ191" s="217"/>
      <c r="SFK191" s="217"/>
      <c r="SFL191" s="217"/>
      <c r="SFM191" s="217"/>
      <c r="SFN191" s="217"/>
      <c r="SFO191" s="217"/>
      <c r="SFP191" s="217"/>
      <c r="SFQ191" s="217"/>
      <c r="SFR191" s="217"/>
      <c r="SFS191" s="217"/>
      <c r="SFT191" s="217"/>
      <c r="SFU191" s="217"/>
      <c r="SFV191" s="217"/>
      <c r="SFW191" s="217"/>
      <c r="SFX191" s="217"/>
      <c r="SFY191" s="217"/>
      <c r="SFZ191" s="217"/>
      <c r="SGA191" s="217"/>
      <c r="SGB191" s="217"/>
      <c r="SGC191" s="217"/>
      <c r="SGD191" s="217"/>
      <c r="SGE191" s="217"/>
      <c r="SGF191" s="217"/>
      <c r="SGG191" s="217"/>
      <c r="SGH191" s="217"/>
      <c r="SGI191" s="217"/>
      <c r="SGJ191" s="217"/>
      <c r="SGK191" s="217"/>
      <c r="SGL191" s="217"/>
      <c r="SGM191" s="217"/>
      <c r="SGN191" s="217"/>
      <c r="SGO191" s="217"/>
      <c r="SGP191" s="217"/>
      <c r="SGQ191" s="217"/>
      <c r="SGR191" s="217"/>
      <c r="SGS191" s="217"/>
      <c r="SGT191" s="217"/>
      <c r="SGU191" s="217"/>
      <c r="SGV191" s="217"/>
      <c r="SGW191" s="217"/>
      <c r="SGX191" s="217"/>
      <c r="SGY191" s="217"/>
      <c r="SGZ191" s="217"/>
      <c r="SHA191" s="217"/>
      <c r="SHB191" s="217"/>
      <c r="SHC191" s="217"/>
      <c r="SHD191" s="217"/>
      <c r="SHE191" s="217"/>
      <c r="SHF191" s="217"/>
      <c r="SHG191" s="217"/>
      <c r="SHH191" s="217"/>
      <c r="SHI191" s="217"/>
      <c r="SHJ191" s="217"/>
      <c r="SHK191" s="217"/>
      <c r="SHL191" s="217"/>
      <c r="SHM191" s="217"/>
      <c r="SHN191" s="217"/>
      <c r="SHO191" s="217"/>
      <c r="SHP191" s="217"/>
      <c r="SHQ191" s="217"/>
      <c r="SHR191" s="217"/>
      <c r="SHS191" s="217"/>
      <c r="SHT191" s="217"/>
      <c r="SHU191" s="217"/>
      <c r="SHV191" s="217"/>
      <c r="SHW191" s="217"/>
      <c r="SHX191" s="217"/>
      <c r="SHY191" s="217"/>
      <c r="SHZ191" s="217"/>
      <c r="SIA191" s="217"/>
      <c r="SIB191" s="217"/>
      <c r="SIC191" s="217"/>
      <c r="SID191" s="217"/>
      <c r="SIE191" s="217"/>
      <c r="SIF191" s="217"/>
      <c r="SIG191" s="217"/>
      <c r="SIH191" s="217"/>
      <c r="SII191" s="217"/>
      <c r="SIJ191" s="217"/>
      <c r="SIK191" s="217"/>
      <c r="SIL191" s="217"/>
      <c r="SIM191" s="217"/>
      <c r="SIN191" s="217"/>
      <c r="SIO191" s="217"/>
      <c r="SIP191" s="217"/>
      <c r="SIQ191" s="217"/>
      <c r="SIR191" s="217"/>
      <c r="SIS191" s="217"/>
      <c r="SIT191" s="217"/>
      <c r="SIU191" s="217"/>
      <c r="SIV191" s="217"/>
      <c r="SIW191" s="217"/>
      <c r="SIX191" s="217"/>
      <c r="SIY191" s="217"/>
      <c r="SIZ191" s="217"/>
      <c r="SJA191" s="217"/>
      <c r="SJB191" s="217"/>
      <c r="SJC191" s="217"/>
      <c r="SJD191" s="217"/>
      <c r="SJE191" s="217"/>
      <c r="SJF191" s="217"/>
      <c r="SJG191" s="217"/>
      <c r="SJH191" s="217"/>
      <c r="SJI191" s="217"/>
      <c r="SJJ191" s="217"/>
      <c r="SJK191" s="217"/>
      <c r="SJL191" s="217"/>
      <c r="SJM191" s="217"/>
      <c r="SJN191" s="217"/>
      <c r="SJO191" s="217"/>
      <c r="SJP191" s="217"/>
      <c r="SJQ191" s="217"/>
      <c r="SJR191" s="217"/>
      <c r="SJS191" s="217"/>
      <c r="SJT191" s="217"/>
      <c r="SJU191" s="217"/>
      <c r="SJV191" s="217"/>
      <c r="SJW191" s="217"/>
      <c r="SJX191" s="217"/>
      <c r="SJY191" s="217"/>
      <c r="SJZ191" s="217"/>
      <c r="SKA191" s="217"/>
      <c r="SKB191" s="217"/>
      <c r="SKC191" s="217"/>
      <c r="SKD191" s="217"/>
      <c r="SKE191" s="217"/>
      <c r="SKF191" s="217"/>
      <c r="SKG191" s="217"/>
      <c r="SKH191" s="217"/>
      <c r="SKI191" s="217"/>
      <c r="SKJ191" s="217"/>
      <c r="SKK191" s="217"/>
      <c r="SKL191" s="217"/>
      <c r="SKM191" s="217"/>
      <c r="SKN191" s="217"/>
      <c r="SKO191" s="217"/>
      <c r="SKP191" s="217"/>
      <c r="SKQ191" s="217"/>
      <c r="SKR191" s="217"/>
      <c r="SKS191" s="217"/>
      <c r="SKT191" s="217"/>
      <c r="SKU191" s="217"/>
      <c r="SKV191" s="217"/>
      <c r="SKW191" s="217"/>
      <c r="SKX191" s="217"/>
      <c r="SKY191" s="217"/>
      <c r="SKZ191" s="217"/>
      <c r="SLA191" s="217"/>
      <c r="SLB191" s="217"/>
      <c r="SLC191" s="217"/>
      <c r="SLD191" s="217"/>
      <c r="SLE191" s="217"/>
      <c r="SLF191" s="217"/>
      <c r="SLG191" s="217"/>
      <c r="SLH191" s="217"/>
      <c r="SLI191" s="217"/>
      <c r="SLJ191" s="217"/>
      <c r="SLK191" s="217"/>
      <c r="SLL191" s="217"/>
      <c r="SLM191" s="217"/>
      <c r="SLN191" s="217"/>
      <c r="SLO191" s="217"/>
      <c r="SLP191" s="217"/>
      <c r="SLQ191" s="217"/>
      <c r="SLR191" s="217"/>
      <c r="SLS191" s="217"/>
      <c r="SLT191" s="217"/>
      <c r="SLU191" s="217"/>
      <c r="SLV191" s="217"/>
      <c r="SLW191" s="217"/>
      <c r="SLX191" s="217"/>
      <c r="SLY191" s="217"/>
      <c r="SLZ191" s="217"/>
      <c r="SMA191" s="217"/>
      <c r="SMB191" s="217"/>
      <c r="SMC191" s="217"/>
      <c r="SMD191" s="217"/>
      <c r="SME191" s="217"/>
      <c r="SMF191" s="217"/>
      <c r="SMG191" s="217"/>
      <c r="SMH191" s="217"/>
      <c r="SMI191" s="217"/>
      <c r="SMJ191" s="217"/>
      <c r="SMK191" s="217"/>
      <c r="SML191" s="217"/>
      <c r="SMM191" s="217"/>
      <c r="SMN191" s="217"/>
      <c r="SMO191" s="217"/>
      <c r="SMP191" s="217"/>
      <c r="SMQ191" s="217"/>
      <c r="SMR191" s="217"/>
      <c r="SMS191" s="217"/>
      <c r="SMT191" s="217"/>
      <c r="SMU191" s="217"/>
      <c r="SMV191" s="217"/>
      <c r="SMW191" s="217"/>
      <c r="SMX191" s="217"/>
      <c r="SMY191" s="217"/>
      <c r="SMZ191" s="217"/>
      <c r="SNA191" s="217"/>
      <c r="SNB191" s="217"/>
      <c r="SNC191" s="217"/>
      <c r="SND191" s="217"/>
      <c r="SNE191" s="217"/>
      <c r="SNF191" s="217"/>
      <c r="SNG191" s="217"/>
      <c r="SNH191" s="217"/>
      <c r="SNI191" s="217"/>
      <c r="SNJ191" s="217"/>
      <c r="SNK191" s="217"/>
      <c r="SNL191" s="217"/>
      <c r="SNM191" s="217"/>
      <c r="SNN191" s="217"/>
      <c r="SNO191" s="217"/>
      <c r="SNP191" s="217"/>
      <c r="SNQ191" s="217"/>
      <c r="SNR191" s="217"/>
      <c r="SNS191" s="217"/>
      <c r="SNT191" s="217"/>
      <c r="SNU191" s="217"/>
      <c r="SNV191" s="217"/>
      <c r="SNW191" s="217"/>
      <c r="SNX191" s="217"/>
      <c r="SNY191" s="217"/>
      <c r="SNZ191" s="217"/>
      <c r="SOA191" s="217"/>
      <c r="SOB191" s="217"/>
      <c r="SOC191" s="217"/>
      <c r="SOD191" s="217"/>
      <c r="SOE191" s="217"/>
      <c r="SOF191" s="217"/>
      <c r="SOG191" s="217"/>
      <c r="SOH191" s="217"/>
      <c r="SOI191" s="217"/>
      <c r="SOJ191" s="217"/>
      <c r="SOK191" s="217"/>
      <c r="SOL191" s="217"/>
      <c r="SOM191" s="217"/>
      <c r="SON191" s="217"/>
      <c r="SOO191" s="217"/>
      <c r="SOP191" s="217"/>
      <c r="SOQ191" s="217"/>
      <c r="SOR191" s="217"/>
      <c r="SOS191" s="217"/>
      <c r="SOT191" s="217"/>
      <c r="SOU191" s="217"/>
      <c r="SOV191" s="217"/>
      <c r="SOW191" s="217"/>
      <c r="SOX191" s="217"/>
      <c r="SOY191" s="217"/>
      <c r="SOZ191" s="217"/>
      <c r="SPA191" s="217"/>
      <c r="SPB191" s="217"/>
      <c r="SPC191" s="217"/>
      <c r="SPD191" s="217"/>
      <c r="SPE191" s="217"/>
      <c r="SPF191" s="217"/>
      <c r="SPG191" s="217"/>
      <c r="SPH191" s="217"/>
      <c r="SPI191" s="217"/>
      <c r="SPJ191" s="217"/>
      <c r="SPK191" s="217"/>
      <c r="SPL191" s="217"/>
      <c r="SPM191" s="217"/>
      <c r="SPN191" s="217"/>
      <c r="SPO191" s="217"/>
      <c r="SPP191" s="217"/>
      <c r="SPQ191" s="217"/>
      <c r="SPR191" s="217"/>
      <c r="SPS191" s="217"/>
      <c r="SPT191" s="217"/>
      <c r="SPU191" s="217"/>
      <c r="SPV191" s="217"/>
      <c r="SPW191" s="217"/>
      <c r="SPX191" s="217"/>
      <c r="SPY191" s="217"/>
      <c r="SPZ191" s="217"/>
      <c r="SQA191" s="217"/>
      <c r="SQB191" s="217"/>
      <c r="SQC191" s="217"/>
      <c r="SQD191" s="217"/>
      <c r="SQE191" s="217"/>
      <c r="SQF191" s="217"/>
      <c r="SQG191" s="217"/>
      <c r="SQH191" s="217"/>
      <c r="SQI191" s="217"/>
      <c r="SQJ191" s="217"/>
      <c r="SQK191" s="217"/>
      <c r="SQL191" s="217"/>
      <c r="SQM191" s="217"/>
      <c r="SQN191" s="217"/>
      <c r="SQO191" s="217"/>
      <c r="SQP191" s="217"/>
      <c r="SQQ191" s="217"/>
      <c r="SQR191" s="217"/>
      <c r="SQS191" s="217"/>
      <c r="SQT191" s="217"/>
      <c r="SQU191" s="217"/>
      <c r="SQV191" s="217"/>
      <c r="SQW191" s="217"/>
      <c r="SQX191" s="217"/>
      <c r="SQY191" s="217"/>
      <c r="SQZ191" s="217"/>
      <c r="SRA191" s="217"/>
      <c r="SRB191" s="217"/>
      <c r="SRC191" s="217"/>
      <c r="SRD191" s="217"/>
      <c r="SRE191" s="217"/>
      <c r="SRF191" s="217"/>
      <c r="SRG191" s="217"/>
      <c r="SRH191" s="217"/>
      <c r="SRI191" s="217"/>
      <c r="SRJ191" s="217"/>
      <c r="SRK191" s="217"/>
      <c r="SRL191" s="217"/>
      <c r="SRM191" s="217"/>
      <c r="SRN191" s="217"/>
      <c r="SRO191" s="217"/>
      <c r="SRP191" s="217"/>
      <c r="SRQ191" s="217"/>
      <c r="SRR191" s="217"/>
      <c r="SRS191" s="217"/>
      <c r="SRT191" s="217"/>
      <c r="SRU191" s="217"/>
      <c r="SRV191" s="217"/>
      <c r="SRW191" s="217"/>
      <c r="SRX191" s="217"/>
      <c r="SRY191" s="217"/>
      <c r="SRZ191" s="217"/>
      <c r="SSA191" s="217"/>
      <c r="SSB191" s="217"/>
      <c r="SSC191" s="217"/>
      <c r="SSD191" s="217"/>
      <c r="SSE191" s="217"/>
      <c r="SSF191" s="217"/>
      <c r="SSG191" s="217"/>
      <c r="SSH191" s="217"/>
      <c r="SSI191" s="217"/>
      <c r="SSJ191" s="217"/>
      <c r="SSK191" s="217"/>
      <c r="SSL191" s="217"/>
      <c r="SSM191" s="217"/>
      <c r="SSN191" s="217"/>
      <c r="SSO191" s="217"/>
      <c r="SSP191" s="217"/>
      <c r="SSQ191" s="217"/>
      <c r="SSR191" s="217"/>
      <c r="SSS191" s="217"/>
      <c r="SST191" s="217"/>
      <c r="SSU191" s="217"/>
      <c r="SSV191" s="217"/>
      <c r="SSW191" s="217"/>
      <c r="SSX191" s="217"/>
      <c r="SSY191" s="217"/>
      <c r="SSZ191" s="217"/>
      <c r="STA191" s="217"/>
      <c r="STB191" s="217"/>
      <c r="STC191" s="217"/>
      <c r="STD191" s="217"/>
      <c r="STE191" s="217"/>
      <c r="STF191" s="217"/>
      <c r="STG191" s="217"/>
      <c r="STH191" s="217"/>
      <c r="STI191" s="217"/>
      <c r="STJ191" s="217"/>
      <c r="STK191" s="217"/>
      <c r="STL191" s="217"/>
      <c r="STM191" s="217"/>
      <c r="STN191" s="217"/>
      <c r="STO191" s="217"/>
      <c r="STP191" s="217"/>
      <c r="STQ191" s="217"/>
      <c r="STR191" s="217"/>
      <c r="STS191" s="217"/>
      <c r="STT191" s="217"/>
      <c r="STU191" s="217"/>
      <c r="STV191" s="217"/>
      <c r="STW191" s="217"/>
      <c r="STX191" s="217"/>
      <c r="STY191" s="217"/>
      <c r="STZ191" s="217"/>
      <c r="SUA191" s="217"/>
      <c r="SUB191" s="217"/>
      <c r="SUC191" s="217"/>
      <c r="SUD191" s="217"/>
      <c r="SUE191" s="217"/>
      <c r="SUF191" s="217"/>
      <c r="SUG191" s="217"/>
      <c r="SUH191" s="217"/>
      <c r="SUI191" s="217"/>
      <c r="SUJ191" s="217"/>
      <c r="SUK191" s="217"/>
      <c r="SUL191" s="217"/>
      <c r="SUM191" s="217"/>
      <c r="SUN191" s="217"/>
      <c r="SUO191" s="217"/>
      <c r="SUP191" s="217"/>
      <c r="SUQ191" s="217"/>
      <c r="SUR191" s="217"/>
      <c r="SUS191" s="217"/>
      <c r="SUT191" s="217"/>
      <c r="SUU191" s="217"/>
      <c r="SUV191" s="217"/>
      <c r="SUW191" s="217"/>
      <c r="SUX191" s="217"/>
      <c r="SUY191" s="217"/>
      <c r="SUZ191" s="217"/>
      <c r="SVA191" s="217"/>
      <c r="SVB191" s="217"/>
      <c r="SVC191" s="217"/>
      <c r="SVD191" s="217"/>
      <c r="SVE191" s="217"/>
      <c r="SVF191" s="217"/>
      <c r="SVG191" s="217"/>
      <c r="SVH191" s="217"/>
      <c r="SVI191" s="217"/>
      <c r="SVJ191" s="217"/>
      <c r="SVK191" s="217"/>
      <c r="SVL191" s="217"/>
      <c r="SVM191" s="217"/>
      <c r="SVN191" s="217"/>
      <c r="SVO191" s="217"/>
      <c r="SVP191" s="217"/>
      <c r="SVQ191" s="217"/>
      <c r="SVR191" s="217"/>
      <c r="SVS191" s="217"/>
      <c r="SVT191" s="217"/>
      <c r="SVU191" s="217"/>
      <c r="SVV191" s="217"/>
      <c r="SVW191" s="217"/>
      <c r="SVX191" s="217"/>
      <c r="SVY191" s="217"/>
      <c r="SVZ191" s="217"/>
      <c r="SWA191" s="217"/>
      <c r="SWB191" s="217"/>
      <c r="SWC191" s="217"/>
      <c r="SWD191" s="217"/>
      <c r="SWE191" s="217"/>
      <c r="SWF191" s="217"/>
      <c r="SWG191" s="217"/>
      <c r="SWH191" s="217"/>
      <c r="SWI191" s="217"/>
      <c r="SWJ191" s="217"/>
      <c r="SWK191" s="217"/>
      <c r="SWL191" s="217"/>
      <c r="SWM191" s="217"/>
      <c r="SWN191" s="217"/>
      <c r="SWO191" s="217"/>
      <c r="SWP191" s="217"/>
      <c r="SWQ191" s="217"/>
      <c r="SWR191" s="217"/>
      <c r="SWS191" s="217"/>
      <c r="SWT191" s="217"/>
      <c r="SWU191" s="217"/>
      <c r="SWV191" s="217"/>
      <c r="SWW191" s="217"/>
      <c r="SWX191" s="217"/>
      <c r="SWY191" s="217"/>
      <c r="SWZ191" s="217"/>
      <c r="SXA191" s="217"/>
      <c r="SXB191" s="217"/>
      <c r="SXC191" s="217"/>
      <c r="SXD191" s="217"/>
      <c r="SXE191" s="217"/>
      <c r="SXF191" s="217"/>
      <c r="SXG191" s="217"/>
      <c r="SXH191" s="217"/>
      <c r="SXI191" s="217"/>
      <c r="SXJ191" s="217"/>
      <c r="SXK191" s="217"/>
      <c r="SXL191" s="217"/>
      <c r="SXM191" s="217"/>
      <c r="SXN191" s="217"/>
      <c r="SXO191" s="217"/>
      <c r="SXP191" s="217"/>
      <c r="SXQ191" s="217"/>
      <c r="SXR191" s="217"/>
      <c r="SXS191" s="217"/>
      <c r="SXT191" s="217"/>
      <c r="SXU191" s="217"/>
      <c r="SXV191" s="217"/>
      <c r="SXW191" s="217"/>
      <c r="SXX191" s="217"/>
      <c r="SXY191" s="217"/>
      <c r="SXZ191" s="217"/>
      <c r="SYA191" s="217"/>
      <c r="SYB191" s="217"/>
      <c r="SYC191" s="217"/>
      <c r="SYD191" s="217"/>
      <c r="SYE191" s="217"/>
      <c r="SYF191" s="217"/>
      <c r="SYG191" s="217"/>
      <c r="SYH191" s="217"/>
      <c r="SYI191" s="217"/>
      <c r="SYJ191" s="217"/>
      <c r="SYK191" s="217"/>
      <c r="SYL191" s="217"/>
      <c r="SYM191" s="217"/>
      <c r="SYN191" s="217"/>
      <c r="SYO191" s="217"/>
      <c r="SYP191" s="217"/>
      <c r="SYQ191" s="217"/>
      <c r="SYR191" s="217"/>
      <c r="SYS191" s="217"/>
      <c r="SYT191" s="217"/>
      <c r="SYU191" s="217"/>
      <c r="SYV191" s="217"/>
      <c r="SYW191" s="217"/>
      <c r="SYX191" s="217"/>
      <c r="SYY191" s="217"/>
      <c r="SYZ191" s="217"/>
      <c r="SZA191" s="217"/>
      <c r="SZB191" s="217"/>
      <c r="SZC191" s="217"/>
      <c r="SZD191" s="217"/>
      <c r="SZE191" s="217"/>
      <c r="SZF191" s="217"/>
      <c r="SZG191" s="217"/>
      <c r="SZH191" s="217"/>
      <c r="SZI191" s="217"/>
      <c r="SZJ191" s="217"/>
      <c r="SZK191" s="217"/>
      <c r="SZL191" s="217"/>
      <c r="SZM191" s="217"/>
      <c r="SZN191" s="217"/>
      <c r="SZO191" s="217"/>
      <c r="SZP191" s="217"/>
      <c r="SZQ191" s="217"/>
      <c r="SZR191" s="217"/>
      <c r="SZS191" s="217"/>
      <c r="SZT191" s="217"/>
      <c r="SZU191" s="217"/>
      <c r="SZV191" s="217"/>
      <c r="SZW191" s="217"/>
      <c r="SZX191" s="217"/>
      <c r="SZY191" s="217"/>
      <c r="SZZ191" s="217"/>
      <c r="TAA191" s="217"/>
      <c r="TAB191" s="217"/>
      <c r="TAC191" s="217"/>
      <c r="TAD191" s="217"/>
      <c r="TAE191" s="217"/>
      <c r="TAF191" s="217"/>
      <c r="TAG191" s="217"/>
      <c r="TAH191" s="217"/>
      <c r="TAI191" s="217"/>
      <c r="TAJ191" s="217"/>
      <c r="TAK191" s="217"/>
      <c r="TAL191" s="217"/>
      <c r="TAM191" s="217"/>
      <c r="TAN191" s="217"/>
      <c r="TAO191" s="217"/>
      <c r="TAP191" s="217"/>
      <c r="TAQ191" s="217"/>
      <c r="TAR191" s="217"/>
      <c r="TAS191" s="217"/>
      <c r="TAT191" s="217"/>
      <c r="TAU191" s="217"/>
      <c r="TAV191" s="217"/>
      <c r="TAW191" s="217"/>
      <c r="TAX191" s="217"/>
      <c r="TAY191" s="217"/>
      <c r="TAZ191" s="217"/>
      <c r="TBA191" s="217"/>
      <c r="TBB191" s="217"/>
      <c r="TBC191" s="217"/>
      <c r="TBD191" s="217"/>
      <c r="TBE191" s="217"/>
      <c r="TBF191" s="217"/>
      <c r="TBG191" s="217"/>
      <c r="TBH191" s="217"/>
      <c r="TBI191" s="217"/>
      <c r="TBJ191" s="217"/>
      <c r="TBK191" s="217"/>
      <c r="TBL191" s="217"/>
      <c r="TBM191" s="217"/>
      <c r="TBN191" s="217"/>
      <c r="TBO191" s="217"/>
      <c r="TBP191" s="217"/>
      <c r="TBQ191" s="217"/>
      <c r="TBR191" s="217"/>
      <c r="TBS191" s="217"/>
      <c r="TBT191" s="217"/>
      <c r="TBU191" s="217"/>
      <c r="TBV191" s="217"/>
      <c r="TBW191" s="217"/>
      <c r="TBX191" s="217"/>
      <c r="TBY191" s="217"/>
      <c r="TBZ191" s="217"/>
      <c r="TCA191" s="217"/>
      <c r="TCB191" s="217"/>
      <c r="TCC191" s="217"/>
      <c r="TCD191" s="217"/>
      <c r="TCE191" s="217"/>
      <c r="TCF191" s="217"/>
      <c r="TCG191" s="217"/>
      <c r="TCH191" s="217"/>
      <c r="TCI191" s="217"/>
      <c r="TCJ191" s="217"/>
      <c r="TCK191" s="217"/>
      <c r="TCL191" s="217"/>
      <c r="TCM191" s="217"/>
      <c r="TCN191" s="217"/>
      <c r="TCO191" s="217"/>
      <c r="TCP191" s="217"/>
      <c r="TCQ191" s="217"/>
      <c r="TCR191" s="217"/>
      <c r="TCS191" s="217"/>
      <c r="TCT191" s="217"/>
      <c r="TCU191" s="217"/>
      <c r="TCV191" s="217"/>
      <c r="TCW191" s="217"/>
      <c r="TCX191" s="217"/>
      <c r="TCY191" s="217"/>
      <c r="TCZ191" s="217"/>
      <c r="TDA191" s="217"/>
      <c r="TDB191" s="217"/>
      <c r="TDC191" s="217"/>
      <c r="TDD191" s="217"/>
      <c r="TDE191" s="217"/>
      <c r="TDF191" s="217"/>
      <c r="TDG191" s="217"/>
      <c r="TDH191" s="217"/>
      <c r="TDI191" s="217"/>
      <c r="TDJ191" s="217"/>
      <c r="TDK191" s="217"/>
      <c r="TDL191" s="217"/>
      <c r="TDM191" s="217"/>
      <c r="TDN191" s="217"/>
      <c r="TDO191" s="217"/>
      <c r="TDP191" s="217"/>
      <c r="TDQ191" s="217"/>
      <c r="TDR191" s="217"/>
      <c r="TDS191" s="217"/>
      <c r="TDT191" s="217"/>
      <c r="TDU191" s="217"/>
      <c r="TDV191" s="217"/>
      <c r="TDW191" s="217"/>
      <c r="TDX191" s="217"/>
      <c r="TDY191" s="217"/>
      <c r="TDZ191" s="217"/>
      <c r="TEA191" s="217"/>
      <c r="TEB191" s="217"/>
      <c r="TEC191" s="217"/>
      <c r="TED191" s="217"/>
      <c r="TEE191" s="217"/>
      <c r="TEF191" s="217"/>
      <c r="TEG191" s="217"/>
      <c r="TEH191" s="217"/>
      <c r="TEI191" s="217"/>
      <c r="TEJ191" s="217"/>
      <c r="TEK191" s="217"/>
      <c r="TEL191" s="217"/>
      <c r="TEM191" s="217"/>
      <c r="TEN191" s="217"/>
      <c r="TEO191" s="217"/>
      <c r="TEP191" s="217"/>
      <c r="TEQ191" s="217"/>
      <c r="TER191" s="217"/>
      <c r="TES191" s="217"/>
      <c r="TET191" s="217"/>
      <c r="TEU191" s="217"/>
      <c r="TEV191" s="217"/>
      <c r="TEW191" s="217"/>
      <c r="TEX191" s="217"/>
      <c r="TEY191" s="217"/>
      <c r="TEZ191" s="217"/>
      <c r="TFA191" s="217"/>
      <c r="TFB191" s="217"/>
      <c r="TFC191" s="217"/>
      <c r="TFD191" s="217"/>
      <c r="TFE191" s="217"/>
      <c r="TFF191" s="217"/>
      <c r="TFG191" s="217"/>
      <c r="TFH191" s="217"/>
      <c r="TFI191" s="217"/>
      <c r="TFJ191" s="217"/>
      <c r="TFK191" s="217"/>
      <c r="TFL191" s="217"/>
      <c r="TFM191" s="217"/>
      <c r="TFN191" s="217"/>
      <c r="TFO191" s="217"/>
      <c r="TFP191" s="217"/>
      <c r="TFQ191" s="217"/>
      <c r="TFR191" s="217"/>
      <c r="TFS191" s="217"/>
      <c r="TFT191" s="217"/>
      <c r="TFU191" s="217"/>
      <c r="TFV191" s="217"/>
      <c r="TFW191" s="217"/>
      <c r="TFX191" s="217"/>
      <c r="TFY191" s="217"/>
      <c r="TFZ191" s="217"/>
      <c r="TGA191" s="217"/>
      <c r="TGB191" s="217"/>
      <c r="TGC191" s="217"/>
      <c r="TGD191" s="217"/>
      <c r="TGE191" s="217"/>
      <c r="TGF191" s="217"/>
      <c r="TGG191" s="217"/>
      <c r="TGH191" s="217"/>
      <c r="TGI191" s="217"/>
      <c r="TGJ191" s="217"/>
      <c r="TGK191" s="217"/>
      <c r="TGL191" s="217"/>
      <c r="TGM191" s="217"/>
      <c r="TGN191" s="217"/>
      <c r="TGO191" s="217"/>
      <c r="TGP191" s="217"/>
      <c r="TGQ191" s="217"/>
      <c r="TGR191" s="217"/>
      <c r="TGS191" s="217"/>
      <c r="TGT191" s="217"/>
      <c r="TGU191" s="217"/>
      <c r="TGV191" s="217"/>
      <c r="TGW191" s="217"/>
      <c r="TGX191" s="217"/>
      <c r="TGY191" s="217"/>
      <c r="TGZ191" s="217"/>
      <c r="THA191" s="217"/>
      <c r="THB191" s="217"/>
      <c r="THC191" s="217"/>
      <c r="THD191" s="217"/>
      <c r="THE191" s="217"/>
      <c r="THF191" s="217"/>
      <c r="THG191" s="217"/>
      <c r="THH191" s="217"/>
      <c r="THI191" s="217"/>
      <c r="THJ191" s="217"/>
      <c r="THK191" s="217"/>
      <c r="THL191" s="217"/>
      <c r="THM191" s="217"/>
      <c r="THN191" s="217"/>
      <c r="THO191" s="217"/>
      <c r="THP191" s="217"/>
      <c r="THQ191" s="217"/>
      <c r="THR191" s="217"/>
      <c r="THS191" s="217"/>
      <c r="THT191" s="217"/>
      <c r="THU191" s="217"/>
      <c r="THV191" s="217"/>
      <c r="THW191" s="217"/>
      <c r="THX191" s="217"/>
      <c r="THY191" s="217"/>
      <c r="THZ191" s="217"/>
      <c r="TIA191" s="217"/>
      <c r="TIB191" s="217"/>
      <c r="TIC191" s="217"/>
      <c r="TID191" s="217"/>
      <c r="TIE191" s="217"/>
      <c r="TIF191" s="217"/>
      <c r="TIG191" s="217"/>
      <c r="TIH191" s="217"/>
      <c r="TII191" s="217"/>
      <c r="TIJ191" s="217"/>
      <c r="TIK191" s="217"/>
      <c r="TIL191" s="217"/>
      <c r="TIM191" s="217"/>
      <c r="TIN191" s="217"/>
      <c r="TIO191" s="217"/>
      <c r="TIP191" s="217"/>
      <c r="TIQ191" s="217"/>
      <c r="TIR191" s="217"/>
      <c r="TIS191" s="217"/>
      <c r="TIT191" s="217"/>
      <c r="TIU191" s="217"/>
      <c r="TIV191" s="217"/>
      <c r="TIW191" s="217"/>
      <c r="TIX191" s="217"/>
      <c r="TIY191" s="217"/>
      <c r="TIZ191" s="217"/>
      <c r="TJA191" s="217"/>
      <c r="TJB191" s="217"/>
      <c r="TJC191" s="217"/>
      <c r="TJD191" s="217"/>
      <c r="TJE191" s="217"/>
      <c r="TJF191" s="217"/>
      <c r="TJG191" s="217"/>
      <c r="TJH191" s="217"/>
      <c r="TJI191" s="217"/>
      <c r="TJJ191" s="217"/>
      <c r="TJK191" s="217"/>
      <c r="TJL191" s="217"/>
      <c r="TJM191" s="217"/>
      <c r="TJN191" s="217"/>
      <c r="TJO191" s="217"/>
      <c r="TJP191" s="217"/>
      <c r="TJQ191" s="217"/>
      <c r="TJR191" s="217"/>
      <c r="TJS191" s="217"/>
      <c r="TJT191" s="217"/>
      <c r="TJU191" s="217"/>
      <c r="TJV191" s="217"/>
      <c r="TJW191" s="217"/>
      <c r="TJX191" s="217"/>
      <c r="TJY191" s="217"/>
      <c r="TJZ191" s="217"/>
      <c r="TKA191" s="217"/>
      <c r="TKB191" s="217"/>
      <c r="TKC191" s="217"/>
      <c r="TKD191" s="217"/>
      <c r="TKE191" s="217"/>
      <c r="TKF191" s="217"/>
      <c r="TKG191" s="217"/>
      <c r="TKH191" s="217"/>
      <c r="TKI191" s="217"/>
      <c r="TKJ191" s="217"/>
      <c r="TKK191" s="217"/>
      <c r="TKL191" s="217"/>
      <c r="TKM191" s="217"/>
      <c r="TKN191" s="217"/>
      <c r="TKO191" s="217"/>
      <c r="TKP191" s="217"/>
      <c r="TKQ191" s="217"/>
      <c r="TKR191" s="217"/>
      <c r="TKS191" s="217"/>
      <c r="TKT191" s="217"/>
      <c r="TKU191" s="217"/>
      <c r="TKV191" s="217"/>
      <c r="TKW191" s="217"/>
      <c r="TKX191" s="217"/>
      <c r="TKY191" s="217"/>
      <c r="TKZ191" s="217"/>
      <c r="TLA191" s="217"/>
      <c r="TLB191" s="217"/>
      <c r="TLC191" s="217"/>
      <c r="TLD191" s="217"/>
      <c r="TLE191" s="217"/>
      <c r="TLF191" s="217"/>
      <c r="TLG191" s="217"/>
      <c r="TLH191" s="217"/>
      <c r="TLI191" s="217"/>
      <c r="TLJ191" s="217"/>
      <c r="TLK191" s="217"/>
      <c r="TLL191" s="217"/>
      <c r="TLM191" s="217"/>
      <c r="TLN191" s="217"/>
      <c r="TLO191" s="217"/>
      <c r="TLP191" s="217"/>
      <c r="TLQ191" s="217"/>
      <c r="TLR191" s="217"/>
      <c r="TLS191" s="217"/>
      <c r="TLT191" s="217"/>
      <c r="TLU191" s="217"/>
      <c r="TLV191" s="217"/>
      <c r="TLW191" s="217"/>
      <c r="TLX191" s="217"/>
      <c r="TLY191" s="217"/>
      <c r="TLZ191" s="217"/>
      <c r="TMA191" s="217"/>
      <c r="TMB191" s="217"/>
      <c r="TMC191" s="217"/>
      <c r="TMD191" s="217"/>
      <c r="TME191" s="217"/>
      <c r="TMF191" s="217"/>
      <c r="TMG191" s="217"/>
      <c r="TMH191" s="217"/>
      <c r="TMI191" s="217"/>
      <c r="TMJ191" s="217"/>
      <c r="TMK191" s="217"/>
      <c r="TML191" s="217"/>
      <c r="TMM191" s="217"/>
      <c r="TMN191" s="217"/>
      <c r="TMO191" s="217"/>
      <c r="TMP191" s="217"/>
      <c r="TMQ191" s="217"/>
      <c r="TMR191" s="217"/>
      <c r="TMS191" s="217"/>
      <c r="TMT191" s="217"/>
      <c r="TMU191" s="217"/>
      <c r="TMV191" s="217"/>
      <c r="TMW191" s="217"/>
      <c r="TMX191" s="217"/>
      <c r="TMY191" s="217"/>
      <c r="TMZ191" s="217"/>
      <c r="TNA191" s="217"/>
      <c r="TNB191" s="217"/>
      <c r="TNC191" s="217"/>
      <c r="TND191" s="217"/>
      <c r="TNE191" s="217"/>
      <c r="TNF191" s="217"/>
      <c r="TNG191" s="217"/>
      <c r="TNH191" s="217"/>
      <c r="TNI191" s="217"/>
      <c r="TNJ191" s="217"/>
      <c r="TNK191" s="217"/>
      <c r="TNL191" s="217"/>
      <c r="TNM191" s="217"/>
      <c r="TNN191" s="217"/>
      <c r="TNO191" s="217"/>
      <c r="TNP191" s="217"/>
      <c r="TNQ191" s="217"/>
      <c r="TNR191" s="217"/>
      <c r="TNS191" s="217"/>
      <c r="TNT191" s="217"/>
      <c r="TNU191" s="217"/>
      <c r="TNV191" s="217"/>
      <c r="TNW191" s="217"/>
      <c r="TNX191" s="217"/>
      <c r="TNY191" s="217"/>
      <c r="TNZ191" s="217"/>
      <c r="TOA191" s="217"/>
      <c r="TOB191" s="217"/>
      <c r="TOC191" s="217"/>
      <c r="TOD191" s="217"/>
      <c r="TOE191" s="217"/>
      <c r="TOF191" s="217"/>
      <c r="TOG191" s="217"/>
      <c r="TOH191" s="217"/>
      <c r="TOI191" s="217"/>
      <c r="TOJ191" s="217"/>
      <c r="TOK191" s="217"/>
      <c r="TOL191" s="217"/>
      <c r="TOM191" s="217"/>
      <c r="TON191" s="217"/>
      <c r="TOO191" s="217"/>
      <c r="TOP191" s="217"/>
      <c r="TOQ191" s="217"/>
      <c r="TOR191" s="217"/>
      <c r="TOS191" s="217"/>
      <c r="TOT191" s="217"/>
      <c r="TOU191" s="217"/>
      <c r="TOV191" s="217"/>
      <c r="TOW191" s="217"/>
      <c r="TOX191" s="217"/>
      <c r="TOY191" s="217"/>
      <c r="TOZ191" s="217"/>
      <c r="TPA191" s="217"/>
      <c r="TPB191" s="217"/>
      <c r="TPC191" s="217"/>
      <c r="TPD191" s="217"/>
      <c r="TPE191" s="217"/>
      <c r="TPF191" s="217"/>
      <c r="TPG191" s="217"/>
      <c r="TPH191" s="217"/>
      <c r="TPI191" s="217"/>
      <c r="TPJ191" s="217"/>
      <c r="TPK191" s="217"/>
      <c r="TPL191" s="217"/>
      <c r="TPM191" s="217"/>
      <c r="TPN191" s="217"/>
      <c r="TPO191" s="217"/>
      <c r="TPP191" s="217"/>
      <c r="TPQ191" s="217"/>
      <c r="TPR191" s="217"/>
      <c r="TPS191" s="217"/>
      <c r="TPT191" s="217"/>
      <c r="TPU191" s="217"/>
      <c r="TPV191" s="217"/>
      <c r="TPW191" s="217"/>
      <c r="TPX191" s="217"/>
      <c r="TPY191" s="217"/>
      <c r="TPZ191" s="217"/>
      <c r="TQA191" s="217"/>
      <c r="TQB191" s="217"/>
      <c r="TQC191" s="217"/>
      <c r="TQD191" s="217"/>
      <c r="TQE191" s="217"/>
      <c r="TQF191" s="217"/>
      <c r="TQG191" s="217"/>
      <c r="TQH191" s="217"/>
      <c r="TQI191" s="217"/>
      <c r="TQJ191" s="217"/>
      <c r="TQK191" s="217"/>
      <c r="TQL191" s="217"/>
      <c r="TQM191" s="217"/>
      <c r="TQN191" s="217"/>
      <c r="TQO191" s="217"/>
      <c r="TQP191" s="217"/>
      <c r="TQQ191" s="217"/>
      <c r="TQR191" s="217"/>
      <c r="TQS191" s="217"/>
      <c r="TQT191" s="217"/>
      <c r="TQU191" s="217"/>
      <c r="TQV191" s="217"/>
      <c r="TQW191" s="217"/>
      <c r="TQX191" s="217"/>
      <c r="TQY191" s="217"/>
      <c r="TQZ191" s="217"/>
      <c r="TRA191" s="217"/>
      <c r="TRB191" s="217"/>
      <c r="TRC191" s="217"/>
      <c r="TRD191" s="217"/>
      <c r="TRE191" s="217"/>
      <c r="TRF191" s="217"/>
      <c r="TRG191" s="217"/>
      <c r="TRH191" s="217"/>
      <c r="TRI191" s="217"/>
      <c r="TRJ191" s="217"/>
      <c r="TRK191" s="217"/>
      <c r="TRL191" s="217"/>
      <c r="TRM191" s="217"/>
      <c r="TRN191" s="217"/>
      <c r="TRO191" s="217"/>
      <c r="TRP191" s="217"/>
      <c r="TRQ191" s="217"/>
      <c r="TRR191" s="217"/>
      <c r="TRS191" s="217"/>
      <c r="TRT191" s="217"/>
      <c r="TRU191" s="217"/>
      <c r="TRV191" s="217"/>
      <c r="TRW191" s="217"/>
      <c r="TRX191" s="217"/>
      <c r="TRY191" s="217"/>
      <c r="TRZ191" s="217"/>
      <c r="TSA191" s="217"/>
      <c r="TSB191" s="217"/>
      <c r="TSC191" s="217"/>
      <c r="TSD191" s="217"/>
      <c r="TSE191" s="217"/>
      <c r="TSF191" s="217"/>
      <c r="TSG191" s="217"/>
      <c r="TSH191" s="217"/>
      <c r="TSI191" s="217"/>
      <c r="TSJ191" s="217"/>
      <c r="TSK191" s="217"/>
      <c r="TSL191" s="217"/>
      <c r="TSM191" s="217"/>
      <c r="TSN191" s="217"/>
      <c r="TSO191" s="217"/>
      <c r="TSP191" s="217"/>
      <c r="TSQ191" s="217"/>
      <c r="TSR191" s="217"/>
      <c r="TSS191" s="217"/>
      <c r="TST191" s="217"/>
      <c r="TSU191" s="217"/>
      <c r="TSV191" s="217"/>
      <c r="TSW191" s="217"/>
      <c r="TSX191" s="217"/>
      <c r="TSY191" s="217"/>
      <c r="TSZ191" s="217"/>
      <c r="TTA191" s="217"/>
      <c r="TTB191" s="217"/>
      <c r="TTC191" s="217"/>
      <c r="TTD191" s="217"/>
      <c r="TTE191" s="217"/>
      <c r="TTF191" s="217"/>
      <c r="TTG191" s="217"/>
      <c r="TTH191" s="217"/>
      <c r="TTI191" s="217"/>
      <c r="TTJ191" s="217"/>
      <c r="TTK191" s="217"/>
      <c r="TTL191" s="217"/>
      <c r="TTM191" s="217"/>
      <c r="TTN191" s="217"/>
      <c r="TTO191" s="217"/>
      <c r="TTP191" s="217"/>
      <c r="TTQ191" s="217"/>
      <c r="TTR191" s="217"/>
      <c r="TTS191" s="217"/>
      <c r="TTT191" s="217"/>
      <c r="TTU191" s="217"/>
      <c r="TTV191" s="217"/>
      <c r="TTW191" s="217"/>
      <c r="TTX191" s="217"/>
      <c r="TTY191" s="217"/>
      <c r="TTZ191" s="217"/>
      <c r="TUA191" s="217"/>
      <c r="TUB191" s="217"/>
      <c r="TUC191" s="217"/>
      <c r="TUD191" s="217"/>
      <c r="TUE191" s="217"/>
      <c r="TUF191" s="217"/>
      <c r="TUG191" s="217"/>
      <c r="TUH191" s="217"/>
      <c r="TUI191" s="217"/>
      <c r="TUJ191" s="217"/>
      <c r="TUK191" s="217"/>
      <c r="TUL191" s="217"/>
      <c r="TUM191" s="217"/>
      <c r="TUN191" s="217"/>
      <c r="TUO191" s="217"/>
      <c r="TUP191" s="217"/>
      <c r="TUQ191" s="217"/>
      <c r="TUR191" s="217"/>
      <c r="TUS191" s="217"/>
      <c r="TUT191" s="217"/>
      <c r="TUU191" s="217"/>
      <c r="TUV191" s="217"/>
      <c r="TUW191" s="217"/>
      <c r="TUX191" s="217"/>
      <c r="TUY191" s="217"/>
      <c r="TUZ191" s="217"/>
      <c r="TVA191" s="217"/>
      <c r="TVB191" s="217"/>
      <c r="TVC191" s="217"/>
      <c r="TVD191" s="217"/>
      <c r="TVE191" s="217"/>
      <c r="TVF191" s="217"/>
      <c r="TVG191" s="217"/>
      <c r="TVH191" s="217"/>
      <c r="TVI191" s="217"/>
      <c r="TVJ191" s="217"/>
      <c r="TVK191" s="217"/>
      <c r="TVL191" s="217"/>
      <c r="TVM191" s="217"/>
      <c r="TVN191" s="217"/>
      <c r="TVO191" s="217"/>
      <c r="TVP191" s="217"/>
      <c r="TVQ191" s="217"/>
      <c r="TVR191" s="217"/>
      <c r="TVS191" s="217"/>
      <c r="TVT191" s="217"/>
      <c r="TVU191" s="217"/>
      <c r="TVV191" s="217"/>
      <c r="TVW191" s="217"/>
      <c r="TVX191" s="217"/>
      <c r="TVY191" s="217"/>
      <c r="TVZ191" s="217"/>
      <c r="TWA191" s="217"/>
      <c r="TWB191" s="217"/>
      <c r="TWC191" s="217"/>
      <c r="TWD191" s="217"/>
      <c r="TWE191" s="217"/>
      <c r="TWF191" s="217"/>
      <c r="TWG191" s="217"/>
      <c r="TWH191" s="217"/>
      <c r="TWI191" s="217"/>
      <c r="TWJ191" s="217"/>
      <c r="TWK191" s="217"/>
      <c r="TWL191" s="217"/>
      <c r="TWM191" s="217"/>
      <c r="TWN191" s="217"/>
      <c r="TWO191" s="217"/>
      <c r="TWP191" s="217"/>
      <c r="TWQ191" s="217"/>
      <c r="TWR191" s="217"/>
      <c r="TWS191" s="217"/>
      <c r="TWT191" s="217"/>
      <c r="TWU191" s="217"/>
      <c r="TWV191" s="217"/>
      <c r="TWW191" s="217"/>
      <c r="TWX191" s="217"/>
      <c r="TWY191" s="217"/>
      <c r="TWZ191" s="217"/>
      <c r="TXA191" s="217"/>
      <c r="TXB191" s="217"/>
      <c r="TXC191" s="217"/>
      <c r="TXD191" s="217"/>
      <c r="TXE191" s="217"/>
      <c r="TXF191" s="217"/>
      <c r="TXG191" s="217"/>
      <c r="TXH191" s="217"/>
      <c r="TXI191" s="217"/>
      <c r="TXJ191" s="217"/>
      <c r="TXK191" s="217"/>
      <c r="TXL191" s="217"/>
      <c r="TXM191" s="217"/>
      <c r="TXN191" s="217"/>
      <c r="TXO191" s="217"/>
      <c r="TXP191" s="217"/>
      <c r="TXQ191" s="217"/>
      <c r="TXR191" s="217"/>
      <c r="TXS191" s="217"/>
      <c r="TXT191" s="217"/>
      <c r="TXU191" s="217"/>
      <c r="TXV191" s="217"/>
      <c r="TXW191" s="217"/>
      <c r="TXX191" s="217"/>
      <c r="TXY191" s="217"/>
      <c r="TXZ191" s="217"/>
      <c r="TYA191" s="217"/>
      <c r="TYB191" s="217"/>
      <c r="TYC191" s="217"/>
      <c r="TYD191" s="217"/>
      <c r="TYE191" s="217"/>
      <c r="TYF191" s="217"/>
      <c r="TYG191" s="217"/>
      <c r="TYH191" s="217"/>
      <c r="TYI191" s="217"/>
      <c r="TYJ191" s="217"/>
      <c r="TYK191" s="217"/>
      <c r="TYL191" s="217"/>
      <c r="TYM191" s="217"/>
      <c r="TYN191" s="217"/>
      <c r="TYO191" s="217"/>
      <c r="TYP191" s="217"/>
      <c r="TYQ191" s="217"/>
      <c r="TYR191" s="217"/>
      <c r="TYS191" s="217"/>
      <c r="TYT191" s="217"/>
      <c r="TYU191" s="217"/>
      <c r="TYV191" s="217"/>
      <c r="TYW191" s="217"/>
      <c r="TYX191" s="217"/>
      <c r="TYY191" s="217"/>
      <c r="TYZ191" s="217"/>
      <c r="TZA191" s="217"/>
      <c r="TZB191" s="217"/>
      <c r="TZC191" s="217"/>
      <c r="TZD191" s="217"/>
      <c r="TZE191" s="217"/>
      <c r="TZF191" s="217"/>
      <c r="TZG191" s="217"/>
      <c r="TZH191" s="217"/>
      <c r="TZI191" s="217"/>
      <c r="TZJ191" s="217"/>
      <c r="TZK191" s="217"/>
      <c r="TZL191" s="217"/>
      <c r="TZM191" s="217"/>
      <c r="TZN191" s="217"/>
      <c r="TZO191" s="217"/>
      <c r="TZP191" s="217"/>
      <c r="TZQ191" s="217"/>
      <c r="TZR191" s="217"/>
      <c r="TZS191" s="217"/>
      <c r="TZT191" s="217"/>
      <c r="TZU191" s="217"/>
      <c r="TZV191" s="217"/>
      <c r="TZW191" s="217"/>
      <c r="TZX191" s="217"/>
      <c r="TZY191" s="217"/>
      <c r="TZZ191" s="217"/>
      <c r="UAA191" s="217"/>
      <c r="UAB191" s="217"/>
      <c r="UAC191" s="217"/>
      <c r="UAD191" s="217"/>
      <c r="UAE191" s="217"/>
      <c r="UAF191" s="217"/>
      <c r="UAG191" s="217"/>
      <c r="UAH191" s="217"/>
      <c r="UAI191" s="217"/>
      <c r="UAJ191" s="217"/>
      <c r="UAK191" s="217"/>
      <c r="UAL191" s="217"/>
      <c r="UAM191" s="217"/>
      <c r="UAN191" s="217"/>
      <c r="UAO191" s="217"/>
      <c r="UAP191" s="217"/>
      <c r="UAQ191" s="217"/>
      <c r="UAR191" s="217"/>
      <c r="UAS191" s="217"/>
      <c r="UAT191" s="217"/>
      <c r="UAU191" s="217"/>
      <c r="UAV191" s="217"/>
      <c r="UAW191" s="217"/>
      <c r="UAX191" s="217"/>
      <c r="UAY191" s="217"/>
      <c r="UAZ191" s="217"/>
      <c r="UBA191" s="217"/>
      <c r="UBB191" s="217"/>
      <c r="UBC191" s="217"/>
      <c r="UBD191" s="217"/>
      <c r="UBE191" s="217"/>
      <c r="UBF191" s="217"/>
      <c r="UBG191" s="217"/>
      <c r="UBH191" s="217"/>
      <c r="UBI191" s="217"/>
      <c r="UBJ191" s="217"/>
      <c r="UBK191" s="217"/>
      <c r="UBL191" s="217"/>
      <c r="UBM191" s="217"/>
      <c r="UBN191" s="217"/>
      <c r="UBO191" s="217"/>
      <c r="UBP191" s="217"/>
      <c r="UBQ191" s="217"/>
      <c r="UBR191" s="217"/>
      <c r="UBS191" s="217"/>
      <c r="UBT191" s="217"/>
      <c r="UBU191" s="217"/>
      <c r="UBV191" s="217"/>
      <c r="UBW191" s="217"/>
      <c r="UBX191" s="217"/>
      <c r="UBY191" s="217"/>
      <c r="UBZ191" s="217"/>
      <c r="UCA191" s="217"/>
      <c r="UCB191" s="217"/>
      <c r="UCC191" s="217"/>
      <c r="UCD191" s="217"/>
      <c r="UCE191" s="217"/>
      <c r="UCF191" s="217"/>
      <c r="UCG191" s="217"/>
      <c r="UCH191" s="217"/>
      <c r="UCI191" s="217"/>
      <c r="UCJ191" s="217"/>
      <c r="UCK191" s="217"/>
      <c r="UCL191" s="217"/>
      <c r="UCM191" s="217"/>
      <c r="UCN191" s="217"/>
      <c r="UCO191" s="217"/>
      <c r="UCP191" s="217"/>
      <c r="UCQ191" s="217"/>
      <c r="UCR191" s="217"/>
      <c r="UCS191" s="217"/>
      <c r="UCT191" s="217"/>
      <c r="UCU191" s="217"/>
      <c r="UCV191" s="217"/>
      <c r="UCW191" s="217"/>
      <c r="UCX191" s="217"/>
      <c r="UCY191" s="217"/>
      <c r="UCZ191" s="217"/>
      <c r="UDA191" s="217"/>
      <c r="UDB191" s="217"/>
      <c r="UDC191" s="217"/>
      <c r="UDD191" s="217"/>
      <c r="UDE191" s="217"/>
      <c r="UDF191" s="217"/>
      <c r="UDG191" s="217"/>
      <c r="UDH191" s="217"/>
      <c r="UDI191" s="217"/>
      <c r="UDJ191" s="217"/>
      <c r="UDK191" s="217"/>
      <c r="UDL191" s="217"/>
      <c r="UDM191" s="217"/>
      <c r="UDN191" s="217"/>
      <c r="UDO191" s="217"/>
      <c r="UDP191" s="217"/>
      <c r="UDQ191" s="217"/>
      <c r="UDR191" s="217"/>
      <c r="UDS191" s="217"/>
      <c r="UDT191" s="217"/>
      <c r="UDU191" s="217"/>
      <c r="UDV191" s="217"/>
      <c r="UDW191" s="217"/>
      <c r="UDX191" s="217"/>
      <c r="UDY191" s="217"/>
      <c r="UDZ191" s="217"/>
      <c r="UEA191" s="217"/>
      <c r="UEB191" s="217"/>
      <c r="UEC191" s="217"/>
      <c r="UED191" s="217"/>
      <c r="UEE191" s="217"/>
      <c r="UEF191" s="217"/>
      <c r="UEG191" s="217"/>
      <c r="UEH191" s="217"/>
      <c r="UEI191" s="217"/>
      <c r="UEJ191" s="217"/>
      <c r="UEK191" s="217"/>
      <c r="UEL191" s="217"/>
      <c r="UEM191" s="217"/>
      <c r="UEN191" s="217"/>
      <c r="UEO191" s="217"/>
      <c r="UEP191" s="217"/>
      <c r="UEQ191" s="217"/>
      <c r="UER191" s="217"/>
      <c r="UES191" s="217"/>
      <c r="UET191" s="217"/>
      <c r="UEU191" s="217"/>
      <c r="UEV191" s="217"/>
      <c r="UEW191" s="217"/>
      <c r="UEX191" s="217"/>
      <c r="UEY191" s="217"/>
      <c r="UEZ191" s="217"/>
      <c r="UFA191" s="217"/>
      <c r="UFB191" s="217"/>
      <c r="UFC191" s="217"/>
      <c r="UFD191" s="217"/>
      <c r="UFE191" s="217"/>
      <c r="UFF191" s="217"/>
      <c r="UFG191" s="217"/>
      <c r="UFH191" s="217"/>
      <c r="UFI191" s="217"/>
      <c r="UFJ191" s="217"/>
      <c r="UFK191" s="217"/>
      <c r="UFL191" s="217"/>
      <c r="UFM191" s="217"/>
      <c r="UFN191" s="217"/>
      <c r="UFO191" s="217"/>
      <c r="UFP191" s="217"/>
      <c r="UFQ191" s="217"/>
      <c r="UFR191" s="217"/>
      <c r="UFS191" s="217"/>
      <c r="UFT191" s="217"/>
      <c r="UFU191" s="217"/>
      <c r="UFV191" s="217"/>
      <c r="UFW191" s="217"/>
      <c r="UFX191" s="217"/>
      <c r="UFY191" s="217"/>
      <c r="UFZ191" s="217"/>
      <c r="UGA191" s="217"/>
      <c r="UGB191" s="217"/>
      <c r="UGC191" s="217"/>
      <c r="UGD191" s="217"/>
      <c r="UGE191" s="217"/>
      <c r="UGF191" s="217"/>
      <c r="UGG191" s="217"/>
      <c r="UGH191" s="217"/>
      <c r="UGI191" s="217"/>
      <c r="UGJ191" s="217"/>
      <c r="UGK191" s="217"/>
      <c r="UGL191" s="217"/>
      <c r="UGM191" s="217"/>
      <c r="UGN191" s="217"/>
      <c r="UGO191" s="217"/>
      <c r="UGP191" s="217"/>
      <c r="UGQ191" s="217"/>
      <c r="UGR191" s="217"/>
      <c r="UGS191" s="217"/>
      <c r="UGT191" s="217"/>
      <c r="UGU191" s="217"/>
      <c r="UGV191" s="217"/>
      <c r="UGW191" s="217"/>
      <c r="UGX191" s="217"/>
      <c r="UGY191" s="217"/>
      <c r="UGZ191" s="217"/>
      <c r="UHA191" s="217"/>
      <c r="UHB191" s="217"/>
      <c r="UHC191" s="217"/>
      <c r="UHD191" s="217"/>
      <c r="UHE191" s="217"/>
      <c r="UHF191" s="217"/>
      <c r="UHG191" s="217"/>
      <c r="UHH191" s="217"/>
      <c r="UHI191" s="217"/>
      <c r="UHJ191" s="217"/>
      <c r="UHK191" s="217"/>
      <c r="UHL191" s="217"/>
      <c r="UHM191" s="217"/>
      <c r="UHN191" s="217"/>
      <c r="UHO191" s="217"/>
      <c r="UHP191" s="217"/>
      <c r="UHQ191" s="217"/>
      <c r="UHR191" s="217"/>
      <c r="UHS191" s="217"/>
      <c r="UHT191" s="217"/>
      <c r="UHU191" s="217"/>
      <c r="UHV191" s="217"/>
      <c r="UHW191" s="217"/>
      <c r="UHX191" s="217"/>
      <c r="UHY191" s="217"/>
      <c r="UHZ191" s="217"/>
      <c r="UIA191" s="217"/>
      <c r="UIB191" s="217"/>
      <c r="UIC191" s="217"/>
      <c r="UID191" s="217"/>
      <c r="UIE191" s="217"/>
      <c r="UIF191" s="217"/>
      <c r="UIG191" s="217"/>
      <c r="UIH191" s="217"/>
      <c r="UII191" s="217"/>
      <c r="UIJ191" s="217"/>
      <c r="UIK191" s="217"/>
      <c r="UIL191" s="217"/>
      <c r="UIM191" s="217"/>
      <c r="UIN191" s="217"/>
      <c r="UIO191" s="217"/>
      <c r="UIP191" s="217"/>
      <c r="UIQ191" s="217"/>
      <c r="UIR191" s="217"/>
      <c r="UIS191" s="217"/>
      <c r="UIT191" s="217"/>
      <c r="UIU191" s="217"/>
      <c r="UIV191" s="217"/>
      <c r="UIW191" s="217"/>
      <c r="UIX191" s="217"/>
      <c r="UIY191" s="217"/>
      <c r="UIZ191" s="217"/>
      <c r="UJA191" s="217"/>
      <c r="UJB191" s="217"/>
      <c r="UJC191" s="217"/>
      <c r="UJD191" s="217"/>
      <c r="UJE191" s="217"/>
      <c r="UJF191" s="217"/>
      <c r="UJG191" s="217"/>
      <c r="UJH191" s="217"/>
      <c r="UJI191" s="217"/>
      <c r="UJJ191" s="217"/>
      <c r="UJK191" s="217"/>
      <c r="UJL191" s="217"/>
      <c r="UJM191" s="217"/>
      <c r="UJN191" s="217"/>
      <c r="UJO191" s="217"/>
      <c r="UJP191" s="217"/>
      <c r="UJQ191" s="217"/>
      <c r="UJR191" s="217"/>
      <c r="UJS191" s="217"/>
      <c r="UJT191" s="217"/>
      <c r="UJU191" s="217"/>
      <c r="UJV191" s="217"/>
      <c r="UJW191" s="217"/>
      <c r="UJX191" s="217"/>
      <c r="UJY191" s="217"/>
      <c r="UJZ191" s="217"/>
      <c r="UKA191" s="217"/>
      <c r="UKB191" s="217"/>
      <c r="UKC191" s="217"/>
      <c r="UKD191" s="217"/>
      <c r="UKE191" s="217"/>
      <c r="UKF191" s="217"/>
      <c r="UKG191" s="217"/>
      <c r="UKH191" s="217"/>
      <c r="UKI191" s="217"/>
      <c r="UKJ191" s="217"/>
      <c r="UKK191" s="217"/>
      <c r="UKL191" s="217"/>
      <c r="UKM191" s="217"/>
      <c r="UKN191" s="217"/>
      <c r="UKO191" s="217"/>
      <c r="UKP191" s="217"/>
      <c r="UKQ191" s="217"/>
      <c r="UKR191" s="217"/>
      <c r="UKS191" s="217"/>
      <c r="UKT191" s="217"/>
      <c r="UKU191" s="217"/>
      <c r="UKV191" s="217"/>
      <c r="UKW191" s="217"/>
      <c r="UKX191" s="217"/>
      <c r="UKY191" s="217"/>
      <c r="UKZ191" s="217"/>
      <c r="ULA191" s="217"/>
      <c r="ULB191" s="217"/>
      <c r="ULC191" s="217"/>
      <c r="ULD191" s="217"/>
      <c r="ULE191" s="217"/>
      <c r="ULF191" s="217"/>
      <c r="ULG191" s="217"/>
      <c r="ULH191" s="217"/>
      <c r="ULI191" s="217"/>
      <c r="ULJ191" s="217"/>
      <c r="ULK191" s="217"/>
      <c r="ULL191" s="217"/>
      <c r="ULM191" s="217"/>
      <c r="ULN191" s="217"/>
      <c r="ULO191" s="217"/>
      <c r="ULP191" s="217"/>
      <c r="ULQ191" s="217"/>
      <c r="ULR191" s="217"/>
      <c r="ULS191" s="217"/>
      <c r="ULT191" s="217"/>
      <c r="ULU191" s="217"/>
      <c r="ULV191" s="217"/>
      <c r="ULW191" s="217"/>
      <c r="ULX191" s="217"/>
      <c r="ULY191" s="217"/>
      <c r="ULZ191" s="217"/>
      <c r="UMA191" s="217"/>
      <c r="UMB191" s="217"/>
      <c r="UMC191" s="217"/>
      <c r="UMD191" s="217"/>
      <c r="UME191" s="217"/>
      <c r="UMF191" s="217"/>
      <c r="UMG191" s="217"/>
      <c r="UMH191" s="217"/>
      <c r="UMI191" s="217"/>
      <c r="UMJ191" s="217"/>
      <c r="UMK191" s="217"/>
      <c r="UML191" s="217"/>
      <c r="UMM191" s="217"/>
      <c r="UMN191" s="217"/>
      <c r="UMO191" s="217"/>
      <c r="UMP191" s="217"/>
      <c r="UMQ191" s="217"/>
      <c r="UMR191" s="217"/>
      <c r="UMS191" s="217"/>
      <c r="UMT191" s="217"/>
      <c r="UMU191" s="217"/>
      <c r="UMV191" s="217"/>
      <c r="UMW191" s="217"/>
      <c r="UMX191" s="217"/>
      <c r="UMY191" s="217"/>
      <c r="UMZ191" s="217"/>
      <c r="UNA191" s="217"/>
      <c r="UNB191" s="217"/>
      <c r="UNC191" s="217"/>
      <c r="UND191" s="217"/>
      <c r="UNE191" s="217"/>
      <c r="UNF191" s="217"/>
      <c r="UNG191" s="217"/>
      <c r="UNH191" s="217"/>
      <c r="UNI191" s="217"/>
      <c r="UNJ191" s="217"/>
      <c r="UNK191" s="217"/>
      <c r="UNL191" s="217"/>
      <c r="UNM191" s="217"/>
      <c r="UNN191" s="217"/>
      <c r="UNO191" s="217"/>
      <c r="UNP191" s="217"/>
      <c r="UNQ191" s="217"/>
      <c r="UNR191" s="217"/>
      <c r="UNS191" s="217"/>
      <c r="UNT191" s="217"/>
      <c r="UNU191" s="217"/>
      <c r="UNV191" s="217"/>
      <c r="UNW191" s="217"/>
      <c r="UNX191" s="217"/>
      <c r="UNY191" s="217"/>
      <c r="UNZ191" s="217"/>
      <c r="UOA191" s="217"/>
      <c r="UOB191" s="217"/>
      <c r="UOC191" s="217"/>
      <c r="UOD191" s="217"/>
      <c r="UOE191" s="217"/>
      <c r="UOF191" s="217"/>
      <c r="UOG191" s="217"/>
      <c r="UOH191" s="217"/>
      <c r="UOI191" s="217"/>
      <c r="UOJ191" s="217"/>
      <c r="UOK191" s="217"/>
      <c r="UOL191" s="217"/>
      <c r="UOM191" s="217"/>
      <c r="UON191" s="217"/>
      <c r="UOO191" s="217"/>
      <c r="UOP191" s="217"/>
      <c r="UOQ191" s="217"/>
      <c r="UOR191" s="217"/>
      <c r="UOS191" s="217"/>
      <c r="UOT191" s="217"/>
      <c r="UOU191" s="217"/>
      <c r="UOV191" s="217"/>
      <c r="UOW191" s="217"/>
      <c r="UOX191" s="217"/>
      <c r="UOY191" s="217"/>
      <c r="UOZ191" s="217"/>
      <c r="UPA191" s="217"/>
      <c r="UPB191" s="217"/>
      <c r="UPC191" s="217"/>
      <c r="UPD191" s="217"/>
      <c r="UPE191" s="217"/>
      <c r="UPF191" s="217"/>
      <c r="UPG191" s="217"/>
      <c r="UPH191" s="217"/>
      <c r="UPI191" s="217"/>
      <c r="UPJ191" s="217"/>
      <c r="UPK191" s="217"/>
      <c r="UPL191" s="217"/>
      <c r="UPM191" s="217"/>
      <c r="UPN191" s="217"/>
      <c r="UPO191" s="217"/>
      <c r="UPP191" s="217"/>
      <c r="UPQ191" s="217"/>
      <c r="UPR191" s="217"/>
      <c r="UPS191" s="217"/>
      <c r="UPT191" s="217"/>
      <c r="UPU191" s="217"/>
      <c r="UPV191" s="217"/>
      <c r="UPW191" s="217"/>
      <c r="UPX191" s="217"/>
      <c r="UPY191" s="217"/>
      <c r="UPZ191" s="217"/>
      <c r="UQA191" s="217"/>
      <c r="UQB191" s="217"/>
      <c r="UQC191" s="217"/>
      <c r="UQD191" s="217"/>
      <c r="UQE191" s="217"/>
      <c r="UQF191" s="217"/>
      <c r="UQG191" s="217"/>
      <c r="UQH191" s="217"/>
      <c r="UQI191" s="217"/>
      <c r="UQJ191" s="217"/>
      <c r="UQK191" s="217"/>
      <c r="UQL191" s="217"/>
      <c r="UQM191" s="217"/>
      <c r="UQN191" s="217"/>
      <c r="UQO191" s="217"/>
      <c r="UQP191" s="217"/>
      <c r="UQQ191" s="217"/>
      <c r="UQR191" s="217"/>
      <c r="UQS191" s="217"/>
      <c r="UQT191" s="217"/>
      <c r="UQU191" s="217"/>
      <c r="UQV191" s="217"/>
      <c r="UQW191" s="217"/>
      <c r="UQX191" s="217"/>
      <c r="UQY191" s="217"/>
      <c r="UQZ191" s="217"/>
      <c r="URA191" s="217"/>
      <c r="URB191" s="217"/>
      <c r="URC191" s="217"/>
      <c r="URD191" s="217"/>
      <c r="URE191" s="217"/>
      <c r="URF191" s="217"/>
      <c r="URG191" s="217"/>
      <c r="URH191" s="217"/>
      <c r="URI191" s="217"/>
      <c r="URJ191" s="217"/>
      <c r="URK191" s="217"/>
      <c r="URL191" s="217"/>
      <c r="URM191" s="217"/>
      <c r="URN191" s="217"/>
      <c r="URO191" s="217"/>
      <c r="URP191" s="217"/>
      <c r="URQ191" s="217"/>
      <c r="URR191" s="217"/>
      <c r="URS191" s="217"/>
      <c r="URT191" s="217"/>
      <c r="URU191" s="217"/>
      <c r="URV191" s="217"/>
      <c r="URW191" s="217"/>
      <c r="URX191" s="217"/>
      <c r="URY191" s="217"/>
      <c r="URZ191" s="217"/>
      <c r="USA191" s="217"/>
      <c r="USB191" s="217"/>
      <c r="USC191" s="217"/>
      <c r="USD191" s="217"/>
      <c r="USE191" s="217"/>
      <c r="USF191" s="217"/>
      <c r="USG191" s="217"/>
      <c r="USH191" s="217"/>
      <c r="USI191" s="217"/>
      <c r="USJ191" s="217"/>
      <c r="USK191" s="217"/>
      <c r="USL191" s="217"/>
      <c r="USM191" s="217"/>
      <c r="USN191" s="217"/>
      <c r="USO191" s="217"/>
      <c r="USP191" s="217"/>
      <c r="USQ191" s="217"/>
      <c r="USR191" s="217"/>
      <c r="USS191" s="217"/>
      <c r="UST191" s="217"/>
      <c r="USU191" s="217"/>
      <c r="USV191" s="217"/>
      <c r="USW191" s="217"/>
      <c r="USX191" s="217"/>
      <c r="USY191" s="217"/>
      <c r="USZ191" s="217"/>
      <c r="UTA191" s="217"/>
      <c r="UTB191" s="217"/>
      <c r="UTC191" s="217"/>
      <c r="UTD191" s="217"/>
      <c r="UTE191" s="217"/>
      <c r="UTF191" s="217"/>
      <c r="UTG191" s="217"/>
      <c r="UTH191" s="217"/>
      <c r="UTI191" s="217"/>
      <c r="UTJ191" s="217"/>
      <c r="UTK191" s="217"/>
      <c r="UTL191" s="217"/>
      <c r="UTM191" s="217"/>
      <c r="UTN191" s="217"/>
      <c r="UTO191" s="217"/>
      <c r="UTP191" s="217"/>
      <c r="UTQ191" s="217"/>
      <c r="UTR191" s="217"/>
      <c r="UTS191" s="217"/>
      <c r="UTT191" s="217"/>
      <c r="UTU191" s="217"/>
      <c r="UTV191" s="217"/>
      <c r="UTW191" s="217"/>
      <c r="UTX191" s="217"/>
      <c r="UTY191" s="217"/>
      <c r="UTZ191" s="217"/>
      <c r="UUA191" s="217"/>
      <c r="UUB191" s="217"/>
      <c r="UUC191" s="217"/>
      <c r="UUD191" s="217"/>
      <c r="UUE191" s="217"/>
      <c r="UUF191" s="217"/>
      <c r="UUG191" s="217"/>
      <c r="UUH191" s="217"/>
      <c r="UUI191" s="217"/>
      <c r="UUJ191" s="217"/>
      <c r="UUK191" s="217"/>
      <c r="UUL191" s="217"/>
      <c r="UUM191" s="217"/>
      <c r="UUN191" s="217"/>
      <c r="UUO191" s="217"/>
      <c r="UUP191" s="217"/>
      <c r="UUQ191" s="217"/>
      <c r="UUR191" s="217"/>
      <c r="UUS191" s="217"/>
      <c r="UUT191" s="217"/>
      <c r="UUU191" s="217"/>
      <c r="UUV191" s="217"/>
      <c r="UUW191" s="217"/>
      <c r="UUX191" s="217"/>
      <c r="UUY191" s="217"/>
      <c r="UUZ191" s="217"/>
      <c r="UVA191" s="217"/>
      <c r="UVB191" s="217"/>
      <c r="UVC191" s="217"/>
      <c r="UVD191" s="217"/>
      <c r="UVE191" s="217"/>
      <c r="UVF191" s="217"/>
      <c r="UVG191" s="217"/>
      <c r="UVH191" s="217"/>
      <c r="UVI191" s="217"/>
      <c r="UVJ191" s="217"/>
      <c r="UVK191" s="217"/>
      <c r="UVL191" s="217"/>
      <c r="UVM191" s="217"/>
      <c r="UVN191" s="217"/>
      <c r="UVO191" s="217"/>
      <c r="UVP191" s="217"/>
      <c r="UVQ191" s="217"/>
      <c r="UVR191" s="217"/>
      <c r="UVS191" s="217"/>
      <c r="UVT191" s="217"/>
      <c r="UVU191" s="217"/>
      <c r="UVV191" s="217"/>
      <c r="UVW191" s="217"/>
      <c r="UVX191" s="217"/>
      <c r="UVY191" s="217"/>
      <c r="UVZ191" s="217"/>
      <c r="UWA191" s="217"/>
      <c r="UWB191" s="217"/>
      <c r="UWC191" s="217"/>
      <c r="UWD191" s="217"/>
      <c r="UWE191" s="217"/>
      <c r="UWF191" s="217"/>
      <c r="UWG191" s="217"/>
      <c r="UWH191" s="217"/>
      <c r="UWI191" s="217"/>
      <c r="UWJ191" s="217"/>
      <c r="UWK191" s="217"/>
      <c r="UWL191" s="217"/>
      <c r="UWM191" s="217"/>
      <c r="UWN191" s="217"/>
      <c r="UWO191" s="217"/>
      <c r="UWP191" s="217"/>
      <c r="UWQ191" s="217"/>
      <c r="UWR191" s="217"/>
      <c r="UWS191" s="217"/>
      <c r="UWT191" s="217"/>
      <c r="UWU191" s="217"/>
      <c r="UWV191" s="217"/>
      <c r="UWW191" s="217"/>
      <c r="UWX191" s="217"/>
      <c r="UWY191" s="217"/>
      <c r="UWZ191" s="217"/>
      <c r="UXA191" s="217"/>
      <c r="UXB191" s="217"/>
      <c r="UXC191" s="217"/>
      <c r="UXD191" s="217"/>
      <c r="UXE191" s="217"/>
      <c r="UXF191" s="217"/>
      <c r="UXG191" s="217"/>
      <c r="UXH191" s="217"/>
      <c r="UXI191" s="217"/>
      <c r="UXJ191" s="217"/>
      <c r="UXK191" s="217"/>
      <c r="UXL191" s="217"/>
      <c r="UXM191" s="217"/>
      <c r="UXN191" s="217"/>
      <c r="UXO191" s="217"/>
      <c r="UXP191" s="217"/>
      <c r="UXQ191" s="217"/>
      <c r="UXR191" s="217"/>
      <c r="UXS191" s="217"/>
      <c r="UXT191" s="217"/>
      <c r="UXU191" s="217"/>
      <c r="UXV191" s="217"/>
      <c r="UXW191" s="217"/>
      <c r="UXX191" s="217"/>
      <c r="UXY191" s="217"/>
      <c r="UXZ191" s="217"/>
      <c r="UYA191" s="217"/>
      <c r="UYB191" s="217"/>
      <c r="UYC191" s="217"/>
      <c r="UYD191" s="217"/>
      <c r="UYE191" s="217"/>
      <c r="UYF191" s="217"/>
      <c r="UYG191" s="217"/>
      <c r="UYH191" s="217"/>
      <c r="UYI191" s="217"/>
      <c r="UYJ191" s="217"/>
      <c r="UYK191" s="217"/>
      <c r="UYL191" s="217"/>
      <c r="UYM191" s="217"/>
      <c r="UYN191" s="217"/>
      <c r="UYO191" s="217"/>
      <c r="UYP191" s="217"/>
      <c r="UYQ191" s="217"/>
      <c r="UYR191" s="217"/>
      <c r="UYS191" s="217"/>
      <c r="UYT191" s="217"/>
      <c r="UYU191" s="217"/>
      <c r="UYV191" s="217"/>
      <c r="UYW191" s="217"/>
      <c r="UYX191" s="217"/>
      <c r="UYY191" s="217"/>
      <c r="UYZ191" s="217"/>
      <c r="UZA191" s="217"/>
      <c r="UZB191" s="217"/>
      <c r="UZC191" s="217"/>
      <c r="UZD191" s="217"/>
      <c r="UZE191" s="217"/>
      <c r="UZF191" s="217"/>
      <c r="UZG191" s="217"/>
      <c r="UZH191" s="217"/>
      <c r="UZI191" s="217"/>
      <c r="UZJ191" s="217"/>
      <c r="UZK191" s="217"/>
      <c r="UZL191" s="217"/>
      <c r="UZM191" s="217"/>
      <c r="UZN191" s="217"/>
      <c r="UZO191" s="217"/>
      <c r="UZP191" s="217"/>
      <c r="UZQ191" s="217"/>
      <c r="UZR191" s="217"/>
      <c r="UZS191" s="217"/>
      <c r="UZT191" s="217"/>
      <c r="UZU191" s="217"/>
      <c r="UZV191" s="217"/>
      <c r="UZW191" s="217"/>
      <c r="UZX191" s="217"/>
      <c r="UZY191" s="217"/>
      <c r="UZZ191" s="217"/>
      <c r="VAA191" s="217"/>
      <c r="VAB191" s="217"/>
      <c r="VAC191" s="217"/>
      <c r="VAD191" s="217"/>
      <c r="VAE191" s="217"/>
      <c r="VAF191" s="217"/>
      <c r="VAG191" s="217"/>
      <c r="VAH191" s="217"/>
      <c r="VAI191" s="217"/>
      <c r="VAJ191" s="217"/>
      <c r="VAK191" s="217"/>
      <c r="VAL191" s="217"/>
      <c r="VAM191" s="217"/>
      <c r="VAN191" s="217"/>
      <c r="VAO191" s="217"/>
      <c r="VAP191" s="217"/>
      <c r="VAQ191" s="217"/>
      <c r="VAR191" s="217"/>
      <c r="VAS191" s="217"/>
      <c r="VAT191" s="217"/>
      <c r="VAU191" s="217"/>
      <c r="VAV191" s="217"/>
      <c r="VAW191" s="217"/>
      <c r="VAX191" s="217"/>
      <c r="VAY191" s="217"/>
      <c r="VAZ191" s="217"/>
      <c r="VBA191" s="217"/>
      <c r="VBB191" s="217"/>
      <c r="VBC191" s="217"/>
      <c r="VBD191" s="217"/>
      <c r="VBE191" s="217"/>
      <c r="VBF191" s="217"/>
      <c r="VBG191" s="217"/>
      <c r="VBH191" s="217"/>
      <c r="VBI191" s="217"/>
      <c r="VBJ191" s="217"/>
      <c r="VBK191" s="217"/>
      <c r="VBL191" s="217"/>
      <c r="VBM191" s="217"/>
      <c r="VBN191" s="217"/>
      <c r="VBO191" s="217"/>
      <c r="VBP191" s="217"/>
      <c r="VBQ191" s="217"/>
      <c r="VBR191" s="217"/>
      <c r="VBS191" s="217"/>
      <c r="VBT191" s="217"/>
      <c r="VBU191" s="217"/>
      <c r="VBV191" s="217"/>
      <c r="VBW191" s="217"/>
      <c r="VBX191" s="217"/>
      <c r="VBY191" s="217"/>
      <c r="VBZ191" s="217"/>
      <c r="VCA191" s="217"/>
      <c r="VCB191" s="217"/>
      <c r="VCC191" s="217"/>
      <c r="VCD191" s="217"/>
      <c r="VCE191" s="217"/>
      <c r="VCF191" s="217"/>
      <c r="VCG191" s="217"/>
      <c r="VCH191" s="217"/>
      <c r="VCI191" s="217"/>
      <c r="VCJ191" s="217"/>
      <c r="VCK191" s="217"/>
      <c r="VCL191" s="217"/>
      <c r="VCM191" s="217"/>
      <c r="VCN191" s="217"/>
      <c r="VCO191" s="217"/>
      <c r="VCP191" s="217"/>
      <c r="VCQ191" s="217"/>
      <c r="VCR191" s="217"/>
      <c r="VCS191" s="217"/>
      <c r="VCT191" s="217"/>
      <c r="VCU191" s="217"/>
      <c r="VCV191" s="217"/>
      <c r="VCW191" s="217"/>
      <c r="VCX191" s="217"/>
      <c r="VCY191" s="217"/>
      <c r="VCZ191" s="217"/>
      <c r="VDA191" s="217"/>
      <c r="VDB191" s="217"/>
      <c r="VDC191" s="217"/>
      <c r="VDD191" s="217"/>
      <c r="VDE191" s="217"/>
      <c r="VDF191" s="217"/>
      <c r="VDG191" s="217"/>
      <c r="VDH191" s="217"/>
      <c r="VDI191" s="217"/>
      <c r="VDJ191" s="217"/>
      <c r="VDK191" s="217"/>
      <c r="VDL191" s="217"/>
      <c r="VDM191" s="217"/>
      <c r="VDN191" s="217"/>
      <c r="VDO191" s="217"/>
      <c r="VDP191" s="217"/>
      <c r="VDQ191" s="217"/>
      <c r="VDR191" s="217"/>
      <c r="VDS191" s="217"/>
      <c r="VDT191" s="217"/>
      <c r="VDU191" s="217"/>
      <c r="VDV191" s="217"/>
      <c r="VDW191" s="217"/>
      <c r="VDX191" s="217"/>
      <c r="VDY191" s="217"/>
      <c r="VDZ191" s="217"/>
      <c r="VEA191" s="217"/>
      <c r="VEB191" s="217"/>
      <c r="VEC191" s="217"/>
      <c r="VED191" s="217"/>
      <c r="VEE191" s="217"/>
      <c r="VEF191" s="217"/>
      <c r="VEG191" s="217"/>
      <c r="VEH191" s="217"/>
      <c r="VEI191" s="217"/>
      <c r="VEJ191" s="217"/>
      <c r="VEK191" s="217"/>
      <c r="VEL191" s="217"/>
      <c r="VEM191" s="217"/>
      <c r="VEN191" s="217"/>
      <c r="VEO191" s="217"/>
      <c r="VEP191" s="217"/>
      <c r="VEQ191" s="217"/>
      <c r="VER191" s="217"/>
      <c r="VES191" s="217"/>
      <c r="VET191" s="217"/>
      <c r="VEU191" s="217"/>
      <c r="VEV191" s="217"/>
      <c r="VEW191" s="217"/>
      <c r="VEX191" s="217"/>
      <c r="VEY191" s="217"/>
      <c r="VEZ191" s="217"/>
      <c r="VFA191" s="217"/>
      <c r="VFB191" s="217"/>
      <c r="VFC191" s="217"/>
      <c r="VFD191" s="217"/>
      <c r="VFE191" s="217"/>
      <c r="VFF191" s="217"/>
      <c r="VFG191" s="217"/>
      <c r="VFH191" s="217"/>
      <c r="VFI191" s="217"/>
      <c r="VFJ191" s="217"/>
      <c r="VFK191" s="217"/>
      <c r="VFL191" s="217"/>
      <c r="VFM191" s="217"/>
      <c r="VFN191" s="217"/>
      <c r="VFO191" s="217"/>
      <c r="VFP191" s="217"/>
      <c r="VFQ191" s="217"/>
      <c r="VFR191" s="217"/>
      <c r="VFS191" s="217"/>
      <c r="VFT191" s="217"/>
      <c r="VFU191" s="217"/>
      <c r="VFV191" s="217"/>
      <c r="VFW191" s="217"/>
      <c r="VFX191" s="217"/>
      <c r="VFY191" s="217"/>
      <c r="VFZ191" s="217"/>
      <c r="VGA191" s="217"/>
      <c r="VGB191" s="217"/>
      <c r="VGC191" s="217"/>
      <c r="VGD191" s="217"/>
      <c r="VGE191" s="217"/>
      <c r="VGF191" s="217"/>
      <c r="VGG191" s="217"/>
      <c r="VGH191" s="217"/>
      <c r="VGI191" s="217"/>
      <c r="VGJ191" s="217"/>
      <c r="VGK191" s="217"/>
      <c r="VGL191" s="217"/>
      <c r="VGM191" s="217"/>
      <c r="VGN191" s="217"/>
      <c r="VGO191" s="217"/>
      <c r="VGP191" s="217"/>
      <c r="VGQ191" s="217"/>
      <c r="VGR191" s="217"/>
      <c r="VGS191" s="217"/>
      <c r="VGT191" s="217"/>
      <c r="VGU191" s="217"/>
      <c r="VGV191" s="217"/>
      <c r="VGW191" s="217"/>
      <c r="VGX191" s="217"/>
      <c r="VGY191" s="217"/>
      <c r="VGZ191" s="217"/>
      <c r="VHA191" s="217"/>
      <c r="VHB191" s="217"/>
      <c r="VHC191" s="217"/>
      <c r="VHD191" s="217"/>
      <c r="VHE191" s="217"/>
      <c r="VHF191" s="217"/>
      <c r="VHG191" s="217"/>
      <c r="VHH191" s="217"/>
      <c r="VHI191" s="217"/>
      <c r="VHJ191" s="217"/>
      <c r="VHK191" s="217"/>
      <c r="VHL191" s="217"/>
      <c r="VHM191" s="217"/>
      <c r="VHN191" s="217"/>
      <c r="VHO191" s="217"/>
      <c r="VHP191" s="217"/>
      <c r="VHQ191" s="217"/>
      <c r="VHR191" s="217"/>
      <c r="VHS191" s="217"/>
      <c r="VHT191" s="217"/>
      <c r="VHU191" s="217"/>
      <c r="VHV191" s="217"/>
      <c r="VHW191" s="217"/>
      <c r="VHX191" s="217"/>
      <c r="VHY191" s="217"/>
      <c r="VHZ191" s="217"/>
      <c r="VIA191" s="217"/>
      <c r="VIB191" s="217"/>
      <c r="VIC191" s="217"/>
      <c r="VID191" s="217"/>
      <c r="VIE191" s="217"/>
      <c r="VIF191" s="217"/>
      <c r="VIG191" s="217"/>
      <c r="VIH191" s="217"/>
      <c r="VII191" s="217"/>
      <c r="VIJ191" s="217"/>
      <c r="VIK191" s="217"/>
      <c r="VIL191" s="217"/>
      <c r="VIM191" s="217"/>
      <c r="VIN191" s="217"/>
      <c r="VIO191" s="217"/>
      <c r="VIP191" s="217"/>
      <c r="VIQ191" s="217"/>
      <c r="VIR191" s="217"/>
      <c r="VIS191" s="217"/>
      <c r="VIT191" s="217"/>
      <c r="VIU191" s="217"/>
      <c r="VIV191" s="217"/>
      <c r="VIW191" s="217"/>
      <c r="VIX191" s="217"/>
      <c r="VIY191" s="217"/>
      <c r="VIZ191" s="217"/>
      <c r="VJA191" s="217"/>
      <c r="VJB191" s="217"/>
      <c r="VJC191" s="217"/>
      <c r="VJD191" s="217"/>
      <c r="VJE191" s="217"/>
      <c r="VJF191" s="217"/>
      <c r="VJG191" s="217"/>
      <c r="VJH191" s="217"/>
      <c r="VJI191" s="217"/>
      <c r="VJJ191" s="217"/>
      <c r="VJK191" s="217"/>
      <c r="VJL191" s="217"/>
      <c r="VJM191" s="217"/>
      <c r="VJN191" s="217"/>
      <c r="VJO191" s="217"/>
      <c r="VJP191" s="217"/>
      <c r="VJQ191" s="217"/>
      <c r="VJR191" s="217"/>
      <c r="VJS191" s="217"/>
      <c r="VJT191" s="217"/>
      <c r="VJU191" s="217"/>
      <c r="VJV191" s="217"/>
      <c r="VJW191" s="217"/>
      <c r="VJX191" s="217"/>
      <c r="VJY191" s="217"/>
      <c r="VJZ191" s="217"/>
      <c r="VKA191" s="217"/>
      <c r="VKB191" s="217"/>
      <c r="VKC191" s="217"/>
      <c r="VKD191" s="217"/>
      <c r="VKE191" s="217"/>
      <c r="VKF191" s="217"/>
      <c r="VKG191" s="217"/>
      <c r="VKH191" s="217"/>
      <c r="VKI191" s="217"/>
      <c r="VKJ191" s="217"/>
      <c r="VKK191" s="217"/>
      <c r="VKL191" s="217"/>
      <c r="VKM191" s="217"/>
      <c r="VKN191" s="217"/>
      <c r="VKO191" s="217"/>
      <c r="VKP191" s="217"/>
      <c r="VKQ191" s="217"/>
      <c r="VKR191" s="217"/>
      <c r="VKS191" s="217"/>
      <c r="VKT191" s="217"/>
      <c r="VKU191" s="217"/>
      <c r="VKV191" s="217"/>
      <c r="VKW191" s="217"/>
      <c r="VKX191" s="217"/>
      <c r="VKY191" s="217"/>
      <c r="VKZ191" s="217"/>
      <c r="VLA191" s="217"/>
      <c r="VLB191" s="217"/>
      <c r="VLC191" s="217"/>
      <c r="VLD191" s="217"/>
      <c r="VLE191" s="217"/>
      <c r="VLF191" s="217"/>
      <c r="VLG191" s="217"/>
      <c r="VLH191" s="217"/>
      <c r="VLI191" s="217"/>
      <c r="VLJ191" s="217"/>
      <c r="VLK191" s="217"/>
      <c r="VLL191" s="217"/>
      <c r="VLM191" s="217"/>
      <c r="VLN191" s="217"/>
      <c r="VLO191" s="217"/>
      <c r="VLP191" s="217"/>
      <c r="VLQ191" s="217"/>
      <c r="VLR191" s="217"/>
      <c r="VLS191" s="217"/>
      <c r="VLT191" s="217"/>
      <c r="VLU191" s="217"/>
      <c r="VLV191" s="217"/>
      <c r="VLW191" s="217"/>
      <c r="VLX191" s="217"/>
      <c r="VLY191" s="217"/>
      <c r="VLZ191" s="217"/>
      <c r="VMA191" s="217"/>
      <c r="VMB191" s="217"/>
      <c r="VMC191" s="217"/>
      <c r="VMD191" s="217"/>
      <c r="VME191" s="217"/>
      <c r="VMF191" s="217"/>
      <c r="VMG191" s="217"/>
      <c r="VMH191" s="217"/>
      <c r="VMI191" s="217"/>
      <c r="VMJ191" s="217"/>
      <c r="VMK191" s="217"/>
      <c r="VML191" s="217"/>
      <c r="VMM191" s="217"/>
      <c r="VMN191" s="217"/>
      <c r="VMO191" s="217"/>
      <c r="VMP191" s="217"/>
      <c r="VMQ191" s="217"/>
      <c r="VMR191" s="217"/>
      <c r="VMS191" s="217"/>
      <c r="VMT191" s="217"/>
      <c r="VMU191" s="217"/>
      <c r="VMV191" s="217"/>
      <c r="VMW191" s="217"/>
      <c r="VMX191" s="217"/>
      <c r="VMY191" s="217"/>
      <c r="VMZ191" s="217"/>
      <c r="VNA191" s="217"/>
      <c r="VNB191" s="217"/>
      <c r="VNC191" s="217"/>
      <c r="VND191" s="217"/>
      <c r="VNE191" s="217"/>
      <c r="VNF191" s="217"/>
      <c r="VNG191" s="217"/>
      <c r="VNH191" s="217"/>
      <c r="VNI191" s="217"/>
      <c r="VNJ191" s="217"/>
      <c r="VNK191" s="217"/>
      <c r="VNL191" s="217"/>
      <c r="VNM191" s="217"/>
      <c r="VNN191" s="217"/>
      <c r="VNO191" s="217"/>
      <c r="VNP191" s="217"/>
      <c r="VNQ191" s="217"/>
      <c r="VNR191" s="217"/>
      <c r="VNS191" s="217"/>
      <c r="VNT191" s="217"/>
      <c r="VNU191" s="217"/>
      <c r="VNV191" s="217"/>
      <c r="VNW191" s="217"/>
      <c r="VNX191" s="217"/>
      <c r="VNY191" s="217"/>
      <c r="VNZ191" s="217"/>
      <c r="VOA191" s="217"/>
      <c r="VOB191" s="217"/>
      <c r="VOC191" s="217"/>
      <c r="VOD191" s="217"/>
      <c r="VOE191" s="217"/>
      <c r="VOF191" s="217"/>
      <c r="VOG191" s="217"/>
      <c r="VOH191" s="217"/>
      <c r="VOI191" s="217"/>
      <c r="VOJ191" s="217"/>
      <c r="VOK191" s="217"/>
      <c r="VOL191" s="217"/>
      <c r="VOM191" s="217"/>
      <c r="VON191" s="217"/>
      <c r="VOO191" s="217"/>
      <c r="VOP191" s="217"/>
      <c r="VOQ191" s="217"/>
      <c r="VOR191" s="217"/>
      <c r="VOS191" s="217"/>
      <c r="VOT191" s="217"/>
      <c r="VOU191" s="217"/>
      <c r="VOV191" s="217"/>
      <c r="VOW191" s="217"/>
      <c r="VOX191" s="217"/>
      <c r="VOY191" s="217"/>
      <c r="VOZ191" s="217"/>
      <c r="VPA191" s="217"/>
      <c r="VPB191" s="217"/>
      <c r="VPC191" s="217"/>
      <c r="VPD191" s="217"/>
      <c r="VPE191" s="217"/>
      <c r="VPF191" s="217"/>
      <c r="VPG191" s="217"/>
      <c r="VPH191" s="217"/>
      <c r="VPI191" s="217"/>
      <c r="VPJ191" s="217"/>
      <c r="VPK191" s="217"/>
      <c r="VPL191" s="217"/>
      <c r="VPM191" s="217"/>
      <c r="VPN191" s="217"/>
      <c r="VPO191" s="217"/>
      <c r="VPP191" s="217"/>
      <c r="VPQ191" s="217"/>
      <c r="VPR191" s="217"/>
      <c r="VPS191" s="217"/>
      <c r="VPT191" s="217"/>
      <c r="VPU191" s="217"/>
      <c r="VPV191" s="217"/>
      <c r="VPW191" s="217"/>
      <c r="VPX191" s="217"/>
      <c r="VPY191" s="217"/>
      <c r="VPZ191" s="217"/>
      <c r="VQA191" s="217"/>
      <c r="VQB191" s="217"/>
      <c r="VQC191" s="217"/>
      <c r="VQD191" s="217"/>
      <c r="VQE191" s="217"/>
      <c r="VQF191" s="217"/>
      <c r="VQG191" s="217"/>
      <c r="VQH191" s="217"/>
      <c r="VQI191" s="217"/>
      <c r="VQJ191" s="217"/>
      <c r="VQK191" s="217"/>
      <c r="VQL191" s="217"/>
      <c r="VQM191" s="217"/>
      <c r="VQN191" s="217"/>
      <c r="VQO191" s="217"/>
      <c r="VQP191" s="217"/>
      <c r="VQQ191" s="217"/>
      <c r="VQR191" s="217"/>
      <c r="VQS191" s="217"/>
      <c r="VQT191" s="217"/>
      <c r="VQU191" s="217"/>
      <c r="VQV191" s="217"/>
      <c r="VQW191" s="217"/>
      <c r="VQX191" s="217"/>
      <c r="VQY191" s="217"/>
      <c r="VQZ191" s="217"/>
      <c r="VRA191" s="217"/>
      <c r="VRB191" s="217"/>
      <c r="VRC191" s="217"/>
      <c r="VRD191" s="217"/>
      <c r="VRE191" s="217"/>
      <c r="VRF191" s="217"/>
      <c r="VRG191" s="217"/>
      <c r="VRH191" s="217"/>
      <c r="VRI191" s="217"/>
      <c r="VRJ191" s="217"/>
      <c r="VRK191" s="217"/>
      <c r="VRL191" s="217"/>
      <c r="VRM191" s="217"/>
      <c r="VRN191" s="217"/>
      <c r="VRO191" s="217"/>
      <c r="VRP191" s="217"/>
      <c r="VRQ191" s="217"/>
      <c r="VRR191" s="217"/>
      <c r="VRS191" s="217"/>
      <c r="VRT191" s="217"/>
      <c r="VRU191" s="217"/>
      <c r="VRV191" s="217"/>
      <c r="VRW191" s="217"/>
      <c r="VRX191" s="217"/>
      <c r="VRY191" s="217"/>
      <c r="VRZ191" s="217"/>
      <c r="VSA191" s="217"/>
      <c r="VSB191" s="217"/>
      <c r="VSC191" s="217"/>
      <c r="VSD191" s="217"/>
      <c r="VSE191" s="217"/>
      <c r="VSF191" s="217"/>
      <c r="VSG191" s="217"/>
      <c r="VSH191" s="217"/>
      <c r="VSI191" s="217"/>
      <c r="VSJ191" s="217"/>
      <c r="VSK191" s="217"/>
      <c r="VSL191" s="217"/>
      <c r="VSM191" s="217"/>
      <c r="VSN191" s="217"/>
      <c r="VSO191" s="217"/>
      <c r="VSP191" s="217"/>
      <c r="VSQ191" s="217"/>
      <c r="VSR191" s="217"/>
      <c r="VSS191" s="217"/>
      <c r="VST191" s="217"/>
      <c r="VSU191" s="217"/>
      <c r="VSV191" s="217"/>
      <c r="VSW191" s="217"/>
      <c r="VSX191" s="217"/>
      <c r="VSY191" s="217"/>
      <c r="VSZ191" s="217"/>
      <c r="VTA191" s="217"/>
      <c r="VTB191" s="217"/>
      <c r="VTC191" s="217"/>
      <c r="VTD191" s="217"/>
      <c r="VTE191" s="217"/>
      <c r="VTF191" s="217"/>
      <c r="VTG191" s="217"/>
      <c r="VTH191" s="217"/>
      <c r="VTI191" s="217"/>
      <c r="VTJ191" s="217"/>
      <c r="VTK191" s="217"/>
      <c r="VTL191" s="217"/>
      <c r="VTM191" s="217"/>
      <c r="VTN191" s="217"/>
      <c r="VTO191" s="217"/>
      <c r="VTP191" s="217"/>
      <c r="VTQ191" s="217"/>
      <c r="VTR191" s="217"/>
      <c r="VTS191" s="217"/>
      <c r="VTT191" s="217"/>
      <c r="VTU191" s="217"/>
      <c r="VTV191" s="217"/>
      <c r="VTW191" s="217"/>
      <c r="VTX191" s="217"/>
      <c r="VTY191" s="217"/>
      <c r="VTZ191" s="217"/>
      <c r="VUA191" s="217"/>
      <c r="VUB191" s="217"/>
      <c r="VUC191" s="217"/>
      <c r="VUD191" s="217"/>
      <c r="VUE191" s="217"/>
      <c r="VUF191" s="217"/>
      <c r="VUG191" s="217"/>
      <c r="VUH191" s="217"/>
      <c r="VUI191" s="217"/>
      <c r="VUJ191" s="217"/>
      <c r="VUK191" s="217"/>
      <c r="VUL191" s="217"/>
      <c r="VUM191" s="217"/>
      <c r="VUN191" s="217"/>
      <c r="VUO191" s="217"/>
      <c r="VUP191" s="217"/>
      <c r="VUQ191" s="217"/>
      <c r="VUR191" s="217"/>
      <c r="VUS191" s="217"/>
      <c r="VUT191" s="217"/>
      <c r="VUU191" s="217"/>
      <c r="VUV191" s="217"/>
      <c r="VUW191" s="217"/>
      <c r="VUX191" s="217"/>
      <c r="VUY191" s="217"/>
      <c r="VUZ191" s="217"/>
      <c r="VVA191" s="217"/>
      <c r="VVB191" s="217"/>
      <c r="VVC191" s="217"/>
      <c r="VVD191" s="217"/>
      <c r="VVE191" s="217"/>
      <c r="VVF191" s="217"/>
      <c r="VVG191" s="217"/>
      <c r="VVH191" s="217"/>
      <c r="VVI191" s="217"/>
      <c r="VVJ191" s="217"/>
      <c r="VVK191" s="217"/>
      <c r="VVL191" s="217"/>
      <c r="VVM191" s="217"/>
      <c r="VVN191" s="217"/>
      <c r="VVO191" s="217"/>
      <c r="VVP191" s="217"/>
      <c r="VVQ191" s="217"/>
      <c r="VVR191" s="217"/>
      <c r="VVS191" s="217"/>
      <c r="VVT191" s="217"/>
      <c r="VVU191" s="217"/>
      <c r="VVV191" s="217"/>
      <c r="VVW191" s="217"/>
      <c r="VVX191" s="217"/>
      <c r="VVY191" s="217"/>
      <c r="VVZ191" s="217"/>
      <c r="VWA191" s="217"/>
      <c r="VWB191" s="217"/>
      <c r="VWC191" s="217"/>
      <c r="VWD191" s="217"/>
      <c r="VWE191" s="217"/>
      <c r="VWF191" s="217"/>
      <c r="VWG191" s="217"/>
      <c r="VWH191" s="217"/>
      <c r="VWI191" s="217"/>
      <c r="VWJ191" s="217"/>
      <c r="VWK191" s="217"/>
      <c r="VWL191" s="217"/>
      <c r="VWM191" s="217"/>
      <c r="VWN191" s="217"/>
      <c r="VWO191" s="217"/>
      <c r="VWP191" s="217"/>
      <c r="VWQ191" s="217"/>
      <c r="VWR191" s="217"/>
      <c r="VWS191" s="217"/>
      <c r="VWT191" s="217"/>
      <c r="VWU191" s="217"/>
      <c r="VWV191" s="217"/>
      <c r="VWW191" s="217"/>
      <c r="VWX191" s="217"/>
      <c r="VWY191" s="217"/>
      <c r="VWZ191" s="217"/>
      <c r="VXA191" s="217"/>
      <c r="VXB191" s="217"/>
      <c r="VXC191" s="217"/>
      <c r="VXD191" s="217"/>
      <c r="VXE191" s="217"/>
      <c r="VXF191" s="217"/>
      <c r="VXG191" s="217"/>
      <c r="VXH191" s="217"/>
      <c r="VXI191" s="217"/>
      <c r="VXJ191" s="217"/>
      <c r="VXK191" s="217"/>
      <c r="VXL191" s="217"/>
      <c r="VXM191" s="217"/>
      <c r="VXN191" s="217"/>
      <c r="VXO191" s="217"/>
      <c r="VXP191" s="217"/>
      <c r="VXQ191" s="217"/>
      <c r="VXR191" s="217"/>
      <c r="VXS191" s="217"/>
      <c r="VXT191" s="217"/>
      <c r="VXU191" s="217"/>
      <c r="VXV191" s="217"/>
      <c r="VXW191" s="217"/>
      <c r="VXX191" s="217"/>
      <c r="VXY191" s="217"/>
      <c r="VXZ191" s="217"/>
      <c r="VYA191" s="217"/>
      <c r="VYB191" s="217"/>
      <c r="VYC191" s="217"/>
      <c r="VYD191" s="217"/>
      <c r="VYE191" s="217"/>
      <c r="VYF191" s="217"/>
      <c r="VYG191" s="217"/>
      <c r="VYH191" s="217"/>
      <c r="VYI191" s="217"/>
      <c r="VYJ191" s="217"/>
      <c r="VYK191" s="217"/>
      <c r="VYL191" s="217"/>
      <c r="VYM191" s="217"/>
      <c r="VYN191" s="217"/>
      <c r="VYO191" s="217"/>
      <c r="VYP191" s="217"/>
      <c r="VYQ191" s="217"/>
      <c r="VYR191" s="217"/>
      <c r="VYS191" s="217"/>
      <c r="VYT191" s="217"/>
      <c r="VYU191" s="217"/>
      <c r="VYV191" s="217"/>
      <c r="VYW191" s="217"/>
      <c r="VYX191" s="217"/>
      <c r="VYY191" s="217"/>
      <c r="VYZ191" s="217"/>
      <c r="VZA191" s="217"/>
      <c r="VZB191" s="217"/>
      <c r="VZC191" s="217"/>
      <c r="VZD191" s="217"/>
      <c r="VZE191" s="217"/>
      <c r="VZF191" s="217"/>
      <c r="VZG191" s="217"/>
      <c r="VZH191" s="217"/>
      <c r="VZI191" s="217"/>
      <c r="VZJ191" s="217"/>
      <c r="VZK191" s="217"/>
      <c r="VZL191" s="217"/>
      <c r="VZM191" s="217"/>
      <c r="VZN191" s="217"/>
      <c r="VZO191" s="217"/>
      <c r="VZP191" s="217"/>
      <c r="VZQ191" s="217"/>
      <c r="VZR191" s="217"/>
      <c r="VZS191" s="217"/>
      <c r="VZT191" s="217"/>
      <c r="VZU191" s="217"/>
      <c r="VZV191" s="217"/>
      <c r="VZW191" s="217"/>
      <c r="VZX191" s="217"/>
      <c r="VZY191" s="217"/>
      <c r="VZZ191" s="217"/>
      <c r="WAA191" s="217"/>
      <c r="WAB191" s="217"/>
      <c r="WAC191" s="217"/>
      <c r="WAD191" s="217"/>
      <c r="WAE191" s="217"/>
      <c r="WAF191" s="217"/>
      <c r="WAG191" s="217"/>
      <c r="WAH191" s="217"/>
      <c r="WAI191" s="217"/>
      <c r="WAJ191" s="217"/>
      <c r="WAK191" s="217"/>
      <c r="WAL191" s="217"/>
      <c r="WAM191" s="217"/>
      <c r="WAN191" s="217"/>
      <c r="WAO191" s="217"/>
      <c r="WAP191" s="217"/>
      <c r="WAQ191" s="217"/>
      <c r="WAR191" s="217"/>
      <c r="WAS191" s="217"/>
      <c r="WAT191" s="217"/>
      <c r="WAU191" s="217"/>
      <c r="WAV191" s="217"/>
      <c r="WAW191" s="217"/>
      <c r="WAX191" s="217"/>
      <c r="WAY191" s="217"/>
      <c r="WAZ191" s="217"/>
      <c r="WBA191" s="217"/>
      <c r="WBB191" s="217"/>
      <c r="WBC191" s="217"/>
      <c r="WBD191" s="217"/>
      <c r="WBE191" s="217"/>
      <c r="WBF191" s="217"/>
      <c r="WBG191" s="217"/>
      <c r="WBH191" s="217"/>
      <c r="WBI191" s="217"/>
      <c r="WBJ191" s="217"/>
      <c r="WBK191" s="217"/>
      <c r="WBL191" s="217"/>
      <c r="WBM191" s="217"/>
      <c r="WBN191" s="217"/>
      <c r="WBO191" s="217"/>
      <c r="WBP191" s="217"/>
      <c r="WBQ191" s="217"/>
      <c r="WBR191" s="217"/>
      <c r="WBS191" s="217"/>
      <c r="WBT191" s="217"/>
      <c r="WBU191" s="217"/>
      <c r="WBV191" s="217"/>
      <c r="WBW191" s="217"/>
      <c r="WBX191" s="217"/>
      <c r="WBY191" s="217"/>
      <c r="WBZ191" s="217"/>
      <c r="WCA191" s="217"/>
      <c r="WCB191" s="217"/>
      <c r="WCC191" s="217"/>
      <c r="WCD191" s="217"/>
      <c r="WCE191" s="217"/>
      <c r="WCF191" s="217"/>
      <c r="WCG191" s="217"/>
      <c r="WCH191" s="217"/>
      <c r="WCI191" s="217"/>
      <c r="WCJ191" s="217"/>
      <c r="WCK191" s="217"/>
      <c r="WCL191" s="217"/>
      <c r="WCM191" s="217"/>
      <c r="WCN191" s="217"/>
      <c r="WCO191" s="217"/>
      <c r="WCP191" s="217"/>
      <c r="WCQ191" s="217"/>
      <c r="WCR191" s="217"/>
      <c r="WCS191" s="217"/>
      <c r="WCT191" s="217"/>
      <c r="WCU191" s="217"/>
      <c r="WCV191" s="217"/>
      <c r="WCW191" s="217"/>
      <c r="WCX191" s="217"/>
      <c r="WCY191" s="217"/>
      <c r="WCZ191" s="217"/>
      <c r="WDA191" s="217"/>
      <c r="WDB191" s="217"/>
      <c r="WDC191" s="217"/>
      <c r="WDD191" s="217"/>
      <c r="WDE191" s="217"/>
      <c r="WDF191" s="217"/>
      <c r="WDG191" s="217"/>
      <c r="WDH191" s="217"/>
      <c r="WDI191" s="217"/>
      <c r="WDJ191" s="217"/>
      <c r="WDK191" s="217"/>
      <c r="WDL191" s="217"/>
      <c r="WDM191" s="217"/>
      <c r="WDN191" s="217"/>
      <c r="WDO191" s="217"/>
      <c r="WDP191" s="217"/>
      <c r="WDQ191" s="217"/>
      <c r="WDR191" s="217"/>
      <c r="WDS191" s="217"/>
      <c r="WDT191" s="217"/>
      <c r="WDU191" s="217"/>
      <c r="WDV191" s="217"/>
      <c r="WDW191" s="217"/>
      <c r="WDX191" s="217"/>
      <c r="WDY191" s="217"/>
      <c r="WDZ191" s="217"/>
      <c r="WEA191" s="217"/>
      <c r="WEB191" s="217"/>
      <c r="WEC191" s="217"/>
      <c r="WED191" s="217"/>
      <c r="WEE191" s="217"/>
      <c r="WEF191" s="217"/>
      <c r="WEG191" s="217"/>
      <c r="WEH191" s="217"/>
      <c r="WEI191" s="217"/>
      <c r="WEJ191" s="217"/>
      <c r="WEK191" s="217"/>
      <c r="WEL191" s="217"/>
      <c r="WEM191" s="217"/>
      <c r="WEN191" s="217"/>
      <c r="WEO191" s="217"/>
      <c r="WEP191" s="217"/>
      <c r="WEQ191" s="217"/>
      <c r="WER191" s="217"/>
      <c r="WES191" s="217"/>
      <c r="WET191" s="217"/>
      <c r="WEU191" s="217"/>
      <c r="WEV191" s="217"/>
      <c r="WEW191" s="217"/>
      <c r="WEX191" s="217"/>
      <c r="WEY191" s="217"/>
      <c r="WEZ191" s="217"/>
      <c r="WFA191" s="217"/>
      <c r="WFB191" s="217"/>
      <c r="WFC191" s="217"/>
      <c r="WFD191" s="217"/>
      <c r="WFE191" s="217"/>
      <c r="WFF191" s="217"/>
      <c r="WFG191" s="217"/>
      <c r="WFH191" s="217"/>
      <c r="WFI191" s="217"/>
      <c r="WFJ191" s="217"/>
      <c r="WFK191" s="217"/>
      <c r="WFL191" s="217"/>
      <c r="WFM191" s="217"/>
      <c r="WFN191" s="217"/>
      <c r="WFO191" s="217"/>
      <c r="WFP191" s="217"/>
      <c r="WFQ191" s="217"/>
      <c r="WFR191" s="217"/>
      <c r="WFS191" s="217"/>
      <c r="WFT191" s="217"/>
      <c r="WFU191" s="217"/>
      <c r="WFV191" s="217"/>
      <c r="WFW191" s="217"/>
      <c r="WFX191" s="217"/>
      <c r="WFY191" s="217"/>
      <c r="WFZ191" s="217"/>
      <c r="WGA191" s="217"/>
      <c r="WGB191" s="217"/>
      <c r="WGC191" s="217"/>
      <c r="WGD191" s="217"/>
      <c r="WGE191" s="217"/>
      <c r="WGF191" s="217"/>
      <c r="WGG191" s="217"/>
      <c r="WGH191" s="217"/>
      <c r="WGI191" s="217"/>
      <c r="WGJ191" s="217"/>
      <c r="WGK191" s="217"/>
      <c r="WGL191" s="217"/>
      <c r="WGM191" s="217"/>
      <c r="WGN191" s="217"/>
      <c r="WGO191" s="217"/>
      <c r="WGP191" s="217"/>
      <c r="WGQ191" s="217"/>
      <c r="WGR191" s="217"/>
      <c r="WGS191" s="217"/>
      <c r="WGT191" s="217"/>
      <c r="WGU191" s="217"/>
      <c r="WGV191" s="217"/>
      <c r="WGW191" s="217"/>
      <c r="WGX191" s="217"/>
      <c r="WGY191" s="217"/>
      <c r="WGZ191" s="217"/>
      <c r="WHA191" s="217"/>
      <c r="WHB191" s="217"/>
      <c r="WHC191" s="217"/>
      <c r="WHD191" s="217"/>
      <c r="WHE191" s="217"/>
      <c r="WHF191" s="217"/>
      <c r="WHG191" s="217"/>
      <c r="WHH191" s="217"/>
      <c r="WHI191" s="217"/>
      <c r="WHJ191" s="217"/>
      <c r="WHK191" s="217"/>
      <c r="WHL191" s="217"/>
      <c r="WHM191" s="217"/>
      <c r="WHN191" s="217"/>
      <c r="WHO191" s="217"/>
      <c r="WHP191" s="217"/>
      <c r="WHQ191" s="217"/>
      <c r="WHR191" s="217"/>
      <c r="WHS191" s="217"/>
      <c r="WHT191" s="217"/>
      <c r="WHU191" s="217"/>
      <c r="WHV191" s="217"/>
      <c r="WHW191" s="217"/>
      <c r="WHX191" s="217"/>
      <c r="WHY191" s="217"/>
      <c r="WHZ191" s="217"/>
      <c r="WIA191" s="217"/>
      <c r="WIB191" s="217"/>
      <c r="WIC191" s="217"/>
      <c r="WID191" s="217"/>
      <c r="WIE191" s="217"/>
      <c r="WIF191" s="217"/>
      <c r="WIG191" s="217"/>
      <c r="WIH191" s="217"/>
      <c r="WII191" s="217"/>
      <c r="WIJ191" s="217"/>
      <c r="WIK191" s="217"/>
      <c r="WIL191" s="217"/>
      <c r="WIM191" s="217"/>
      <c r="WIN191" s="217"/>
      <c r="WIO191" s="217"/>
      <c r="WIP191" s="217"/>
      <c r="WIQ191" s="217"/>
      <c r="WIR191" s="217"/>
      <c r="WIS191" s="217"/>
      <c r="WIT191" s="217"/>
      <c r="WIU191" s="217"/>
      <c r="WIV191" s="217"/>
      <c r="WIW191" s="217"/>
      <c r="WIX191" s="217"/>
      <c r="WIY191" s="217"/>
      <c r="WIZ191" s="217"/>
      <c r="WJA191" s="217"/>
      <c r="WJB191" s="217"/>
      <c r="WJC191" s="217"/>
      <c r="WJD191" s="217"/>
      <c r="WJE191" s="217"/>
      <c r="WJF191" s="217"/>
      <c r="WJG191" s="217"/>
      <c r="WJH191" s="217"/>
      <c r="WJI191" s="217"/>
      <c r="WJJ191" s="217"/>
      <c r="WJK191" s="217"/>
      <c r="WJL191" s="217"/>
      <c r="WJM191" s="217"/>
      <c r="WJN191" s="217"/>
      <c r="WJO191" s="217"/>
      <c r="WJP191" s="217"/>
      <c r="WJQ191" s="217"/>
      <c r="WJR191" s="217"/>
      <c r="WJS191" s="217"/>
      <c r="WJT191" s="217"/>
      <c r="WJU191" s="217"/>
      <c r="WJV191" s="217"/>
      <c r="WJW191" s="217"/>
      <c r="WJX191" s="217"/>
      <c r="WJY191" s="217"/>
      <c r="WJZ191" s="217"/>
      <c r="WKA191" s="217"/>
      <c r="WKB191" s="217"/>
      <c r="WKC191" s="217"/>
      <c r="WKD191" s="217"/>
      <c r="WKE191" s="217"/>
      <c r="WKF191" s="217"/>
      <c r="WKG191" s="217"/>
      <c r="WKH191" s="217"/>
      <c r="WKI191" s="217"/>
      <c r="WKJ191" s="217"/>
      <c r="WKK191" s="217"/>
      <c r="WKL191" s="217"/>
      <c r="WKM191" s="217"/>
      <c r="WKN191" s="217"/>
      <c r="WKO191" s="217"/>
      <c r="WKP191" s="217"/>
      <c r="WKQ191" s="217"/>
      <c r="WKR191" s="217"/>
      <c r="WKS191" s="217"/>
      <c r="WKT191" s="217"/>
      <c r="WKU191" s="217"/>
      <c r="WKV191" s="217"/>
      <c r="WKW191" s="217"/>
      <c r="WKX191" s="217"/>
      <c r="WKY191" s="217"/>
      <c r="WKZ191" s="217"/>
      <c r="WLA191" s="217"/>
      <c r="WLB191" s="217"/>
      <c r="WLC191" s="217"/>
      <c r="WLD191" s="217"/>
      <c r="WLE191" s="217"/>
      <c r="WLF191" s="217"/>
      <c r="WLG191" s="217"/>
      <c r="WLH191" s="217"/>
      <c r="WLI191" s="217"/>
      <c r="WLJ191" s="217"/>
      <c r="WLK191" s="217"/>
      <c r="WLL191" s="217"/>
      <c r="WLM191" s="217"/>
      <c r="WLN191" s="217"/>
      <c r="WLO191" s="217"/>
      <c r="WLP191" s="217"/>
      <c r="WLQ191" s="217"/>
      <c r="WLR191" s="217"/>
      <c r="WLS191" s="217"/>
      <c r="WLT191" s="217"/>
      <c r="WLU191" s="217"/>
      <c r="WLV191" s="217"/>
      <c r="WLW191" s="217"/>
      <c r="WLX191" s="217"/>
      <c r="WLY191" s="217"/>
      <c r="WLZ191" s="217"/>
      <c r="WMA191" s="217"/>
      <c r="WMB191" s="217"/>
      <c r="WMC191" s="217"/>
      <c r="WMD191" s="217"/>
      <c r="WME191" s="217"/>
      <c r="WMF191" s="217"/>
      <c r="WMG191" s="217"/>
      <c r="WMH191" s="217"/>
      <c r="WMI191" s="217"/>
      <c r="WMJ191" s="217"/>
      <c r="WMK191" s="217"/>
      <c r="WML191" s="217"/>
      <c r="WMM191" s="217"/>
      <c r="WMN191" s="217"/>
      <c r="WMO191" s="217"/>
      <c r="WMP191" s="217"/>
      <c r="WMQ191" s="217"/>
      <c r="WMR191" s="217"/>
      <c r="WMS191" s="217"/>
      <c r="WMT191" s="217"/>
      <c r="WMU191" s="217"/>
      <c r="WMV191" s="217"/>
      <c r="WMW191" s="217"/>
      <c r="WMX191" s="217"/>
      <c r="WMY191" s="217"/>
      <c r="WMZ191" s="217"/>
      <c r="WNA191" s="217"/>
      <c r="WNB191" s="217"/>
      <c r="WNC191" s="217"/>
      <c r="WND191" s="217"/>
      <c r="WNE191" s="217"/>
      <c r="WNF191" s="217"/>
      <c r="WNG191" s="217"/>
      <c r="WNH191" s="217"/>
      <c r="WNI191" s="217"/>
      <c r="WNJ191" s="217"/>
      <c r="WNK191" s="217"/>
      <c r="WNL191" s="217"/>
      <c r="WNM191" s="217"/>
      <c r="WNN191" s="217"/>
      <c r="WNO191" s="217"/>
      <c r="WNP191" s="217"/>
      <c r="WNQ191" s="217"/>
      <c r="WNR191" s="217"/>
      <c r="WNS191" s="217"/>
      <c r="WNT191" s="217"/>
      <c r="WNU191" s="217"/>
      <c r="WNV191" s="217"/>
      <c r="WNW191" s="217"/>
      <c r="WNX191" s="217"/>
      <c r="WNY191" s="217"/>
      <c r="WNZ191" s="217"/>
      <c r="WOA191" s="217"/>
      <c r="WOB191" s="217"/>
      <c r="WOC191" s="217"/>
      <c r="WOD191" s="217"/>
      <c r="WOE191" s="217"/>
      <c r="WOF191" s="217"/>
      <c r="WOG191" s="217"/>
      <c r="WOH191" s="217"/>
      <c r="WOI191" s="217"/>
      <c r="WOJ191" s="217"/>
      <c r="WOK191" s="217"/>
      <c r="WOL191" s="217"/>
      <c r="WOM191" s="217"/>
      <c r="WON191" s="217"/>
      <c r="WOO191" s="217"/>
      <c r="WOP191" s="217"/>
      <c r="WOQ191" s="217"/>
      <c r="WOR191" s="217"/>
      <c r="WOS191" s="217"/>
      <c r="WOT191" s="217"/>
      <c r="WOU191" s="217"/>
      <c r="WOV191" s="217"/>
      <c r="WOW191" s="217"/>
      <c r="WOX191" s="217"/>
      <c r="WOY191" s="217"/>
      <c r="WOZ191" s="217"/>
      <c r="WPA191" s="217"/>
      <c r="WPB191" s="217"/>
      <c r="WPC191" s="217"/>
      <c r="WPD191" s="217"/>
      <c r="WPE191" s="217"/>
      <c r="WPF191" s="217"/>
      <c r="WPG191" s="217"/>
      <c r="WPH191" s="217"/>
      <c r="WPI191" s="217"/>
      <c r="WPJ191" s="217"/>
      <c r="WPK191" s="217"/>
      <c r="WPL191" s="217"/>
      <c r="WPM191" s="217"/>
      <c r="WPN191" s="217"/>
      <c r="WPO191" s="217"/>
      <c r="WPP191" s="217"/>
      <c r="WPQ191" s="217"/>
      <c r="WPR191" s="217"/>
      <c r="WPS191" s="217"/>
      <c r="WPT191" s="217"/>
      <c r="WPU191" s="217"/>
      <c r="WPV191" s="217"/>
      <c r="WPW191" s="217"/>
      <c r="WPX191" s="217"/>
      <c r="WPY191" s="217"/>
      <c r="WPZ191" s="217"/>
      <c r="WQA191" s="217"/>
      <c r="WQB191" s="217"/>
      <c r="WQC191" s="217"/>
      <c r="WQD191" s="217"/>
      <c r="WQE191" s="217"/>
      <c r="WQF191" s="217"/>
      <c r="WQG191" s="217"/>
      <c r="WQH191" s="217"/>
      <c r="WQI191" s="217"/>
      <c r="WQJ191" s="217"/>
      <c r="WQK191" s="217"/>
      <c r="WQL191" s="217"/>
      <c r="WQM191" s="217"/>
      <c r="WQN191" s="217"/>
      <c r="WQO191" s="217"/>
      <c r="WQP191" s="217"/>
      <c r="WQQ191" s="217"/>
      <c r="WQR191" s="217"/>
      <c r="WQS191" s="217"/>
      <c r="WQT191" s="217"/>
      <c r="WQU191" s="217"/>
      <c r="WQV191" s="217"/>
      <c r="WQW191" s="217"/>
      <c r="WQX191" s="217"/>
      <c r="WQY191" s="217"/>
      <c r="WQZ191" s="217"/>
      <c r="WRA191" s="217"/>
      <c r="WRB191" s="217"/>
      <c r="WRC191" s="217"/>
      <c r="WRD191" s="217"/>
      <c r="WRE191" s="217"/>
      <c r="WRF191" s="217"/>
      <c r="WRG191" s="217"/>
      <c r="WRH191" s="217"/>
      <c r="WRI191" s="217"/>
      <c r="WRJ191" s="217"/>
      <c r="WRK191" s="217"/>
      <c r="WRL191" s="217"/>
      <c r="WRM191" s="217"/>
      <c r="WRN191" s="217"/>
      <c r="WRO191" s="217"/>
      <c r="WRP191" s="217"/>
      <c r="WRQ191" s="217"/>
      <c r="WRR191" s="217"/>
      <c r="WRS191" s="217"/>
      <c r="WRT191" s="217"/>
      <c r="WRU191" s="217"/>
      <c r="WRV191" s="217"/>
      <c r="WRW191" s="217"/>
      <c r="WRX191" s="217"/>
      <c r="WRY191" s="217"/>
      <c r="WRZ191" s="217"/>
      <c r="WSA191" s="217"/>
      <c r="WSB191" s="217"/>
      <c r="WSC191" s="217"/>
      <c r="WSD191" s="217"/>
      <c r="WSE191" s="217"/>
      <c r="WSF191" s="217"/>
      <c r="WSG191" s="217"/>
      <c r="WSH191" s="217"/>
      <c r="WSI191" s="217"/>
      <c r="WSJ191" s="217"/>
      <c r="WSK191" s="217"/>
      <c r="WSL191" s="217"/>
      <c r="WSM191" s="217"/>
      <c r="WSN191" s="217"/>
      <c r="WSO191" s="217"/>
      <c r="WSP191" s="217"/>
      <c r="WSQ191" s="217"/>
      <c r="WSR191" s="217"/>
      <c r="WSS191" s="217"/>
      <c r="WST191" s="217"/>
      <c r="WSU191" s="217"/>
      <c r="WSV191" s="217"/>
      <c r="WSW191" s="217"/>
      <c r="WSX191" s="217"/>
      <c r="WSY191" s="217"/>
      <c r="WSZ191" s="217"/>
      <c r="WTA191" s="217"/>
      <c r="WTB191" s="217"/>
      <c r="WTC191" s="217"/>
      <c r="WTD191" s="217"/>
      <c r="WTE191" s="217"/>
      <c r="WTF191" s="217"/>
      <c r="WTG191" s="217"/>
      <c r="WTH191" s="217"/>
      <c r="WTI191" s="217"/>
      <c r="WTJ191" s="217"/>
      <c r="WTK191" s="217"/>
      <c r="WTL191" s="217"/>
      <c r="WTM191" s="217"/>
      <c r="WTN191" s="217"/>
      <c r="WTO191" s="217"/>
      <c r="WTP191" s="217"/>
      <c r="WTQ191" s="217"/>
      <c r="WTR191" s="217"/>
      <c r="WTS191" s="217"/>
      <c r="WTT191" s="217"/>
      <c r="WTU191" s="217"/>
      <c r="WTV191" s="217"/>
      <c r="WTW191" s="217"/>
      <c r="WTX191" s="217"/>
      <c r="WTY191" s="217"/>
      <c r="WTZ191" s="217"/>
      <c r="WUA191" s="217"/>
      <c r="WUB191" s="217"/>
      <c r="WUC191" s="217"/>
      <c r="WUD191" s="217"/>
      <c r="WUE191" s="217"/>
      <c r="WUF191" s="217"/>
      <c r="WUG191" s="217"/>
      <c r="WUH191" s="217"/>
      <c r="WUI191" s="217"/>
      <c r="WUJ191" s="217"/>
      <c r="WUK191" s="217"/>
      <c r="WUL191" s="217"/>
      <c r="WUM191" s="217"/>
      <c r="WUN191" s="217"/>
      <c r="WUO191" s="217"/>
      <c r="WUP191" s="217"/>
      <c r="WUQ191" s="217"/>
      <c r="WUR191" s="217"/>
      <c r="WUS191" s="217"/>
      <c r="WUT191" s="217"/>
      <c r="WUU191" s="217"/>
      <c r="WUV191" s="217"/>
      <c r="WUW191" s="217"/>
      <c r="WUX191" s="217"/>
      <c r="WUY191" s="217"/>
      <c r="WUZ191" s="217"/>
      <c r="WVA191" s="217"/>
      <c r="WVB191" s="217"/>
      <c r="WVC191" s="217"/>
      <c r="WVD191" s="217"/>
      <c r="WVE191" s="217"/>
      <c r="WVF191" s="217"/>
      <c r="WVG191" s="217"/>
      <c r="WVH191" s="217"/>
      <c r="WVI191" s="217"/>
      <c r="WVJ191" s="217"/>
      <c r="WVK191" s="217"/>
      <c r="WVL191" s="217"/>
      <c r="WVM191" s="217"/>
      <c r="WVN191" s="217"/>
      <c r="WVO191" s="217"/>
      <c r="WVP191" s="217"/>
      <c r="WVQ191" s="217"/>
      <c r="WVR191" s="217"/>
      <c r="WVS191" s="217"/>
      <c r="WVT191" s="217"/>
      <c r="WVU191" s="217"/>
      <c r="WVV191" s="217"/>
      <c r="WVW191" s="217"/>
      <c r="WVX191" s="217"/>
      <c r="WVY191" s="217"/>
      <c r="WVZ191" s="217"/>
      <c r="WWA191" s="217"/>
      <c r="WWB191" s="217"/>
      <c r="WWC191" s="217"/>
      <c r="WWD191" s="217"/>
      <c r="WWE191" s="217"/>
      <c r="WWF191" s="217"/>
      <c r="WWG191" s="217"/>
      <c r="WWH191" s="217"/>
      <c r="WWI191" s="217"/>
      <c r="WWJ191" s="217"/>
      <c r="WWK191" s="217"/>
      <c r="WWL191" s="217"/>
      <c r="WWM191" s="217"/>
      <c r="WWN191" s="217"/>
      <c r="WWO191" s="217"/>
      <c r="WWP191" s="217"/>
      <c r="WWQ191" s="217"/>
      <c r="WWR191" s="217"/>
      <c r="WWS191" s="217"/>
      <c r="WWT191" s="217"/>
      <c r="WWU191" s="217"/>
      <c r="WWV191" s="217"/>
      <c r="WWW191" s="217"/>
      <c r="WWX191" s="217"/>
      <c r="WWY191" s="217"/>
      <c r="WWZ191" s="217"/>
      <c r="WXA191" s="217"/>
      <c r="WXB191" s="217"/>
      <c r="WXC191" s="217"/>
      <c r="WXD191" s="217"/>
      <c r="WXE191" s="217"/>
      <c r="WXF191" s="217"/>
      <c r="WXG191" s="217"/>
      <c r="WXH191" s="217"/>
      <c r="WXI191" s="217"/>
      <c r="WXJ191" s="217"/>
      <c r="WXK191" s="217"/>
      <c r="WXL191" s="217"/>
      <c r="WXM191" s="217"/>
      <c r="WXN191" s="217"/>
      <c r="WXO191" s="217"/>
      <c r="WXP191" s="217"/>
      <c r="WXQ191" s="217"/>
      <c r="WXR191" s="217"/>
      <c r="WXS191" s="217"/>
      <c r="WXT191" s="217"/>
      <c r="WXU191" s="217"/>
      <c r="WXV191" s="217"/>
      <c r="WXW191" s="217"/>
      <c r="WXX191" s="217"/>
      <c r="WXY191" s="217"/>
      <c r="WXZ191" s="217"/>
      <c r="WYA191" s="217"/>
      <c r="WYB191" s="217"/>
      <c r="WYC191" s="217"/>
      <c r="WYD191" s="217"/>
      <c r="WYE191" s="217"/>
      <c r="WYF191" s="217"/>
      <c r="WYG191" s="217"/>
      <c r="WYH191" s="217"/>
      <c r="WYI191" s="217"/>
      <c r="WYJ191" s="217"/>
      <c r="WYK191" s="217"/>
      <c r="WYL191" s="217"/>
      <c r="WYM191" s="217"/>
      <c r="WYN191" s="217"/>
      <c r="WYO191" s="217"/>
      <c r="WYP191" s="217"/>
      <c r="WYQ191" s="217"/>
      <c r="WYR191" s="217"/>
      <c r="WYS191" s="217"/>
      <c r="WYT191" s="217"/>
      <c r="WYU191" s="217"/>
      <c r="WYV191" s="217"/>
      <c r="WYW191" s="217"/>
      <c r="WYX191" s="217"/>
      <c r="WYY191" s="217"/>
      <c r="WYZ191" s="217"/>
      <c r="WZA191" s="217"/>
      <c r="WZB191" s="217"/>
      <c r="WZC191" s="217"/>
      <c r="WZD191" s="217"/>
      <c r="WZE191" s="217"/>
      <c r="WZF191" s="217"/>
      <c r="WZG191" s="217"/>
      <c r="WZH191" s="217"/>
      <c r="WZI191" s="217"/>
      <c r="WZJ191" s="217"/>
      <c r="WZK191" s="217"/>
      <c r="WZL191" s="217"/>
      <c r="WZM191" s="217"/>
      <c r="WZN191" s="217"/>
      <c r="WZO191" s="217"/>
      <c r="WZP191" s="217"/>
      <c r="WZQ191" s="217"/>
      <c r="WZR191" s="217"/>
      <c r="WZS191" s="217"/>
      <c r="WZT191" s="217"/>
      <c r="WZU191" s="217"/>
      <c r="WZV191" s="217"/>
      <c r="WZW191" s="217"/>
      <c r="WZX191" s="217"/>
      <c r="WZY191" s="217"/>
      <c r="WZZ191" s="217"/>
      <c r="XAA191" s="217"/>
      <c r="XAB191" s="217"/>
      <c r="XAC191" s="217"/>
      <c r="XAD191" s="217"/>
      <c r="XAE191" s="217"/>
      <c r="XAF191" s="217"/>
      <c r="XAG191" s="217"/>
      <c r="XAH191" s="217"/>
      <c r="XAI191" s="217"/>
      <c r="XAJ191" s="217"/>
      <c r="XAK191" s="217"/>
      <c r="XAL191" s="217"/>
      <c r="XAM191" s="217"/>
      <c r="XAN191" s="217"/>
      <c r="XAO191" s="217"/>
      <c r="XAP191" s="217"/>
      <c r="XAQ191" s="217"/>
      <c r="XAR191" s="217"/>
      <c r="XAS191" s="217"/>
      <c r="XAT191" s="217"/>
      <c r="XAU191" s="217"/>
      <c r="XAV191" s="217"/>
      <c r="XAW191" s="217"/>
      <c r="XAX191" s="217"/>
      <c r="XAY191" s="217"/>
      <c r="XAZ191" s="217"/>
      <c r="XBA191" s="217"/>
      <c r="XBB191" s="217"/>
      <c r="XBC191" s="217"/>
      <c r="XBD191" s="217"/>
      <c r="XBE191" s="217"/>
      <c r="XBF191" s="217"/>
      <c r="XBG191" s="217"/>
      <c r="XBH191" s="217"/>
      <c r="XBI191" s="217"/>
      <c r="XBJ191" s="217"/>
      <c r="XBK191" s="217"/>
      <c r="XBL191" s="217"/>
      <c r="XBM191" s="217"/>
      <c r="XBN191" s="217"/>
      <c r="XBO191" s="217"/>
      <c r="XBP191" s="217"/>
      <c r="XBQ191" s="217"/>
      <c r="XBR191" s="217"/>
      <c r="XBS191" s="217"/>
      <c r="XBT191" s="217"/>
      <c r="XBU191" s="217"/>
      <c r="XBV191" s="217"/>
      <c r="XBW191" s="217"/>
      <c r="XBX191" s="217"/>
      <c r="XBY191" s="217"/>
      <c r="XBZ191" s="217"/>
      <c r="XCA191" s="217"/>
      <c r="XCB191" s="217"/>
      <c r="XCC191" s="217"/>
      <c r="XCD191" s="217"/>
      <c r="XCE191" s="217"/>
      <c r="XCF191" s="217"/>
      <c r="XCG191" s="217"/>
      <c r="XCH191" s="217"/>
      <c r="XCI191" s="217"/>
      <c r="XCJ191" s="217"/>
      <c r="XCK191" s="217"/>
      <c r="XCL191" s="217"/>
      <c r="XCM191" s="217"/>
      <c r="XCN191" s="217"/>
      <c r="XCO191" s="217"/>
      <c r="XCP191" s="217"/>
      <c r="XCQ191" s="217"/>
      <c r="XCR191" s="217"/>
      <c r="XCS191" s="217"/>
      <c r="XCT191" s="217"/>
      <c r="XCU191" s="217"/>
      <c r="XCV191" s="217"/>
      <c r="XCW191" s="217"/>
      <c r="XCX191" s="217"/>
      <c r="XCY191" s="217"/>
      <c r="XCZ191" s="217"/>
      <c r="XDA191" s="217"/>
      <c r="XDB191" s="217"/>
      <c r="XDC191" s="217"/>
      <c r="XDD191" s="217"/>
      <c r="XDE191" s="217"/>
      <c r="XDF191" s="217"/>
      <c r="XDG191" s="217"/>
      <c r="XDH191" s="217"/>
      <c r="XDI191" s="217"/>
      <c r="XDJ191" s="217"/>
      <c r="XDK191" s="217"/>
      <c r="XDL191" s="217"/>
      <c r="XDM191" s="217"/>
      <c r="XDN191" s="217"/>
      <c r="XDO191" s="217"/>
      <c r="XDP191" s="217"/>
      <c r="XDQ191" s="217"/>
      <c r="XDR191" s="217"/>
      <c r="XDS191" s="217"/>
      <c r="XDT191" s="217"/>
      <c r="XDU191" s="217"/>
      <c r="XDV191" s="217"/>
      <c r="XDW191" s="217"/>
      <c r="XDX191" s="217"/>
      <c r="XDY191" s="217"/>
      <c r="XDZ191" s="217"/>
      <c r="XEA191" s="217"/>
      <c r="XEB191" s="217"/>
      <c r="XEC191" s="217"/>
      <c r="XED191" s="217"/>
      <c r="XEE191" s="217"/>
      <c r="XEF191" s="217"/>
      <c r="XEG191" s="217"/>
      <c r="XEH191" s="217"/>
      <c r="XEI191" s="217"/>
      <c r="XEJ191" s="217"/>
      <c r="XEK191" s="217"/>
      <c r="XEL191" s="217"/>
      <c r="XEM191" s="217"/>
      <c r="XEN191" s="217"/>
      <c r="XEO191" s="217"/>
      <c r="XEP191" s="217"/>
      <c r="XEQ191" s="217"/>
      <c r="XER191" s="217"/>
      <c r="XES191" s="217"/>
      <c r="XET191" s="217"/>
      <c r="XEU191" s="217"/>
      <c r="XEV191" s="217"/>
      <c r="XEW191" s="217"/>
      <c r="XEX191" s="217"/>
      <c r="XEY191" s="217"/>
      <c r="XEZ191" s="217"/>
      <c r="XFA191" s="217"/>
      <c r="XFB191" s="217"/>
      <c r="XFC191" s="217"/>
      <c r="XFD191" s="211"/>
    </row>
    <row r="192" spans="1:16384" ht="23.25">
      <c r="A192" s="211"/>
      <c r="B192" s="222"/>
      <c r="C192" s="210"/>
      <c r="D192" s="213"/>
      <c r="E192" s="247"/>
      <c r="F192" s="247"/>
      <c r="G192" s="244"/>
      <c r="H192" s="214"/>
      <c r="I192" s="214"/>
      <c r="J192" s="1295"/>
      <c r="K192" s="1295"/>
      <c r="L192" s="234"/>
      <c r="M192" s="234"/>
      <c r="N192" s="215"/>
      <c r="O192" s="213"/>
      <c r="P192" s="213"/>
      <c r="Q192" s="213"/>
      <c r="R192" s="213"/>
      <c r="S192" s="213"/>
      <c r="T192" s="196"/>
      <c r="U192" s="233"/>
      <c r="V192" s="249"/>
      <c r="W192" s="257"/>
      <c r="X192" s="250"/>
      <c r="Y192" s="250"/>
      <c r="Z192" s="210"/>
      <c r="AA192" s="210"/>
      <c r="AB192" s="210"/>
      <c r="AC192" s="210"/>
      <c r="AD192" s="210"/>
      <c r="AE192" s="210"/>
      <c r="AF192" s="1248"/>
      <c r="AG192" s="210"/>
      <c r="AH192" s="210"/>
      <c r="AI192" s="250"/>
      <c r="AJ192" s="220"/>
      <c r="AK192" s="234"/>
      <c r="AL192" s="215"/>
      <c r="AM192" s="215"/>
      <c r="AN192" s="215"/>
      <c r="AO192" s="215"/>
      <c r="AP192" s="215"/>
      <c r="AQ192" s="215"/>
      <c r="AR192" s="215"/>
      <c r="AS192" s="215"/>
      <c r="AT192" s="215"/>
      <c r="AU192" s="215"/>
      <c r="AV192" s="215"/>
      <c r="AW192" s="215"/>
      <c r="AX192" s="1141"/>
      <c r="AY192" s="1141">
        <f t="shared" ref="AY192:AY206" si="54">SUM(AM192:AX192)</f>
        <v>0</v>
      </c>
      <c r="AZ192" s="1141">
        <f t="shared" si="52"/>
        <v>0</v>
      </c>
      <c r="BA192" s="217"/>
      <c r="BB192" s="1062"/>
      <c r="BC192" s="217"/>
      <c r="BD192" s="217"/>
      <c r="BE192" s="217"/>
      <c r="BF192" s="217"/>
      <c r="BG192" s="217"/>
      <c r="BH192" s="217"/>
      <c r="BI192" s="217"/>
      <c r="BJ192" s="217"/>
      <c r="BK192" s="217"/>
      <c r="BL192" s="217"/>
      <c r="BM192" s="217"/>
      <c r="BN192" s="217"/>
      <c r="BO192" s="217"/>
      <c r="BP192" s="217"/>
      <c r="BQ192" s="217"/>
      <c r="BR192" s="217"/>
      <c r="BS192" s="217"/>
      <c r="BT192" s="217"/>
      <c r="BU192" s="217"/>
      <c r="BV192" s="217"/>
      <c r="BW192" s="217"/>
      <c r="BX192" s="217"/>
      <c r="BY192" s="217"/>
      <c r="BZ192" s="217"/>
      <c r="CA192" s="217"/>
      <c r="CB192" s="217"/>
      <c r="CC192" s="217"/>
      <c r="CD192" s="217"/>
      <c r="CE192" s="217"/>
      <c r="CF192" s="217"/>
      <c r="CG192" s="217"/>
      <c r="CH192" s="217"/>
      <c r="CI192" s="217"/>
      <c r="CJ192" s="217"/>
      <c r="CK192" s="217"/>
      <c r="CL192" s="217"/>
      <c r="CM192" s="217"/>
      <c r="CN192" s="217"/>
      <c r="CO192" s="217"/>
      <c r="CP192" s="217"/>
      <c r="CQ192" s="217"/>
      <c r="CR192" s="217"/>
      <c r="CS192" s="217"/>
      <c r="CT192" s="217"/>
      <c r="CU192" s="217"/>
      <c r="CV192" s="217"/>
      <c r="CW192" s="217"/>
      <c r="CX192" s="217"/>
      <c r="CY192" s="217"/>
      <c r="CZ192" s="217"/>
      <c r="DA192" s="217"/>
      <c r="DB192" s="217"/>
      <c r="DC192" s="217"/>
      <c r="DD192" s="217"/>
      <c r="DE192" s="217"/>
      <c r="DF192" s="217"/>
      <c r="DG192" s="217"/>
      <c r="DH192" s="217"/>
      <c r="DI192" s="217"/>
      <c r="DJ192" s="217"/>
      <c r="DK192" s="217"/>
      <c r="DL192" s="217"/>
      <c r="DM192" s="217"/>
      <c r="DN192" s="217"/>
      <c r="DO192" s="217"/>
      <c r="DP192" s="217"/>
      <c r="DQ192" s="217"/>
      <c r="DR192" s="217"/>
      <c r="DS192" s="217"/>
      <c r="DT192" s="217"/>
      <c r="DU192" s="217"/>
      <c r="DV192" s="217"/>
      <c r="DW192" s="217"/>
      <c r="DX192" s="217"/>
      <c r="DY192" s="217"/>
      <c r="DZ192" s="217"/>
      <c r="EA192" s="217"/>
      <c r="EB192" s="217"/>
      <c r="EC192" s="217"/>
      <c r="ED192" s="217"/>
      <c r="EE192" s="217"/>
      <c r="EF192" s="217"/>
      <c r="EG192" s="217"/>
      <c r="EH192" s="217"/>
      <c r="EI192" s="217"/>
      <c r="EJ192" s="217"/>
      <c r="EK192" s="217"/>
      <c r="EL192" s="217"/>
      <c r="EM192" s="217"/>
      <c r="EN192" s="217"/>
      <c r="EO192" s="217"/>
      <c r="EP192" s="217"/>
      <c r="EQ192" s="217"/>
      <c r="ER192" s="217"/>
      <c r="ES192" s="217"/>
      <c r="ET192" s="217"/>
      <c r="EU192" s="217"/>
      <c r="EV192" s="217"/>
      <c r="EW192" s="217"/>
      <c r="EX192" s="217"/>
      <c r="EY192" s="217"/>
      <c r="EZ192" s="217"/>
      <c r="FA192" s="217"/>
      <c r="FB192" s="217"/>
      <c r="FC192" s="217"/>
      <c r="FD192" s="217"/>
      <c r="FE192" s="217"/>
      <c r="FF192" s="217"/>
      <c r="FG192" s="217"/>
      <c r="FH192" s="217"/>
      <c r="FI192" s="217"/>
      <c r="FJ192" s="217"/>
      <c r="FK192" s="217"/>
      <c r="FL192" s="217"/>
      <c r="FM192" s="217"/>
      <c r="FN192" s="217"/>
      <c r="FO192" s="217"/>
      <c r="FP192" s="217"/>
      <c r="FQ192" s="217"/>
      <c r="FR192" s="217"/>
      <c r="FS192" s="217"/>
      <c r="FT192" s="217"/>
      <c r="FU192" s="217"/>
      <c r="FV192" s="217"/>
      <c r="FW192" s="217"/>
      <c r="FX192" s="217"/>
      <c r="FY192" s="217"/>
      <c r="FZ192" s="217"/>
      <c r="GA192" s="217"/>
      <c r="GB192" s="217"/>
      <c r="GC192" s="217"/>
      <c r="GD192" s="217"/>
      <c r="GE192" s="217"/>
      <c r="GF192" s="217"/>
      <c r="GG192" s="217"/>
      <c r="GH192" s="217"/>
      <c r="GI192" s="217"/>
      <c r="GJ192" s="217"/>
      <c r="GK192" s="217"/>
      <c r="GL192" s="217"/>
      <c r="GM192" s="217"/>
      <c r="GN192" s="217"/>
      <c r="GO192" s="217"/>
      <c r="GP192" s="217"/>
      <c r="GQ192" s="217"/>
      <c r="GR192" s="217"/>
      <c r="GS192" s="217"/>
      <c r="GT192" s="217"/>
      <c r="GU192" s="217"/>
      <c r="GV192" s="217"/>
      <c r="GW192" s="217"/>
      <c r="GX192" s="217"/>
      <c r="GY192" s="217"/>
      <c r="GZ192" s="217"/>
      <c r="HA192" s="217"/>
      <c r="HB192" s="217"/>
      <c r="HC192" s="217"/>
      <c r="HD192" s="217"/>
      <c r="HE192" s="217"/>
      <c r="HF192" s="217"/>
      <c r="HG192" s="217"/>
      <c r="HH192" s="217"/>
      <c r="HI192" s="217"/>
      <c r="HJ192" s="217"/>
      <c r="HK192" s="217"/>
      <c r="HL192" s="217"/>
      <c r="HM192" s="217"/>
      <c r="HN192" s="217"/>
      <c r="HO192" s="217"/>
      <c r="HP192" s="217"/>
      <c r="HQ192" s="217"/>
      <c r="HR192" s="217"/>
      <c r="HS192" s="217"/>
      <c r="HT192" s="217"/>
      <c r="HU192" s="217"/>
      <c r="HV192" s="217"/>
      <c r="HW192" s="217"/>
      <c r="HX192" s="217"/>
      <c r="HY192" s="217"/>
      <c r="HZ192" s="217"/>
      <c r="IA192" s="217"/>
      <c r="IB192" s="217"/>
      <c r="IC192" s="217"/>
      <c r="ID192" s="217"/>
      <c r="IE192" s="217"/>
      <c r="IF192" s="217"/>
      <c r="IG192" s="217"/>
      <c r="IH192" s="217"/>
      <c r="II192" s="217"/>
      <c r="IJ192" s="217"/>
      <c r="IK192" s="217"/>
      <c r="IL192" s="217"/>
      <c r="IM192" s="217"/>
      <c r="IN192" s="217"/>
      <c r="IO192" s="217"/>
      <c r="IP192" s="217"/>
      <c r="IQ192" s="217"/>
      <c r="IR192" s="217"/>
      <c r="IS192" s="217"/>
      <c r="IT192" s="217"/>
      <c r="IU192" s="217"/>
      <c r="IV192" s="217"/>
      <c r="IW192" s="217"/>
      <c r="IX192" s="217"/>
      <c r="IY192" s="217"/>
      <c r="IZ192" s="217"/>
      <c r="JA192" s="217"/>
      <c r="JB192" s="217"/>
      <c r="JC192" s="217"/>
      <c r="JD192" s="217"/>
      <c r="JE192" s="217"/>
      <c r="JF192" s="217"/>
      <c r="JG192" s="217"/>
      <c r="JH192" s="217"/>
      <c r="JI192" s="217"/>
      <c r="JJ192" s="217"/>
      <c r="JK192" s="217"/>
      <c r="JL192" s="217"/>
      <c r="JM192" s="217"/>
      <c r="JN192" s="217"/>
      <c r="JO192" s="217"/>
      <c r="JP192" s="217"/>
      <c r="JQ192" s="217"/>
      <c r="JR192" s="217"/>
      <c r="JS192" s="217"/>
      <c r="JT192" s="217"/>
      <c r="JU192" s="217"/>
      <c r="JV192" s="217"/>
      <c r="JW192" s="217"/>
      <c r="JX192" s="217"/>
      <c r="JY192" s="217"/>
      <c r="JZ192" s="217"/>
      <c r="KA192" s="217"/>
      <c r="KB192" s="217"/>
      <c r="KC192" s="217"/>
      <c r="KD192" s="217"/>
      <c r="KE192" s="217"/>
      <c r="KF192" s="217"/>
      <c r="KG192" s="217"/>
      <c r="KH192" s="217"/>
      <c r="KI192" s="217"/>
      <c r="KJ192" s="217"/>
      <c r="KK192" s="217"/>
      <c r="KL192" s="217"/>
      <c r="KM192" s="217"/>
      <c r="KN192" s="217"/>
      <c r="KO192" s="217"/>
      <c r="KP192" s="217"/>
      <c r="KQ192" s="217"/>
      <c r="KR192" s="217"/>
      <c r="KS192" s="217"/>
      <c r="KT192" s="217"/>
      <c r="KU192" s="217"/>
      <c r="KV192" s="217"/>
      <c r="KW192" s="217"/>
      <c r="KX192" s="217"/>
      <c r="KY192" s="217"/>
      <c r="KZ192" s="217"/>
      <c r="LA192" s="217"/>
      <c r="LB192" s="217"/>
      <c r="LC192" s="217"/>
      <c r="LD192" s="217"/>
      <c r="LE192" s="217"/>
      <c r="LF192" s="217"/>
      <c r="LG192" s="217"/>
      <c r="LH192" s="217"/>
      <c r="LI192" s="217"/>
      <c r="LJ192" s="217"/>
      <c r="LK192" s="217"/>
      <c r="LL192" s="217"/>
      <c r="LM192" s="217"/>
      <c r="LN192" s="217"/>
      <c r="LO192" s="217"/>
      <c r="LP192" s="217"/>
      <c r="LQ192" s="217"/>
      <c r="LR192" s="217"/>
      <c r="LS192" s="217"/>
      <c r="LT192" s="217"/>
      <c r="LU192" s="217"/>
      <c r="LV192" s="217"/>
      <c r="LW192" s="217"/>
      <c r="LX192" s="217"/>
      <c r="LY192" s="217"/>
      <c r="LZ192" s="217"/>
      <c r="MA192" s="217"/>
      <c r="MB192" s="217"/>
      <c r="MC192" s="217"/>
      <c r="MD192" s="217"/>
      <c r="ME192" s="217"/>
      <c r="MF192" s="217"/>
      <c r="MG192" s="217"/>
      <c r="MH192" s="217"/>
      <c r="MI192" s="217"/>
      <c r="MJ192" s="217"/>
      <c r="MK192" s="217"/>
      <c r="ML192" s="217"/>
      <c r="MM192" s="217"/>
      <c r="MN192" s="217"/>
      <c r="MO192" s="217"/>
      <c r="MP192" s="217"/>
      <c r="MQ192" s="217"/>
      <c r="MR192" s="217"/>
      <c r="MS192" s="217"/>
      <c r="MT192" s="217"/>
      <c r="MU192" s="217"/>
      <c r="MV192" s="217"/>
      <c r="MW192" s="217"/>
      <c r="MX192" s="217"/>
      <c r="MY192" s="217"/>
      <c r="MZ192" s="217"/>
      <c r="NA192" s="217"/>
      <c r="NB192" s="217"/>
      <c r="NC192" s="217"/>
      <c r="ND192" s="217"/>
      <c r="NE192" s="217"/>
      <c r="NF192" s="217"/>
      <c r="NG192" s="217"/>
      <c r="NH192" s="217"/>
      <c r="NI192" s="217"/>
      <c r="NJ192" s="217"/>
      <c r="NK192" s="217"/>
      <c r="NL192" s="217"/>
      <c r="NM192" s="217"/>
      <c r="NN192" s="217"/>
      <c r="NO192" s="217"/>
      <c r="NP192" s="217"/>
      <c r="NQ192" s="217"/>
      <c r="NR192" s="217"/>
      <c r="NS192" s="217"/>
      <c r="NT192" s="217"/>
      <c r="NU192" s="217"/>
      <c r="NV192" s="217"/>
      <c r="NW192" s="217"/>
      <c r="NX192" s="217"/>
      <c r="NY192" s="217"/>
      <c r="NZ192" s="217"/>
      <c r="OA192" s="217"/>
      <c r="OB192" s="217"/>
      <c r="OC192" s="217"/>
      <c r="OD192" s="217"/>
      <c r="OE192" s="217"/>
      <c r="OF192" s="217"/>
      <c r="OG192" s="217"/>
      <c r="OH192" s="217"/>
      <c r="OI192" s="217"/>
      <c r="OJ192" s="217"/>
      <c r="OK192" s="217"/>
      <c r="OL192" s="217"/>
      <c r="OM192" s="217"/>
      <c r="ON192" s="217"/>
      <c r="OO192" s="217"/>
      <c r="OP192" s="217"/>
      <c r="OQ192" s="217"/>
      <c r="OR192" s="217"/>
      <c r="OS192" s="217"/>
      <c r="OT192" s="217"/>
      <c r="OU192" s="217"/>
      <c r="OV192" s="217"/>
      <c r="OW192" s="217"/>
      <c r="OX192" s="217"/>
      <c r="OY192" s="217"/>
      <c r="OZ192" s="217"/>
      <c r="PA192" s="217"/>
      <c r="PB192" s="217"/>
      <c r="PC192" s="217"/>
      <c r="PD192" s="217"/>
      <c r="PE192" s="217"/>
      <c r="PF192" s="217"/>
      <c r="PG192" s="217"/>
      <c r="PH192" s="217"/>
      <c r="PI192" s="217"/>
      <c r="PJ192" s="217"/>
      <c r="PK192" s="217"/>
      <c r="PL192" s="217"/>
      <c r="PM192" s="217"/>
      <c r="PN192" s="217"/>
      <c r="PO192" s="217"/>
      <c r="PP192" s="217"/>
      <c r="PQ192" s="217"/>
      <c r="PR192" s="217"/>
      <c r="PS192" s="217"/>
      <c r="PT192" s="217"/>
      <c r="PU192" s="217"/>
      <c r="PV192" s="217"/>
      <c r="PW192" s="217"/>
      <c r="PX192" s="217"/>
      <c r="PY192" s="217"/>
      <c r="PZ192" s="217"/>
      <c r="QA192" s="217"/>
      <c r="QB192" s="217"/>
      <c r="QC192" s="217"/>
      <c r="QD192" s="217"/>
      <c r="QE192" s="217"/>
      <c r="QF192" s="217"/>
      <c r="QG192" s="217"/>
      <c r="QH192" s="217"/>
      <c r="QI192" s="217"/>
      <c r="QJ192" s="217"/>
      <c r="QK192" s="217"/>
      <c r="QL192" s="217"/>
      <c r="QM192" s="217"/>
      <c r="QN192" s="217"/>
      <c r="QO192" s="217"/>
      <c r="QP192" s="217"/>
      <c r="QQ192" s="217"/>
      <c r="QR192" s="217"/>
      <c r="QS192" s="217"/>
      <c r="QT192" s="217"/>
      <c r="QU192" s="217"/>
      <c r="QV192" s="217"/>
      <c r="QW192" s="217"/>
      <c r="QX192" s="217"/>
      <c r="QY192" s="217"/>
      <c r="QZ192" s="217"/>
      <c r="RA192" s="217"/>
      <c r="RB192" s="217"/>
      <c r="RC192" s="217"/>
      <c r="RD192" s="217"/>
      <c r="RE192" s="217"/>
      <c r="RF192" s="217"/>
      <c r="RG192" s="217"/>
      <c r="RH192" s="217"/>
      <c r="RI192" s="217"/>
      <c r="RJ192" s="217"/>
      <c r="RK192" s="217"/>
      <c r="RL192" s="217"/>
      <c r="RM192" s="217"/>
      <c r="RN192" s="217"/>
      <c r="RO192" s="217"/>
      <c r="RP192" s="217"/>
      <c r="RQ192" s="217"/>
      <c r="RR192" s="217"/>
      <c r="RS192" s="217"/>
      <c r="RT192" s="217"/>
      <c r="RU192" s="217"/>
      <c r="RV192" s="217"/>
      <c r="RW192" s="217"/>
      <c r="RX192" s="217"/>
      <c r="RY192" s="217"/>
      <c r="RZ192" s="217"/>
      <c r="SA192" s="217"/>
      <c r="SB192" s="217"/>
      <c r="SC192" s="217"/>
      <c r="SD192" s="217"/>
      <c r="SE192" s="217"/>
      <c r="SF192" s="217"/>
      <c r="SG192" s="217"/>
      <c r="SH192" s="217"/>
      <c r="SI192" s="217"/>
      <c r="SJ192" s="217"/>
      <c r="SK192" s="217"/>
      <c r="SL192" s="217"/>
      <c r="SM192" s="217"/>
      <c r="SN192" s="217"/>
      <c r="SO192" s="217"/>
      <c r="SP192" s="217"/>
      <c r="SQ192" s="217"/>
      <c r="SR192" s="217"/>
      <c r="SS192" s="217"/>
      <c r="ST192" s="217"/>
      <c r="SU192" s="217"/>
      <c r="SV192" s="217"/>
      <c r="SW192" s="217"/>
      <c r="SX192" s="217"/>
      <c r="SY192" s="217"/>
      <c r="SZ192" s="217"/>
      <c r="TA192" s="217"/>
      <c r="TB192" s="217"/>
      <c r="TC192" s="217"/>
      <c r="TD192" s="217"/>
      <c r="TE192" s="217"/>
      <c r="TF192" s="217"/>
      <c r="TG192" s="217"/>
      <c r="TH192" s="217"/>
      <c r="TI192" s="217"/>
      <c r="TJ192" s="217"/>
      <c r="TK192" s="217"/>
      <c r="TL192" s="217"/>
      <c r="TM192" s="217"/>
      <c r="TN192" s="217"/>
      <c r="TO192" s="217"/>
      <c r="TP192" s="217"/>
      <c r="TQ192" s="217"/>
      <c r="TR192" s="217"/>
      <c r="TS192" s="217"/>
      <c r="TT192" s="217"/>
      <c r="TU192" s="217"/>
      <c r="TV192" s="217"/>
      <c r="TW192" s="217"/>
      <c r="TX192" s="217"/>
      <c r="TY192" s="217"/>
      <c r="TZ192" s="217"/>
      <c r="UA192" s="217"/>
      <c r="UB192" s="217"/>
      <c r="UC192" s="217"/>
      <c r="UD192" s="217"/>
      <c r="UE192" s="217"/>
      <c r="UF192" s="217"/>
      <c r="UG192" s="217"/>
      <c r="UH192" s="217"/>
      <c r="UI192" s="217"/>
      <c r="UJ192" s="217"/>
      <c r="UK192" s="217"/>
      <c r="UL192" s="217"/>
      <c r="UM192" s="217"/>
      <c r="UN192" s="217"/>
      <c r="UO192" s="217"/>
      <c r="UP192" s="217"/>
      <c r="UQ192" s="217"/>
      <c r="UR192" s="217"/>
      <c r="US192" s="217"/>
      <c r="UT192" s="217"/>
      <c r="UU192" s="217"/>
      <c r="UV192" s="217"/>
      <c r="UW192" s="217"/>
      <c r="UX192" s="217"/>
      <c r="UY192" s="217"/>
      <c r="UZ192" s="217"/>
      <c r="VA192" s="217"/>
      <c r="VB192" s="217"/>
      <c r="VC192" s="217"/>
      <c r="VD192" s="217"/>
      <c r="VE192" s="217"/>
      <c r="VF192" s="217"/>
      <c r="VG192" s="217"/>
      <c r="VH192" s="217"/>
      <c r="VI192" s="217"/>
      <c r="VJ192" s="217"/>
      <c r="VK192" s="217"/>
      <c r="VL192" s="217"/>
      <c r="VM192" s="217"/>
      <c r="VN192" s="217"/>
      <c r="VO192" s="217"/>
      <c r="VP192" s="217"/>
      <c r="VQ192" s="217"/>
      <c r="VR192" s="217"/>
      <c r="VS192" s="217"/>
      <c r="VT192" s="217"/>
      <c r="VU192" s="217"/>
      <c r="VV192" s="217"/>
      <c r="VW192" s="217"/>
      <c r="VX192" s="217"/>
      <c r="VY192" s="217"/>
      <c r="VZ192" s="217"/>
      <c r="WA192" s="217"/>
      <c r="WB192" s="217"/>
      <c r="WC192" s="217"/>
      <c r="WD192" s="217"/>
      <c r="WE192" s="217"/>
      <c r="WF192" s="217"/>
      <c r="WG192" s="217"/>
      <c r="WH192" s="217"/>
      <c r="WI192" s="217"/>
      <c r="WJ192" s="217"/>
      <c r="WK192" s="217"/>
      <c r="WL192" s="217"/>
      <c r="WM192" s="217"/>
      <c r="WN192" s="217"/>
      <c r="WO192" s="217"/>
      <c r="WP192" s="217"/>
      <c r="WQ192" s="217"/>
      <c r="WR192" s="217"/>
      <c r="WS192" s="217"/>
      <c r="WT192" s="217"/>
      <c r="WU192" s="217"/>
      <c r="WV192" s="217"/>
      <c r="WW192" s="217"/>
      <c r="WX192" s="217"/>
      <c r="WY192" s="217"/>
      <c r="WZ192" s="217"/>
      <c r="XA192" s="217"/>
      <c r="XB192" s="217"/>
      <c r="XC192" s="217"/>
      <c r="XD192" s="217"/>
      <c r="XE192" s="217"/>
      <c r="XF192" s="217"/>
      <c r="XG192" s="217"/>
      <c r="XH192" s="217"/>
      <c r="XI192" s="217"/>
      <c r="XJ192" s="217"/>
      <c r="XK192" s="217"/>
      <c r="XL192" s="217"/>
      <c r="XM192" s="217"/>
      <c r="XN192" s="217"/>
      <c r="XO192" s="217"/>
      <c r="XP192" s="217"/>
      <c r="XQ192" s="217"/>
      <c r="XR192" s="217"/>
      <c r="XS192" s="217"/>
      <c r="XT192" s="217"/>
      <c r="XU192" s="217"/>
      <c r="XV192" s="217"/>
      <c r="XW192" s="217"/>
      <c r="XX192" s="217"/>
      <c r="XY192" s="217"/>
      <c r="XZ192" s="217"/>
      <c r="YA192" s="217"/>
      <c r="YB192" s="217"/>
      <c r="YC192" s="217"/>
      <c r="YD192" s="217"/>
      <c r="YE192" s="217"/>
      <c r="YF192" s="217"/>
      <c r="YG192" s="217"/>
      <c r="YH192" s="217"/>
      <c r="YI192" s="217"/>
      <c r="YJ192" s="217"/>
      <c r="YK192" s="217"/>
      <c r="YL192" s="217"/>
      <c r="YM192" s="217"/>
      <c r="YN192" s="217"/>
      <c r="YO192" s="217"/>
      <c r="YP192" s="217"/>
      <c r="YQ192" s="217"/>
      <c r="YR192" s="217"/>
      <c r="YS192" s="217"/>
      <c r="YT192" s="217"/>
      <c r="YU192" s="217"/>
      <c r="YV192" s="217"/>
      <c r="YW192" s="217"/>
      <c r="YX192" s="217"/>
      <c r="YY192" s="217"/>
      <c r="YZ192" s="217"/>
      <c r="ZA192" s="217"/>
      <c r="ZB192" s="217"/>
      <c r="ZC192" s="217"/>
      <c r="ZD192" s="217"/>
      <c r="ZE192" s="217"/>
      <c r="ZF192" s="217"/>
      <c r="ZG192" s="217"/>
      <c r="ZH192" s="217"/>
      <c r="ZI192" s="217"/>
      <c r="ZJ192" s="217"/>
      <c r="ZK192" s="217"/>
      <c r="ZL192" s="217"/>
      <c r="ZM192" s="217"/>
      <c r="ZN192" s="217"/>
      <c r="ZO192" s="217"/>
      <c r="ZP192" s="217"/>
      <c r="ZQ192" s="217"/>
      <c r="ZR192" s="217"/>
      <c r="ZS192" s="217"/>
      <c r="ZT192" s="217"/>
      <c r="ZU192" s="217"/>
      <c r="ZV192" s="217"/>
      <c r="ZW192" s="217"/>
      <c r="ZX192" s="217"/>
      <c r="ZY192" s="217"/>
      <c r="ZZ192" s="217"/>
      <c r="AAA192" s="217"/>
      <c r="AAB192" s="217"/>
      <c r="AAC192" s="217"/>
      <c r="AAD192" s="217"/>
      <c r="AAE192" s="217"/>
      <c r="AAF192" s="217"/>
      <c r="AAG192" s="217"/>
      <c r="AAH192" s="217"/>
      <c r="AAI192" s="217"/>
      <c r="AAJ192" s="217"/>
      <c r="AAK192" s="217"/>
      <c r="AAL192" s="217"/>
      <c r="AAM192" s="217"/>
      <c r="AAN192" s="217"/>
      <c r="AAO192" s="217"/>
      <c r="AAP192" s="217"/>
      <c r="AAQ192" s="217"/>
      <c r="AAR192" s="217"/>
      <c r="AAS192" s="217"/>
      <c r="AAT192" s="217"/>
      <c r="AAU192" s="217"/>
      <c r="AAV192" s="217"/>
      <c r="AAW192" s="217"/>
      <c r="AAX192" s="217"/>
      <c r="AAY192" s="217"/>
      <c r="AAZ192" s="217"/>
      <c r="ABA192" s="217"/>
      <c r="ABB192" s="217"/>
      <c r="ABC192" s="217"/>
      <c r="ABD192" s="217"/>
      <c r="ABE192" s="217"/>
      <c r="ABF192" s="217"/>
      <c r="ABG192" s="217"/>
      <c r="ABH192" s="217"/>
      <c r="ABI192" s="217"/>
      <c r="ABJ192" s="217"/>
      <c r="ABK192" s="217"/>
      <c r="ABL192" s="217"/>
      <c r="ABM192" s="217"/>
      <c r="ABN192" s="217"/>
      <c r="ABO192" s="217"/>
      <c r="ABP192" s="217"/>
      <c r="ABQ192" s="217"/>
      <c r="ABR192" s="217"/>
      <c r="ABS192" s="217"/>
      <c r="ABT192" s="217"/>
      <c r="ABU192" s="217"/>
      <c r="ABV192" s="217"/>
      <c r="ABW192" s="217"/>
      <c r="ABX192" s="217"/>
      <c r="ABY192" s="217"/>
      <c r="ABZ192" s="217"/>
      <c r="ACA192" s="217"/>
      <c r="ACB192" s="217"/>
      <c r="ACC192" s="217"/>
      <c r="ACD192" s="217"/>
      <c r="ACE192" s="217"/>
      <c r="ACF192" s="217"/>
      <c r="ACG192" s="217"/>
      <c r="ACH192" s="217"/>
      <c r="ACI192" s="217"/>
      <c r="ACJ192" s="217"/>
      <c r="ACK192" s="217"/>
      <c r="ACL192" s="217"/>
      <c r="ACM192" s="217"/>
      <c r="ACN192" s="217"/>
      <c r="ACO192" s="217"/>
      <c r="ACP192" s="217"/>
      <c r="ACQ192" s="217"/>
      <c r="ACR192" s="217"/>
      <c r="ACS192" s="217"/>
      <c r="ACT192" s="217"/>
      <c r="ACU192" s="217"/>
      <c r="ACV192" s="217"/>
      <c r="ACW192" s="217"/>
      <c r="ACX192" s="217"/>
      <c r="ACY192" s="217"/>
      <c r="ACZ192" s="217"/>
      <c r="ADA192" s="217"/>
      <c r="ADB192" s="217"/>
      <c r="ADC192" s="217"/>
      <c r="ADD192" s="217"/>
      <c r="ADE192" s="217"/>
      <c r="ADF192" s="217"/>
      <c r="ADG192" s="217"/>
      <c r="ADH192" s="217"/>
      <c r="ADI192" s="217"/>
      <c r="ADJ192" s="217"/>
      <c r="ADK192" s="217"/>
      <c r="ADL192" s="217"/>
      <c r="ADM192" s="217"/>
      <c r="ADN192" s="217"/>
      <c r="ADO192" s="217"/>
      <c r="ADP192" s="217"/>
      <c r="ADQ192" s="217"/>
      <c r="ADR192" s="217"/>
      <c r="ADS192" s="217"/>
      <c r="ADT192" s="217"/>
      <c r="ADU192" s="217"/>
      <c r="ADV192" s="217"/>
      <c r="ADW192" s="217"/>
      <c r="ADX192" s="217"/>
      <c r="ADY192" s="217"/>
      <c r="ADZ192" s="217"/>
      <c r="AEA192" s="217"/>
      <c r="AEB192" s="217"/>
      <c r="AEC192" s="217"/>
      <c r="AED192" s="217"/>
      <c r="AEE192" s="217"/>
      <c r="AEF192" s="217"/>
      <c r="AEG192" s="217"/>
      <c r="AEH192" s="217"/>
      <c r="AEI192" s="217"/>
      <c r="AEJ192" s="217"/>
      <c r="AEK192" s="217"/>
      <c r="AEL192" s="217"/>
      <c r="AEM192" s="217"/>
      <c r="AEN192" s="217"/>
      <c r="AEO192" s="217"/>
      <c r="AEP192" s="217"/>
      <c r="AEQ192" s="217"/>
      <c r="AER192" s="217"/>
      <c r="AES192" s="217"/>
      <c r="AET192" s="217"/>
      <c r="AEU192" s="217"/>
      <c r="AEV192" s="217"/>
      <c r="AEW192" s="217"/>
      <c r="AEX192" s="217"/>
      <c r="AEY192" s="217"/>
      <c r="AEZ192" s="217"/>
      <c r="AFA192" s="217"/>
      <c r="AFB192" s="217"/>
      <c r="AFC192" s="217"/>
      <c r="AFD192" s="217"/>
      <c r="AFE192" s="217"/>
      <c r="AFF192" s="217"/>
      <c r="AFG192" s="217"/>
      <c r="AFH192" s="217"/>
      <c r="AFI192" s="217"/>
      <c r="AFJ192" s="217"/>
      <c r="AFK192" s="217"/>
      <c r="AFL192" s="217"/>
      <c r="AFM192" s="217"/>
      <c r="AFN192" s="217"/>
      <c r="AFO192" s="217"/>
      <c r="AFP192" s="217"/>
      <c r="AFQ192" s="217"/>
      <c r="AFR192" s="217"/>
      <c r="AFS192" s="217"/>
      <c r="AFT192" s="217"/>
      <c r="AFU192" s="217"/>
      <c r="AFV192" s="217"/>
      <c r="AFW192" s="217"/>
      <c r="AFX192" s="217"/>
      <c r="AFY192" s="217"/>
      <c r="AFZ192" s="217"/>
      <c r="AGA192" s="217"/>
      <c r="AGB192" s="217"/>
      <c r="AGC192" s="217"/>
      <c r="AGD192" s="217"/>
      <c r="AGE192" s="217"/>
      <c r="AGF192" s="217"/>
      <c r="AGG192" s="217"/>
      <c r="AGH192" s="217"/>
      <c r="AGI192" s="217"/>
      <c r="AGJ192" s="217"/>
      <c r="AGK192" s="217"/>
      <c r="AGL192" s="217"/>
      <c r="AGM192" s="217"/>
      <c r="AGN192" s="217"/>
      <c r="AGO192" s="217"/>
      <c r="AGP192" s="217"/>
      <c r="AGQ192" s="217"/>
      <c r="AGR192" s="217"/>
      <c r="AGS192" s="217"/>
      <c r="AGT192" s="217"/>
      <c r="AGU192" s="217"/>
      <c r="AGV192" s="217"/>
      <c r="AGW192" s="217"/>
      <c r="AGX192" s="217"/>
      <c r="AGY192" s="217"/>
      <c r="AGZ192" s="217"/>
      <c r="AHA192" s="217"/>
      <c r="AHB192" s="217"/>
      <c r="AHC192" s="217"/>
      <c r="AHD192" s="217"/>
      <c r="AHE192" s="217"/>
      <c r="AHF192" s="217"/>
      <c r="AHG192" s="217"/>
      <c r="AHH192" s="217"/>
      <c r="AHI192" s="217"/>
      <c r="AHJ192" s="217"/>
      <c r="AHK192" s="217"/>
      <c r="AHL192" s="217"/>
      <c r="AHM192" s="217"/>
      <c r="AHN192" s="217"/>
      <c r="AHO192" s="217"/>
      <c r="AHP192" s="217"/>
      <c r="AHQ192" s="217"/>
      <c r="AHR192" s="217"/>
      <c r="AHS192" s="217"/>
      <c r="AHT192" s="217"/>
      <c r="AHU192" s="217"/>
      <c r="AHV192" s="217"/>
      <c r="AHW192" s="217"/>
      <c r="AHX192" s="217"/>
      <c r="AHY192" s="217"/>
      <c r="AHZ192" s="217"/>
      <c r="AIA192" s="217"/>
      <c r="AIB192" s="217"/>
      <c r="AIC192" s="217"/>
      <c r="AID192" s="217"/>
      <c r="AIE192" s="217"/>
      <c r="AIF192" s="217"/>
      <c r="AIG192" s="217"/>
      <c r="AIH192" s="217"/>
      <c r="AII192" s="217"/>
      <c r="AIJ192" s="217"/>
      <c r="AIK192" s="217"/>
      <c r="AIL192" s="217"/>
      <c r="AIM192" s="217"/>
      <c r="AIN192" s="217"/>
      <c r="AIO192" s="217"/>
      <c r="AIP192" s="217"/>
      <c r="AIQ192" s="217"/>
      <c r="AIR192" s="217"/>
      <c r="AIS192" s="217"/>
      <c r="AIT192" s="217"/>
      <c r="AIU192" s="217"/>
      <c r="AIV192" s="217"/>
      <c r="AIW192" s="217"/>
      <c r="AIX192" s="217"/>
      <c r="AIY192" s="217"/>
      <c r="AIZ192" s="217"/>
      <c r="AJA192" s="217"/>
      <c r="AJB192" s="217"/>
      <c r="AJC192" s="217"/>
      <c r="AJD192" s="217"/>
      <c r="AJE192" s="217"/>
      <c r="AJF192" s="217"/>
      <c r="AJG192" s="217"/>
      <c r="AJH192" s="217"/>
      <c r="AJI192" s="217"/>
      <c r="AJJ192" s="217"/>
      <c r="AJK192" s="217"/>
      <c r="AJL192" s="217"/>
      <c r="AJM192" s="217"/>
      <c r="AJN192" s="217"/>
      <c r="AJO192" s="217"/>
      <c r="AJP192" s="217"/>
      <c r="AJQ192" s="217"/>
      <c r="AJR192" s="217"/>
      <c r="AJS192" s="217"/>
      <c r="AJT192" s="217"/>
      <c r="AJU192" s="217"/>
      <c r="AJV192" s="217"/>
      <c r="AJW192" s="217"/>
      <c r="AJX192" s="217"/>
      <c r="AJY192" s="217"/>
      <c r="AJZ192" s="217"/>
      <c r="AKA192" s="217"/>
      <c r="AKB192" s="217"/>
      <c r="AKC192" s="217"/>
      <c r="AKD192" s="217"/>
      <c r="AKE192" s="217"/>
      <c r="AKF192" s="217"/>
      <c r="AKG192" s="217"/>
      <c r="AKH192" s="217"/>
      <c r="AKI192" s="217"/>
      <c r="AKJ192" s="217"/>
      <c r="AKK192" s="217"/>
      <c r="AKL192" s="217"/>
      <c r="AKM192" s="217"/>
      <c r="AKN192" s="217"/>
      <c r="AKO192" s="217"/>
      <c r="AKP192" s="217"/>
      <c r="AKQ192" s="217"/>
      <c r="AKR192" s="217"/>
      <c r="AKS192" s="217"/>
      <c r="AKT192" s="217"/>
      <c r="AKU192" s="217"/>
      <c r="AKV192" s="217"/>
      <c r="AKW192" s="217"/>
      <c r="AKX192" s="217"/>
      <c r="AKY192" s="217"/>
      <c r="AKZ192" s="217"/>
      <c r="ALA192" s="217"/>
      <c r="ALB192" s="217"/>
      <c r="ALC192" s="217"/>
      <c r="ALD192" s="217"/>
      <c r="ALE192" s="217"/>
      <c r="ALF192" s="217"/>
      <c r="ALG192" s="217"/>
      <c r="ALH192" s="217"/>
      <c r="ALI192" s="217"/>
      <c r="ALJ192" s="217"/>
      <c r="ALK192" s="217"/>
      <c r="ALL192" s="217"/>
      <c r="ALM192" s="217"/>
      <c r="ALN192" s="217"/>
      <c r="ALO192" s="217"/>
      <c r="ALP192" s="217"/>
      <c r="ALQ192" s="217"/>
      <c r="ALR192" s="217"/>
      <c r="ALS192" s="217"/>
      <c r="ALT192" s="217"/>
      <c r="ALU192" s="217"/>
      <c r="ALV192" s="217"/>
      <c r="ALW192" s="217"/>
      <c r="ALX192" s="217"/>
      <c r="ALY192" s="217"/>
      <c r="ALZ192" s="217"/>
      <c r="AMA192" s="217"/>
      <c r="AMB192" s="217"/>
      <c r="AMC192" s="217"/>
      <c r="AMD192" s="217"/>
      <c r="AME192" s="217"/>
      <c r="AMF192" s="217"/>
      <c r="AMG192" s="217"/>
      <c r="AMH192" s="217"/>
      <c r="AMI192" s="217"/>
      <c r="AMJ192" s="217"/>
      <c r="AMK192" s="217"/>
      <c r="AML192" s="217"/>
      <c r="AMM192" s="217"/>
      <c r="AMN192" s="217"/>
      <c r="AMO192" s="217"/>
      <c r="AMP192" s="217"/>
      <c r="AMQ192" s="217"/>
      <c r="AMR192" s="217"/>
      <c r="AMS192" s="217"/>
      <c r="AMT192" s="217"/>
      <c r="AMU192" s="217"/>
      <c r="AMV192" s="217"/>
      <c r="AMW192" s="217"/>
      <c r="AMX192" s="217"/>
      <c r="AMY192" s="217"/>
      <c r="AMZ192" s="217"/>
      <c r="ANA192" s="217"/>
      <c r="ANB192" s="217"/>
      <c r="ANC192" s="217"/>
      <c r="AND192" s="217"/>
      <c r="ANE192" s="217"/>
      <c r="ANF192" s="217"/>
      <c r="ANG192" s="217"/>
      <c r="ANH192" s="217"/>
      <c r="ANI192" s="217"/>
      <c r="ANJ192" s="217"/>
      <c r="ANK192" s="217"/>
      <c r="ANL192" s="217"/>
      <c r="ANM192" s="217"/>
      <c r="ANN192" s="217"/>
      <c r="ANO192" s="217"/>
      <c r="ANP192" s="217"/>
      <c r="ANQ192" s="217"/>
      <c r="ANR192" s="217"/>
      <c r="ANS192" s="217"/>
      <c r="ANT192" s="217"/>
      <c r="ANU192" s="217"/>
      <c r="ANV192" s="217"/>
      <c r="ANW192" s="217"/>
      <c r="ANX192" s="217"/>
      <c r="ANY192" s="217"/>
      <c r="ANZ192" s="217"/>
      <c r="AOA192" s="217"/>
      <c r="AOB192" s="217"/>
      <c r="AOC192" s="217"/>
      <c r="AOD192" s="217"/>
      <c r="AOE192" s="217"/>
      <c r="AOF192" s="217"/>
      <c r="AOG192" s="217"/>
      <c r="AOH192" s="217"/>
      <c r="AOI192" s="217"/>
      <c r="AOJ192" s="217"/>
      <c r="AOK192" s="217"/>
      <c r="AOL192" s="217"/>
      <c r="AOM192" s="217"/>
      <c r="AON192" s="217"/>
      <c r="AOO192" s="217"/>
      <c r="AOP192" s="217"/>
      <c r="AOQ192" s="217"/>
      <c r="AOR192" s="217"/>
      <c r="AOS192" s="217"/>
      <c r="AOT192" s="217"/>
      <c r="AOU192" s="217"/>
      <c r="AOV192" s="217"/>
      <c r="AOW192" s="217"/>
      <c r="AOX192" s="217"/>
      <c r="AOY192" s="217"/>
      <c r="AOZ192" s="217"/>
      <c r="APA192" s="217"/>
      <c r="APB192" s="217"/>
      <c r="APC192" s="217"/>
      <c r="APD192" s="217"/>
      <c r="APE192" s="217"/>
      <c r="APF192" s="217"/>
      <c r="APG192" s="217"/>
      <c r="APH192" s="217"/>
      <c r="API192" s="217"/>
      <c r="APJ192" s="217"/>
      <c r="APK192" s="217"/>
      <c r="APL192" s="217"/>
      <c r="APM192" s="217"/>
      <c r="APN192" s="217"/>
      <c r="APO192" s="217"/>
      <c r="APP192" s="217"/>
      <c r="APQ192" s="217"/>
      <c r="APR192" s="217"/>
      <c r="APS192" s="217"/>
      <c r="APT192" s="217"/>
      <c r="APU192" s="217"/>
      <c r="APV192" s="217"/>
      <c r="APW192" s="217"/>
      <c r="APX192" s="217"/>
      <c r="APY192" s="217"/>
      <c r="APZ192" s="217"/>
      <c r="AQA192" s="217"/>
      <c r="AQB192" s="217"/>
      <c r="AQC192" s="217"/>
      <c r="AQD192" s="217"/>
      <c r="AQE192" s="217"/>
      <c r="AQF192" s="217"/>
      <c r="AQG192" s="217"/>
      <c r="AQH192" s="217"/>
      <c r="AQI192" s="217"/>
      <c r="AQJ192" s="217"/>
      <c r="AQK192" s="217"/>
      <c r="AQL192" s="217"/>
      <c r="AQM192" s="217"/>
      <c r="AQN192" s="217"/>
      <c r="AQO192" s="217"/>
      <c r="AQP192" s="217"/>
      <c r="AQQ192" s="217"/>
      <c r="AQR192" s="217"/>
      <c r="AQS192" s="217"/>
      <c r="AQT192" s="217"/>
      <c r="AQU192" s="217"/>
      <c r="AQV192" s="217"/>
      <c r="AQW192" s="217"/>
      <c r="AQX192" s="217"/>
      <c r="AQY192" s="217"/>
      <c r="AQZ192" s="217"/>
      <c r="ARA192" s="217"/>
      <c r="ARB192" s="217"/>
      <c r="ARC192" s="217"/>
      <c r="ARD192" s="217"/>
      <c r="ARE192" s="217"/>
      <c r="ARF192" s="217"/>
      <c r="ARG192" s="217"/>
      <c r="ARH192" s="217"/>
      <c r="ARI192" s="217"/>
      <c r="ARJ192" s="217"/>
      <c r="ARK192" s="217"/>
      <c r="ARL192" s="217"/>
      <c r="ARM192" s="217"/>
      <c r="ARN192" s="217"/>
      <c r="ARO192" s="217"/>
      <c r="ARP192" s="217"/>
      <c r="ARQ192" s="217"/>
      <c r="ARR192" s="217"/>
      <c r="ARS192" s="217"/>
      <c r="ART192" s="217"/>
      <c r="ARU192" s="217"/>
      <c r="ARV192" s="217"/>
      <c r="ARW192" s="217"/>
      <c r="ARX192" s="217"/>
      <c r="ARY192" s="217"/>
      <c r="ARZ192" s="217"/>
      <c r="ASA192" s="217"/>
      <c r="ASB192" s="217"/>
      <c r="ASC192" s="217"/>
      <c r="ASD192" s="217"/>
      <c r="ASE192" s="217"/>
      <c r="ASF192" s="217"/>
      <c r="ASG192" s="217"/>
      <c r="ASH192" s="217"/>
      <c r="ASI192" s="217"/>
      <c r="ASJ192" s="217"/>
      <c r="ASK192" s="217"/>
      <c r="ASL192" s="217"/>
      <c r="ASM192" s="217"/>
      <c r="ASN192" s="217"/>
      <c r="ASO192" s="217"/>
      <c r="ASP192" s="217"/>
      <c r="ASQ192" s="217"/>
      <c r="ASR192" s="217"/>
      <c r="ASS192" s="217"/>
      <c r="AST192" s="217"/>
      <c r="ASU192" s="217"/>
      <c r="ASV192" s="217"/>
      <c r="ASW192" s="217"/>
      <c r="ASX192" s="217"/>
      <c r="ASY192" s="217"/>
      <c r="ASZ192" s="217"/>
      <c r="ATA192" s="217"/>
      <c r="ATB192" s="217"/>
      <c r="ATC192" s="217"/>
      <c r="ATD192" s="217"/>
      <c r="ATE192" s="217"/>
      <c r="ATF192" s="217"/>
      <c r="ATG192" s="217"/>
      <c r="ATH192" s="217"/>
      <c r="ATI192" s="217"/>
      <c r="ATJ192" s="217"/>
      <c r="ATK192" s="217"/>
      <c r="ATL192" s="217"/>
      <c r="ATM192" s="217"/>
      <c r="ATN192" s="217"/>
      <c r="ATO192" s="217"/>
      <c r="ATP192" s="217"/>
      <c r="ATQ192" s="217"/>
      <c r="ATR192" s="217"/>
      <c r="ATS192" s="217"/>
      <c r="ATT192" s="217"/>
      <c r="ATU192" s="217"/>
      <c r="ATV192" s="217"/>
      <c r="ATW192" s="217"/>
      <c r="ATX192" s="217"/>
      <c r="ATY192" s="217"/>
      <c r="ATZ192" s="217"/>
      <c r="AUA192" s="217"/>
      <c r="AUB192" s="217"/>
      <c r="AUC192" s="217"/>
      <c r="AUD192" s="217"/>
      <c r="AUE192" s="217"/>
      <c r="AUF192" s="217"/>
      <c r="AUG192" s="217"/>
      <c r="AUH192" s="217"/>
      <c r="AUI192" s="217"/>
      <c r="AUJ192" s="217"/>
      <c r="AUK192" s="217"/>
      <c r="AUL192" s="217"/>
      <c r="AUM192" s="217"/>
      <c r="AUN192" s="217"/>
      <c r="AUO192" s="217"/>
      <c r="AUP192" s="217"/>
      <c r="AUQ192" s="217"/>
      <c r="AUR192" s="217"/>
      <c r="AUS192" s="217"/>
      <c r="AUT192" s="217"/>
      <c r="AUU192" s="217"/>
      <c r="AUV192" s="217"/>
      <c r="AUW192" s="217"/>
      <c r="AUX192" s="217"/>
      <c r="AUY192" s="217"/>
      <c r="AUZ192" s="217"/>
      <c r="AVA192" s="217"/>
      <c r="AVB192" s="217"/>
      <c r="AVC192" s="217"/>
      <c r="AVD192" s="217"/>
      <c r="AVE192" s="217"/>
      <c r="AVF192" s="217"/>
      <c r="AVG192" s="217"/>
      <c r="AVH192" s="217"/>
      <c r="AVI192" s="217"/>
      <c r="AVJ192" s="217"/>
      <c r="AVK192" s="217"/>
      <c r="AVL192" s="217"/>
      <c r="AVM192" s="217"/>
      <c r="AVN192" s="217"/>
      <c r="AVO192" s="217"/>
      <c r="AVP192" s="217"/>
      <c r="AVQ192" s="217"/>
      <c r="AVR192" s="217"/>
      <c r="AVS192" s="217"/>
      <c r="AVT192" s="217"/>
      <c r="AVU192" s="217"/>
      <c r="AVV192" s="217"/>
      <c r="AVW192" s="217"/>
      <c r="AVX192" s="217"/>
      <c r="AVY192" s="217"/>
      <c r="AVZ192" s="217"/>
      <c r="AWA192" s="217"/>
      <c r="AWB192" s="217"/>
      <c r="AWC192" s="217"/>
      <c r="AWD192" s="217"/>
      <c r="AWE192" s="217"/>
      <c r="AWF192" s="217"/>
      <c r="AWG192" s="217"/>
      <c r="AWH192" s="217"/>
      <c r="AWI192" s="217"/>
      <c r="AWJ192" s="217"/>
      <c r="AWK192" s="217"/>
      <c r="AWL192" s="217"/>
      <c r="AWM192" s="217"/>
      <c r="AWN192" s="217"/>
      <c r="AWO192" s="217"/>
      <c r="AWP192" s="217"/>
      <c r="AWQ192" s="217"/>
      <c r="AWR192" s="217"/>
      <c r="AWS192" s="217"/>
      <c r="AWT192" s="217"/>
      <c r="AWU192" s="217"/>
      <c r="AWV192" s="217"/>
      <c r="AWW192" s="217"/>
      <c r="AWX192" s="217"/>
      <c r="AWY192" s="217"/>
      <c r="AWZ192" s="217"/>
      <c r="AXA192" s="217"/>
      <c r="AXB192" s="217"/>
      <c r="AXC192" s="217"/>
      <c r="AXD192" s="217"/>
      <c r="AXE192" s="217"/>
      <c r="AXF192" s="217"/>
      <c r="AXG192" s="217"/>
      <c r="AXH192" s="217"/>
      <c r="AXI192" s="217"/>
      <c r="AXJ192" s="217"/>
      <c r="AXK192" s="217"/>
      <c r="AXL192" s="217"/>
      <c r="AXM192" s="217"/>
      <c r="AXN192" s="217"/>
      <c r="AXO192" s="217"/>
      <c r="AXP192" s="217"/>
      <c r="AXQ192" s="217"/>
      <c r="AXR192" s="217"/>
      <c r="AXS192" s="217"/>
      <c r="AXT192" s="217"/>
      <c r="AXU192" s="217"/>
      <c r="AXV192" s="217"/>
      <c r="AXW192" s="217"/>
      <c r="AXX192" s="217"/>
      <c r="AXY192" s="217"/>
      <c r="AXZ192" s="217"/>
      <c r="AYA192" s="217"/>
      <c r="AYB192" s="217"/>
      <c r="AYC192" s="217"/>
      <c r="AYD192" s="217"/>
      <c r="AYE192" s="217"/>
      <c r="AYF192" s="217"/>
      <c r="AYG192" s="217"/>
      <c r="AYH192" s="217"/>
      <c r="AYI192" s="217"/>
      <c r="AYJ192" s="217"/>
      <c r="AYK192" s="217"/>
      <c r="AYL192" s="217"/>
      <c r="AYM192" s="217"/>
      <c r="AYN192" s="217"/>
      <c r="AYO192" s="217"/>
      <c r="AYP192" s="217"/>
      <c r="AYQ192" s="217"/>
      <c r="AYR192" s="217"/>
      <c r="AYS192" s="217"/>
      <c r="AYT192" s="217"/>
      <c r="AYU192" s="217"/>
      <c r="AYV192" s="217"/>
      <c r="AYW192" s="217"/>
      <c r="AYX192" s="217"/>
      <c r="AYY192" s="217"/>
      <c r="AYZ192" s="217"/>
      <c r="AZA192" s="217"/>
      <c r="AZB192" s="217"/>
      <c r="AZC192" s="217"/>
      <c r="AZD192" s="217"/>
      <c r="AZE192" s="217"/>
      <c r="AZF192" s="217"/>
      <c r="AZG192" s="217"/>
      <c r="AZH192" s="217"/>
      <c r="AZI192" s="217"/>
      <c r="AZJ192" s="217"/>
      <c r="AZK192" s="217"/>
      <c r="AZL192" s="217"/>
      <c r="AZM192" s="217"/>
      <c r="AZN192" s="217"/>
      <c r="AZO192" s="217"/>
      <c r="AZP192" s="217"/>
      <c r="AZQ192" s="217"/>
      <c r="AZR192" s="217"/>
      <c r="AZS192" s="217"/>
      <c r="AZT192" s="217"/>
      <c r="AZU192" s="217"/>
      <c r="AZV192" s="217"/>
      <c r="AZW192" s="217"/>
      <c r="AZX192" s="217"/>
      <c r="AZY192" s="217"/>
      <c r="AZZ192" s="217"/>
      <c r="BAA192" s="217"/>
      <c r="BAB192" s="217"/>
      <c r="BAC192" s="217"/>
      <c r="BAD192" s="217"/>
      <c r="BAE192" s="217"/>
      <c r="BAF192" s="217"/>
      <c r="BAG192" s="217"/>
      <c r="BAH192" s="217"/>
      <c r="BAI192" s="217"/>
      <c r="BAJ192" s="217"/>
      <c r="BAK192" s="217"/>
      <c r="BAL192" s="217"/>
      <c r="BAM192" s="217"/>
      <c r="BAN192" s="217"/>
      <c r="BAO192" s="217"/>
      <c r="BAP192" s="217"/>
      <c r="BAQ192" s="217"/>
      <c r="BAR192" s="217"/>
      <c r="BAS192" s="217"/>
      <c r="BAT192" s="217"/>
      <c r="BAU192" s="217"/>
      <c r="BAV192" s="217"/>
      <c r="BAW192" s="217"/>
      <c r="BAX192" s="217"/>
      <c r="BAY192" s="217"/>
      <c r="BAZ192" s="217"/>
      <c r="BBA192" s="217"/>
      <c r="BBB192" s="217"/>
      <c r="BBC192" s="217"/>
      <c r="BBD192" s="217"/>
      <c r="BBE192" s="217"/>
      <c r="BBF192" s="217"/>
      <c r="BBG192" s="217"/>
      <c r="BBH192" s="217"/>
      <c r="BBI192" s="217"/>
      <c r="BBJ192" s="217"/>
      <c r="BBK192" s="217"/>
      <c r="BBL192" s="217"/>
      <c r="BBM192" s="217"/>
      <c r="BBN192" s="217"/>
      <c r="BBO192" s="217"/>
      <c r="BBP192" s="217"/>
      <c r="BBQ192" s="217"/>
      <c r="BBR192" s="217"/>
      <c r="BBS192" s="217"/>
      <c r="BBT192" s="217"/>
      <c r="BBU192" s="217"/>
      <c r="BBV192" s="217"/>
      <c r="BBW192" s="217"/>
      <c r="BBX192" s="217"/>
      <c r="BBY192" s="217"/>
      <c r="BBZ192" s="217"/>
      <c r="BCA192" s="217"/>
      <c r="BCB192" s="217"/>
      <c r="BCC192" s="217"/>
      <c r="BCD192" s="217"/>
      <c r="BCE192" s="217"/>
      <c r="BCF192" s="217"/>
      <c r="BCG192" s="217"/>
      <c r="BCH192" s="217"/>
      <c r="BCI192" s="217"/>
      <c r="BCJ192" s="217"/>
      <c r="BCK192" s="217"/>
      <c r="BCL192" s="217"/>
      <c r="BCM192" s="217"/>
      <c r="BCN192" s="217"/>
      <c r="BCO192" s="217"/>
      <c r="BCP192" s="217"/>
      <c r="BCQ192" s="217"/>
      <c r="BCR192" s="217"/>
      <c r="BCS192" s="217"/>
      <c r="BCT192" s="217"/>
      <c r="BCU192" s="217"/>
      <c r="BCV192" s="217"/>
      <c r="BCW192" s="217"/>
      <c r="BCX192" s="217"/>
      <c r="BCY192" s="217"/>
      <c r="BCZ192" s="217"/>
      <c r="BDA192" s="217"/>
      <c r="BDB192" s="217"/>
      <c r="BDC192" s="217"/>
      <c r="BDD192" s="217"/>
      <c r="BDE192" s="217"/>
      <c r="BDF192" s="217"/>
      <c r="BDG192" s="217"/>
      <c r="BDH192" s="217"/>
      <c r="BDI192" s="217"/>
      <c r="BDJ192" s="217"/>
      <c r="BDK192" s="217"/>
      <c r="BDL192" s="217"/>
      <c r="BDM192" s="217"/>
      <c r="BDN192" s="217"/>
      <c r="BDO192" s="217"/>
      <c r="BDP192" s="217"/>
      <c r="BDQ192" s="217"/>
      <c r="BDR192" s="217"/>
      <c r="BDS192" s="217"/>
      <c r="BDT192" s="217"/>
      <c r="BDU192" s="217"/>
      <c r="BDV192" s="217"/>
      <c r="BDW192" s="217"/>
      <c r="BDX192" s="217"/>
      <c r="BDY192" s="217"/>
      <c r="BDZ192" s="217"/>
      <c r="BEA192" s="217"/>
      <c r="BEB192" s="217"/>
      <c r="BEC192" s="217"/>
      <c r="BED192" s="217"/>
      <c r="BEE192" s="217"/>
      <c r="BEF192" s="217"/>
      <c r="BEG192" s="217"/>
      <c r="BEH192" s="217"/>
      <c r="BEI192" s="217"/>
      <c r="BEJ192" s="217"/>
      <c r="BEK192" s="217"/>
      <c r="BEL192" s="217"/>
      <c r="BEM192" s="217"/>
      <c r="BEN192" s="217"/>
      <c r="BEO192" s="217"/>
      <c r="BEP192" s="217"/>
      <c r="BEQ192" s="217"/>
      <c r="BER192" s="217"/>
      <c r="BES192" s="217"/>
      <c r="BET192" s="217"/>
      <c r="BEU192" s="217"/>
      <c r="BEV192" s="217"/>
      <c r="BEW192" s="217"/>
      <c r="BEX192" s="217"/>
      <c r="BEY192" s="217"/>
      <c r="BEZ192" s="217"/>
      <c r="BFA192" s="217"/>
      <c r="BFB192" s="217"/>
      <c r="BFC192" s="217"/>
      <c r="BFD192" s="217"/>
      <c r="BFE192" s="217"/>
      <c r="BFF192" s="217"/>
      <c r="BFG192" s="217"/>
      <c r="BFH192" s="217"/>
      <c r="BFI192" s="217"/>
      <c r="BFJ192" s="217"/>
      <c r="BFK192" s="217"/>
      <c r="BFL192" s="217"/>
      <c r="BFM192" s="217"/>
      <c r="BFN192" s="217"/>
      <c r="BFO192" s="217"/>
      <c r="BFP192" s="217"/>
      <c r="BFQ192" s="217"/>
      <c r="BFR192" s="217"/>
      <c r="BFS192" s="217"/>
      <c r="BFT192" s="217"/>
      <c r="BFU192" s="217"/>
      <c r="BFV192" s="217"/>
      <c r="BFW192" s="217"/>
      <c r="BFX192" s="217"/>
      <c r="BFY192" s="217"/>
      <c r="BFZ192" s="217"/>
      <c r="BGA192" s="217"/>
      <c r="BGB192" s="217"/>
      <c r="BGC192" s="217"/>
      <c r="BGD192" s="217"/>
      <c r="BGE192" s="217"/>
      <c r="BGF192" s="217"/>
      <c r="BGG192" s="217"/>
      <c r="BGH192" s="217"/>
      <c r="BGI192" s="217"/>
      <c r="BGJ192" s="217"/>
      <c r="BGK192" s="217"/>
      <c r="BGL192" s="217"/>
      <c r="BGM192" s="217"/>
      <c r="BGN192" s="217"/>
      <c r="BGO192" s="217"/>
      <c r="BGP192" s="217"/>
      <c r="BGQ192" s="217"/>
      <c r="BGR192" s="217"/>
      <c r="BGS192" s="217"/>
      <c r="BGT192" s="217"/>
      <c r="BGU192" s="217"/>
      <c r="BGV192" s="217"/>
      <c r="BGW192" s="217"/>
      <c r="BGX192" s="217"/>
      <c r="BGY192" s="217"/>
      <c r="BGZ192" s="217"/>
      <c r="BHA192" s="217"/>
      <c r="BHB192" s="217"/>
      <c r="BHC192" s="217"/>
      <c r="BHD192" s="217"/>
      <c r="BHE192" s="217"/>
      <c r="BHF192" s="217"/>
      <c r="BHG192" s="217"/>
      <c r="BHH192" s="217"/>
      <c r="BHI192" s="217"/>
      <c r="BHJ192" s="217"/>
      <c r="BHK192" s="217"/>
      <c r="BHL192" s="217"/>
      <c r="BHM192" s="217"/>
      <c r="BHN192" s="217"/>
      <c r="BHO192" s="217"/>
      <c r="BHP192" s="217"/>
      <c r="BHQ192" s="217"/>
      <c r="BHR192" s="217"/>
      <c r="BHS192" s="217"/>
      <c r="BHT192" s="217"/>
      <c r="BHU192" s="217"/>
      <c r="BHV192" s="217"/>
      <c r="BHW192" s="217"/>
      <c r="BHX192" s="217"/>
      <c r="BHY192" s="217"/>
      <c r="BHZ192" s="217"/>
      <c r="BIA192" s="217"/>
      <c r="BIB192" s="217"/>
      <c r="BIC192" s="217"/>
      <c r="BID192" s="217"/>
      <c r="BIE192" s="217"/>
      <c r="BIF192" s="217"/>
      <c r="BIG192" s="217"/>
      <c r="BIH192" s="217"/>
      <c r="BII192" s="217"/>
      <c r="BIJ192" s="217"/>
      <c r="BIK192" s="217"/>
      <c r="BIL192" s="217"/>
      <c r="BIM192" s="217"/>
      <c r="BIN192" s="217"/>
      <c r="BIO192" s="217"/>
      <c r="BIP192" s="217"/>
      <c r="BIQ192" s="217"/>
      <c r="BIR192" s="217"/>
      <c r="BIS192" s="217"/>
      <c r="BIT192" s="217"/>
      <c r="BIU192" s="217"/>
      <c r="BIV192" s="217"/>
      <c r="BIW192" s="217"/>
      <c r="BIX192" s="217"/>
      <c r="BIY192" s="217"/>
      <c r="BIZ192" s="217"/>
      <c r="BJA192" s="217"/>
      <c r="BJB192" s="217"/>
      <c r="BJC192" s="217"/>
      <c r="BJD192" s="217"/>
      <c r="BJE192" s="217"/>
      <c r="BJF192" s="217"/>
      <c r="BJG192" s="217"/>
      <c r="BJH192" s="217"/>
      <c r="BJI192" s="217"/>
      <c r="BJJ192" s="217"/>
      <c r="BJK192" s="217"/>
      <c r="BJL192" s="217"/>
      <c r="BJM192" s="217"/>
      <c r="BJN192" s="217"/>
      <c r="BJO192" s="217"/>
      <c r="BJP192" s="217"/>
      <c r="BJQ192" s="217"/>
      <c r="BJR192" s="217"/>
      <c r="BJS192" s="217"/>
      <c r="BJT192" s="217"/>
      <c r="BJU192" s="217"/>
      <c r="BJV192" s="217"/>
      <c r="BJW192" s="217"/>
      <c r="BJX192" s="217"/>
      <c r="BJY192" s="217"/>
      <c r="BJZ192" s="217"/>
      <c r="BKA192" s="217"/>
      <c r="BKB192" s="217"/>
      <c r="BKC192" s="217"/>
      <c r="BKD192" s="217"/>
      <c r="BKE192" s="217"/>
      <c r="BKF192" s="217"/>
      <c r="BKG192" s="217"/>
      <c r="BKH192" s="217"/>
      <c r="BKI192" s="217"/>
      <c r="BKJ192" s="217"/>
      <c r="BKK192" s="217"/>
      <c r="BKL192" s="217"/>
      <c r="BKM192" s="217"/>
      <c r="BKN192" s="217"/>
      <c r="BKO192" s="217"/>
      <c r="BKP192" s="217"/>
      <c r="BKQ192" s="217"/>
      <c r="BKR192" s="217"/>
      <c r="BKS192" s="217"/>
      <c r="BKT192" s="217"/>
      <c r="BKU192" s="217"/>
      <c r="BKV192" s="217"/>
      <c r="BKW192" s="217"/>
      <c r="BKX192" s="217"/>
      <c r="BKY192" s="217"/>
      <c r="BKZ192" s="217"/>
      <c r="BLA192" s="217"/>
      <c r="BLB192" s="217"/>
      <c r="BLC192" s="217"/>
      <c r="BLD192" s="217"/>
      <c r="BLE192" s="217"/>
      <c r="BLF192" s="217"/>
      <c r="BLG192" s="217"/>
      <c r="BLH192" s="217"/>
      <c r="BLI192" s="217"/>
      <c r="BLJ192" s="217"/>
      <c r="BLK192" s="217"/>
      <c r="BLL192" s="217"/>
      <c r="BLM192" s="217"/>
      <c r="BLN192" s="217"/>
      <c r="BLO192" s="217"/>
      <c r="BLP192" s="217"/>
      <c r="BLQ192" s="217"/>
      <c r="BLR192" s="217"/>
      <c r="BLS192" s="217"/>
      <c r="BLT192" s="217"/>
      <c r="BLU192" s="217"/>
      <c r="BLV192" s="217"/>
      <c r="BLW192" s="217"/>
      <c r="BLX192" s="217"/>
      <c r="BLY192" s="217"/>
      <c r="BLZ192" s="217"/>
      <c r="BMA192" s="217"/>
      <c r="BMB192" s="217"/>
      <c r="BMC192" s="217"/>
      <c r="BMD192" s="217"/>
      <c r="BME192" s="217"/>
      <c r="BMF192" s="217"/>
      <c r="BMG192" s="217"/>
      <c r="BMH192" s="217"/>
      <c r="BMI192" s="217"/>
      <c r="BMJ192" s="217"/>
      <c r="BMK192" s="217"/>
      <c r="BML192" s="217"/>
      <c r="BMM192" s="217"/>
      <c r="BMN192" s="217"/>
      <c r="BMO192" s="217"/>
      <c r="BMP192" s="217"/>
      <c r="BMQ192" s="217"/>
      <c r="BMR192" s="217"/>
      <c r="BMS192" s="217"/>
      <c r="BMT192" s="217"/>
      <c r="BMU192" s="217"/>
      <c r="BMV192" s="217"/>
      <c r="BMW192" s="217"/>
      <c r="BMX192" s="217"/>
      <c r="BMY192" s="217"/>
      <c r="BMZ192" s="217"/>
      <c r="BNA192" s="217"/>
      <c r="BNB192" s="217"/>
      <c r="BNC192" s="217"/>
      <c r="BND192" s="217"/>
      <c r="BNE192" s="217"/>
      <c r="BNF192" s="217"/>
      <c r="BNG192" s="217"/>
      <c r="BNH192" s="217"/>
      <c r="BNI192" s="217"/>
      <c r="BNJ192" s="217"/>
      <c r="BNK192" s="217"/>
      <c r="BNL192" s="217"/>
      <c r="BNM192" s="217"/>
      <c r="BNN192" s="217"/>
      <c r="BNO192" s="217"/>
      <c r="BNP192" s="217"/>
      <c r="BNQ192" s="217"/>
      <c r="BNR192" s="217"/>
      <c r="BNS192" s="217"/>
      <c r="BNT192" s="217"/>
      <c r="BNU192" s="217"/>
      <c r="BNV192" s="217"/>
      <c r="BNW192" s="217"/>
      <c r="BNX192" s="217"/>
      <c r="BNY192" s="217"/>
      <c r="BNZ192" s="217"/>
      <c r="BOA192" s="217"/>
      <c r="BOB192" s="217"/>
      <c r="BOC192" s="217"/>
      <c r="BOD192" s="217"/>
      <c r="BOE192" s="217"/>
      <c r="BOF192" s="217"/>
      <c r="BOG192" s="217"/>
      <c r="BOH192" s="217"/>
      <c r="BOI192" s="217"/>
      <c r="BOJ192" s="217"/>
      <c r="BOK192" s="217"/>
      <c r="BOL192" s="217"/>
      <c r="BOM192" s="217"/>
      <c r="BON192" s="217"/>
      <c r="BOO192" s="217"/>
      <c r="BOP192" s="217"/>
      <c r="BOQ192" s="217"/>
      <c r="BOR192" s="217"/>
      <c r="BOS192" s="217"/>
      <c r="BOT192" s="217"/>
      <c r="BOU192" s="217"/>
      <c r="BOV192" s="217"/>
      <c r="BOW192" s="217"/>
      <c r="BOX192" s="217"/>
      <c r="BOY192" s="217"/>
      <c r="BOZ192" s="217"/>
      <c r="BPA192" s="217"/>
      <c r="BPB192" s="217"/>
      <c r="BPC192" s="217"/>
      <c r="BPD192" s="217"/>
      <c r="BPE192" s="217"/>
      <c r="BPF192" s="217"/>
      <c r="BPG192" s="217"/>
      <c r="BPH192" s="217"/>
      <c r="BPI192" s="217"/>
      <c r="BPJ192" s="217"/>
      <c r="BPK192" s="217"/>
      <c r="BPL192" s="217"/>
      <c r="BPM192" s="217"/>
      <c r="BPN192" s="217"/>
      <c r="BPO192" s="217"/>
      <c r="BPP192" s="217"/>
      <c r="BPQ192" s="217"/>
      <c r="BPR192" s="217"/>
      <c r="BPS192" s="217"/>
      <c r="BPT192" s="217"/>
      <c r="BPU192" s="217"/>
      <c r="BPV192" s="217"/>
      <c r="BPW192" s="217"/>
      <c r="BPX192" s="217"/>
      <c r="BPY192" s="217"/>
      <c r="BPZ192" s="217"/>
      <c r="BQA192" s="217"/>
      <c r="BQB192" s="217"/>
      <c r="BQC192" s="217"/>
      <c r="BQD192" s="217"/>
      <c r="BQE192" s="217"/>
      <c r="BQF192" s="217"/>
      <c r="BQG192" s="217"/>
      <c r="BQH192" s="217"/>
      <c r="BQI192" s="217"/>
      <c r="BQJ192" s="217"/>
      <c r="BQK192" s="217"/>
      <c r="BQL192" s="217"/>
      <c r="BQM192" s="217"/>
      <c r="BQN192" s="217"/>
      <c r="BQO192" s="217"/>
      <c r="BQP192" s="217"/>
      <c r="BQQ192" s="217"/>
      <c r="BQR192" s="217"/>
      <c r="BQS192" s="217"/>
      <c r="BQT192" s="217"/>
      <c r="BQU192" s="217"/>
      <c r="BQV192" s="217"/>
      <c r="BQW192" s="217"/>
      <c r="BQX192" s="217"/>
      <c r="BQY192" s="217"/>
      <c r="BQZ192" s="217"/>
      <c r="BRA192" s="217"/>
      <c r="BRB192" s="217"/>
      <c r="BRC192" s="217"/>
      <c r="BRD192" s="217"/>
      <c r="BRE192" s="217"/>
      <c r="BRF192" s="217"/>
      <c r="BRG192" s="217"/>
      <c r="BRH192" s="217"/>
      <c r="BRI192" s="217"/>
      <c r="BRJ192" s="217"/>
      <c r="BRK192" s="217"/>
      <c r="BRL192" s="217"/>
      <c r="BRM192" s="217"/>
      <c r="BRN192" s="217"/>
      <c r="BRO192" s="217"/>
      <c r="BRP192" s="217"/>
      <c r="BRQ192" s="217"/>
      <c r="BRR192" s="217"/>
      <c r="BRS192" s="217"/>
      <c r="BRT192" s="217"/>
      <c r="BRU192" s="217"/>
      <c r="BRV192" s="217"/>
      <c r="BRW192" s="217"/>
      <c r="BRX192" s="217"/>
      <c r="BRY192" s="217"/>
      <c r="BRZ192" s="217"/>
      <c r="BSA192" s="217"/>
      <c r="BSB192" s="217"/>
      <c r="BSC192" s="217"/>
      <c r="BSD192" s="217"/>
      <c r="BSE192" s="217"/>
      <c r="BSF192" s="217"/>
      <c r="BSG192" s="217"/>
      <c r="BSH192" s="217"/>
      <c r="BSI192" s="217"/>
      <c r="BSJ192" s="217"/>
      <c r="BSK192" s="217"/>
      <c r="BSL192" s="217"/>
      <c r="BSM192" s="217"/>
      <c r="BSN192" s="217"/>
      <c r="BSO192" s="217"/>
      <c r="BSP192" s="217"/>
      <c r="BSQ192" s="217"/>
      <c r="BSR192" s="217"/>
      <c r="BSS192" s="217"/>
      <c r="BST192" s="217"/>
      <c r="BSU192" s="217"/>
      <c r="BSV192" s="217"/>
      <c r="BSW192" s="217"/>
      <c r="BSX192" s="217"/>
      <c r="BSY192" s="217"/>
      <c r="BSZ192" s="217"/>
      <c r="BTA192" s="217"/>
      <c r="BTB192" s="217"/>
      <c r="BTC192" s="217"/>
      <c r="BTD192" s="217"/>
      <c r="BTE192" s="217"/>
      <c r="BTF192" s="217"/>
      <c r="BTG192" s="217"/>
      <c r="BTH192" s="217"/>
      <c r="BTI192" s="217"/>
      <c r="BTJ192" s="217"/>
      <c r="BTK192" s="217"/>
      <c r="BTL192" s="217"/>
      <c r="BTM192" s="217"/>
      <c r="BTN192" s="217"/>
      <c r="BTO192" s="217"/>
      <c r="BTP192" s="217"/>
      <c r="BTQ192" s="217"/>
      <c r="BTR192" s="217"/>
      <c r="BTS192" s="217"/>
      <c r="BTT192" s="217"/>
      <c r="BTU192" s="217"/>
      <c r="BTV192" s="217"/>
      <c r="BTW192" s="217"/>
      <c r="BTX192" s="217"/>
      <c r="BTY192" s="217"/>
      <c r="BTZ192" s="217"/>
      <c r="BUA192" s="217"/>
      <c r="BUB192" s="217"/>
      <c r="BUC192" s="217"/>
      <c r="BUD192" s="217"/>
      <c r="BUE192" s="217"/>
      <c r="BUF192" s="217"/>
      <c r="BUG192" s="217"/>
      <c r="BUH192" s="217"/>
      <c r="BUI192" s="217"/>
      <c r="BUJ192" s="217"/>
      <c r="BUK192" s="217"/>
      <c r="BUL192" s="217"/>
      <c r="BUM192" s="217"/>
      <c r="BUN192" s="217"/>
      <c r="BUO192" s="217"/>
      <c r="BUP192" s="217"/>
      <c r="BUQ192" s="217"/>
      <c r="BUR192" s="217"/>
      <c r="BUS192" s="217"/>
      <c r="BUT192" s="217"/>
      <c r="BUU192" s="217"/>
      <c r="BUV192" s="217"/>
      <c r="BUW192" s="217"/>
      <c r="BUX192" s="217"/>
      <c r="BUY192" s="217"/>
      <c r="BUZ192" s="217"/>
      <c r="BVA192" s="217"/>
      <c r="BVB192" s="217"/>
      <c r="BVC192" s="217"/>
      <c r="BVD192" s="217"/>
      <c r="BVE192" s="217"/>
      <c r="BVF192" s="217"/>
      <c r="BVG192" s="217"/>
      <c r="BVH192" s="217"/>
      <c r="BVI192" s="217"/>
      <c r="BVJ192" s="217"/>
      <c r="BVK192" s="217"/>
      <c r="BVL192" s="217"/>
      <c r="BVM192" s="217"/>
      <c r="BVN192" s="217"/>
      <c r="BVO192" s="217"/>
      <c r="BVP192" s="217"/>
      <c r="BVQ192" s="217"/>
      <c r="BVR192" s="217"/>
      <c r="BVS192" s="217"/>
      <c r="BVT192" s="217"/>
      <c r="BVU192" s="217"/>
      <c r="BVV192" s="217"/>
      <c r="BVW192" s="217"/>
      <c r="BVX192" s="217"/>
      <c r="BVY192" s="217"/>
      <c r="BVZ192" s="217"/>
      <c r="BWA192" s="217"/>
      <c r="BWB192" s="217"/>
      <c r="BWC192" s="217"/>
      <c r="BWD192" s="217"/>
      <c r="BWE192" s="217"/>
      <c r="BWF192" s="217"/>
      <c r="BWG192" s="217"/>
      <c r="BWH192" s="217"/>
      <c r="BWI192" s="217"/>
      <c r="BWJ192" s="217"/>
      <c r="BWK192" s="217"/>
      <c r="BWL192" s="217"/>
      <c r="BWM192" s="217"/>
      <c r="BWN192" s="217"/>
      <c r="BWO192" s="217"/>
      <c r="BWP192" s="217"/>
      <c r="BWQ192" s="217"/>
      <c r="BWR192" s="217"/>
      <c r="BWS192" s="217"/>
      <c r="BWT192" s="217"/>
      <c r="BWU192" s="217"/>
      <c r="BWV192" s="217"/>
      <c r="BWW192" s="217"/>
      <c r="BWX192" s="217"/>
      <c r="BWY192" s="217"/>
      <c r="BWZ192" s="217"/>
      <c r="BXA192" s="217"/>
      <c r="BXB192" s="217"/>
      <c r="BXC192" s="217"/>
      <c r="BXD192" s="217"/>
      <c r="BXE192" s="217"/>
      <c r="BXF192" s="217"/>
      <c r="BXG192" s="217"/>
      <c r="BXH192" s="217"/>
      <c r="BXI192" s="217"/>
      <c r="BXJ192" s="217"/>
      <c r="BXK192" s="217"/>
      <c r="BXL192" s="217"/>
      <c r="BXM192" s="217"/>
      <c r="BXN192" s="217"/>
      <c r="BXO192" s="217"/>
      <c r="BXP192" s="217"/>
      <c r="BXQ192" s="217"/>
      <c r="BXR192" s="217"/>
      <c r="BXS192" s="217"/>
      <c r="BXT192" s="217"/>
      <c r="BXU192" s="217"/>
      <c r="BXV192" s="217"/>
      <c r="BXW192" s="217"/>
      <c r="BXX192" s="217"/>
      <c r="BXY192" s="217"/>
      <c r="BXZ192" s="217"/>
      <c r="BYA192" s="217"/>
      <c r="BYB192" s="217"/>
      <c r="BYC192" s="217"/>
      <c r="BYD192" s="217"/>
      <c r="BYE192" s="217"/>
      <c r="BYF192" s="217"/>
      <c r="BYG192" s="217"/>
      <c r="BYH192" s="217"/>
      <c r="BYI192" s="217"/>
      <c r="BYJ192" s="217"/>
      <c r="BYK192" s="217"/>
      <c r="BYL192" s="217"/>
      <c r="BYM192" s="217"/>
      <c r="BYN192" s="217"/>
      <c r="BYO192" s="217"/>
      <c r="BYP192" s="217"/>
      <c r="BYQ192" s="217"/>
      <c r="BYR192" s="217"/>
      <c r="BYS192" s="217"/>
      <c r="BYT192" s="217"/>
      <c r="BYU192" s="217"/>
      <c r="BYV192" s="217"/>
      <c r="BYW192" s="217"/>
      <c r="BYX192" s="217"/>
      <c r="BYY192" s="217"/>
      <c r="BYZ192" s="217"/>
      <c r="BZA192" s="217"/>
      <c r="BZB192" s="217"/>
      <c r="BZC192" s="217"/>
      <c r="BZD192" s="217"/>
      <c r="BZE192" s="217"/>
      <c r="BZF192" s="217"/>
      <c r="BZG192" s="217"/>
      <c r="BZH192" s="217"/>
      <c r="BZI192" s="217"/>
      <c r="BZJ192" s="217"/>
      <c r="BZK192" s="217"/>
      <c r="BZL192" s="217"/>
      <c r="BZM192" s="217"/>
      <c r="BZN192" s="217"/>
      <c r="BZO192" s="217"/>
      <c r="BZP192" s="217"/>
      <c r="BZQ192" s="217"/>
      <c r="BZR192" s="217"/>
      <c r="BZS192" s="217"/>
      <c r="BZT192" s="217"/>
      <c r="BZU192" s="217"/>
      <c r="BZV192" s="217"/>
      <c r="BZW192" s="217"/>
      <c r="BZX192" s="217"/>
      <c r="BZY192" s="217"/>
      <c r="BZZ192" s="217"/>
      <c r="CAA192" s="217"/>
      <c r="CAB192" s="217"/>
      <c r="CAC192" s="217"/>
      <c r="CAD192" s="217"/>
      <c r="CAE192" s="217"/>
      <c r="CAF192" s="217"/>
      <c r="CAG192" s="217"/>
      <c r="CAH192" s="217"/>
      <c r="CAI192" s="217"/>
      <c r="CAJ192" s="217"/>
      <c r="CAK192" s="217"/>
      <c r="CAL192" s="217"/>
      <c r="CAM192" s="217"/>
      <c r="CAN192" s="217"/>
      <c r="CAO192" s="217"/>
      <c r="CAP192" s="217"/>
      <c r="CAQ192" s="217"/>
      <c r="CAR192" s="217"/>
      <c r="CAS192" s="217"/>
      <c r="CAT192" s="217"/>
      <c r="CAU192" s="217"/>
      <c r="CAV192" s="217"/>
      <c r="CAW192" s="217"/>
      <c r="CAX192" s="217"/>
      <c r="CAY192" s="217"/>
      <c r="CAZ192" s="217"/>
      <c r="CBA192" s="217"/>
      <c r="CBB192" s="217"/>
      <c r="CBC192" s="217"/>
      <c r="CBD192" s="217"/>
      <c r="CBE192" s="217"/>
      <c r="CBF192" s="217"/>
      <c r="CBG192" s="217"/>
      <c r="CBH192" s="217"/>
      <c r="CBI192" s="217"/>
      <c r="CBJ192" s="217"/>
      <c r="CBK192" s="217"/>
      <c r="CBL192" s="217"/>
      <c r="CBM192" s="217"/>
      <c r="CBN192" s="217"/>
      <c r="CBO192" s="217"/>
      <c r="CBP192" s="217"/>
      <c r="CBQ192" s="217"/>
      <c r="CBR192" s="217"/>
      <c r="CBS192" s="217"/>
      <c r="CBT192" s="217"/>
      <c r="CBU192" s="217"/>
      <c r="CBV192" s="217"/>
      <c r="CBW192" s="217"/>
      <c r="CBX192" s="217"/>
      <c r="CBY192" s="217"/>
      <c r="CBZ192" s="217"/>
      <c r="CCA192" s="217"/>
      <c r="CCB192" s="217"/>
      <c r="CCC192" s="217"/>
      <c r="CCD192" s="217"/>
      <c r="CCE192" s="217"/>
      <c r="CCF192" s="217"/>
      <c r="CCG192" s="217"/>
      <c r="CCH192" s="217"/>
      <c r="CCI192" s="217"/>
      <c r="CCJ192" s="217"/>
      <c r="CCK192" s="217"/>
      <c r="CCL192" s="217"/>
      <c r="CCM192" s="217"/>
      <c r="CCN192" s="217"/>
      <c r="CCO192" s="217"/>
      <c r="CCP192" s="217"/>
      <c r="CCQ192" s="217"/>
      <c r="CCR192" s="217"/>
      <c r="CCS192" s="217"/>
      <c r="CCT192" s="217"/>
      <c r="CCU192" s="217"/>
      <c r="CCV192" s="217"/>
      <c r="CCW192" s="217"/>
      <c r="CCX192" s="217"/>
      <c r="CCY192" s="217"/>
      <c r="CCZ192" s="217"/>
      <c r="CDA192" s="217"/>
      <c r="CDB192" s="217"/>
      <c r="CDC192" s="217"/>
      <c r="CDD192" s="217"/>
      <c r="CDE192" s="217"/>
      <c r="CDF192" s="217"/>
      <c r="CDG192" s="217"/>
      <c r="CDH192" s="217"/>
      <c r="CDI192" s="217"/>
      <c r="CDJ192" s="217"/>
      <c r="CDK192" s="217"/>
      <c r="CDL192" s="217"/>
      <c r="CDM192" s="217"/>
      <c r="CDN192" s="217"/>
      <c r="CDO192" s="217"/>
      <c r="CDP192" s="217"/>
      <c r="CDQ192" s="217"/>
      <c r="CDR192" s="217"/>
      <c r="CDS192" s="217"/>
      <c r="CDT192" s="217"/>
      <c r="CDU192" s="217"/>
      <c r="CDV192" s="217"/>
      <c r="CDW192" s="217"/>
      <c r="CDX192" s="217"/>
      <c r="CDY192" s="217"/>
      <c r="CDZ192" s="217"/>
      <c r="CEA192" s="217"/>
      <c r="CEB192" s="217"/>
      <c r="CEC192" s="217"/>
      <c r="CED192" s="217"/>
      <c r="CEE192" s="217"/>
      <c r="CEF192" s="217"/>
      <c r="CEG192" s="217"/>
      <c r="CEH192" s="217"/>
      <c r="CEI192" s="217"/>
      <c r="CEJ192" s="217"/>
      <c r="CEK192" s="217"/>
      <c r="CEL192" s="217"/>
      <c r="CEM192" s="217"/>
      <c r="CEN192" s="217"/>
      <c r="CEO192" s="217"/>
      <c r="CEP192" s="217"/>
      <c r="CEQ192" s="217"/>
      <c r="CER192" s="217"/>
      <c r="CES192" s="217"/>
      <c r="CET192" s="217"/>
      <c r="CEU192" s="217"/>
      <c r="CEV192" s="217"/>
      <c r="CEW192" s="217"/>
      <c r="CEX192" s="217"/>
      <c r="CEY192" s="217"/>
      <c r="CEZ192" s="217"/>
      <c r="CFA192" s="217"/>
      <c r="CFB192" s="217"/>
      <c r="CFC192" s="217"/>
      <c r="CFD192" s="217"/>
      <c r="CFE192" s="217"/>
      <c r="CFF192" s="217"/>
      <c r="CFG192" s="217"/>
      <c r="CFH192" s="217"/>
      <c r="CFI192" s="217"/>
      <c r="CFJ192" s="217"/>
      <c r="CFK192" s="217"/>
      <c r="CFL192" s="217"/>
      <c r="CFM192" s="217"/>
      <c r="CFN192" s="217"/>
      <c r="CFO192" s="217"/>
      <c r="CFP192" s="217"/>
      <c r="CFQ192" s="217"/>
      <c r="CFR192" s="217"/>
      <c r="CFS192" s="217"/>
      <c r="CFT192" s="217"/>
      <c r="CFU192" s="217"/>
      <c r="CFV192" s="217"/>
      <c r="CFW192" s="217"/>
      <c r="CFX192" s="217"/>
      <c r="CFY192" s="217"/>
      <c r="CFZ192" s="217"/>
      <c r="CGA192" s="217"/>
      <c r="CGB192" s="217"/>
      <c r="CGC192" s="217"/>
      <c r="CGD192" s="217"/>
      <c r="CGE192" s="217"/>
      <c r="CGF192" s="217"/>
      <c r="CGG192" s="217"/>
      <c r="CGH192" s="217"/>
      <c r="CGI192" s="217"/>
      <c r="CGJ192" s="217"/>
      <c r="CGK192" s="217"/>
      <c r="CGL192" s="217"/>
      <c r="CGM192" s="217"/>
      <c r="CGN192" s="217"/>
      <c r="CGO192" s="217"/>
      <c r="CGP192" s="217"/>
      <c r="CGQ192" s="217"/>
      <c r="CGR192" s="217"/>
      <c r="CGS192" s="217"/>
      <c r="CGT192" s="217"/>
      <c r="CGU192" s="217"/>
      <c r="CGV192" s="217"/>
      <c r="CGW192" s="217"/>
      <c r="CGX192" s="217"/>
      <c r="CGY192" s="217"/>
      <c r="CGZ192" s="217"/>
      <c r="CHA192" s="217"/>
      <c r="CHB192" s="217"/>
      <c r="CHC192" s="217"/>
      <c r="CHD192" s="217"/>
      <c r="CHE192" s="217"/>
      <c r="CHF192" s="217"/>
      <c r="CHG192" s="217"/>
      <c r="CHH192" s="217"/>
      <c r="CHI192" s="217"/>
      <c r="CHJ192" s="217"/>
      <c r="CHK192" s="217"/>
      <c r="CHL192" s="217"/>
      <c r="CHM192" s="217"/>
      <c r="CHN192" s="217"/>
      <c r="CHO192" s="217"/>
      <c r="CHP192" s="217"/>
      <c r="CHQ192" s="217"/>
      <c r="CHR192" s="217"/>
      <c r="CHS192" s="217"/>
      <c r="CHT192" s="217"/>
      <c r="CHU192" s="217"/>
      <c r="CHV192" s="217"/>
      <c r="CHW192" s="217"/>
      <c r="CHX192" s="217"/>
      <c r="CHY192" s="217"/>
      <c r="CHZ192" s="217"/>
      <c r="CIA192" s="217"/>
      <c r="CIB192" s="217"/>
      <c r="CIC192" s="217"/>
      <c r="CID192" s="217"/>
      <c r="CIE192" s="217"/>
      <c r="CIF192" s="217"/>
      <c r="CIG192" s="217"/>
      <c r="CIH192" s="217"/>
      <c r="CII192" s="217"/>
      <c r="CIJ192" s="217"/>
      <c r="CIK192" s="217"/>
      <c r="CIL192" s="217"/>
      <c r="CIM192" s="217"/>
      <c r="CIN192" s="217"/>
      <c r="CIO192" s="217"/>
      <c r="CIP192" s="217"/>
      <c r="CIQ192" s="217"/>
      <c r="CIR192" s="217"/>
      <c r="CIS192" s="217"/>
      <c r="CIT192" s="217"/>
      <c r="CIU192" s="217"/>
      <c r="CIV192" s="217"/>
      <c r="CIW192" s="217"/>
      <c r="CIX192" s="217"/>
      <c r="CIY192" s="217"/>
      <c r="CIZ192" s="217"/>
      <c r="CJA192" s="217"/>
      <c r="CJB192" s="217"/>
      <c r="CJC192" s="217"/>
      <c r="CJD192" s="217"/>
      <c r="CJE192" s="217"/>
      <c r="CJF192" s="217"/>
      <c r="CJG192" s="217"/>
      <c r="CJH192" s="217"/>
      <c r="CJI192" s="217"/>
      <c r="CJJ192" s="217"/>
      <c r="CJK192" s="217"/>
      <c r="CJL192" s="217"/>
      <c r="CJM192" s="217"/>
      <c r="CJN192" s="217"/>
      <c r="CJO192" s="217"/>
      <c r="CJP192" s="217"/>
      <c r="CJQ192" s="217"/>
      <c r="CJR192" s="217"/>
      <c r="CJS192" s="217"/>
      <c r="CJT192" s="217"/>
      <c r="CJU192" s="217"/>
      <c r="CJV192" s="217"/>
      <c r="CJW192" s="217"/>
      <c r="CJX192" s="217"/>
      <c r="CJY192" s="217"/>
      <c r="CJZ192" s="217"/>
      <c r="CKA192" s="217"/>
      <c r="CKB192" s="217"/>
      <c r="CKC192" s="217"/>
      <c r="CKD192" s="217"/>
      <c r="CKE192" s="217"/>
      <c r="CKF192" s="217"/>
      <c r="CKG192" s="217"/>
      <c r="CKH192" s="217"/>
      <c r="CKI192" s="217"/>
      <c r="CKJ192" s="217"/>
      <c r="CKK192" s="217"/>
      <c r="CKL192" s="217"/>
      <c r="CKM192" s="217"/>
      <c r="CKN192" s="217"/>
      <c r="CKO192" s="217"/>
      <c r="CKP192" s="217"/>
      <c r="CKQ192" s="217"/>
      <c r="CKR192" s="217"/>
      <c r="CKS192" s="217"/>
      <c r="CKT192" s="217"/>
      <c r="CKU192" s="217"/>
      <c r="CKV192" s="217"/>
      <c r="CKW192" s="217"/>
      <c r="CKX192" s="217"/>
      <c r="CKY192" s="217"/>
      <c r="CKZ192" s="217"/>
      <c r="CLA192" s="217"/>
      <c r="CLB192" s="217"/>
      <c r="CLC192" s="217"/>
      <c r="CLD192" s="217"/>
      <c r="CLE192" s="217"/>
      <c r="CLF192" s="217"/>
      <c r="CLG192" s="217"/>
      <c r="CLH192" s="217"/>
      <c r="CLI192" s="217"/>
      <c r="CLJ192" s="217"/>
      <c r="CLK192" s="217"/>
      <c r="CLL192" s="217"/>
      <c r="CLM192" s="217"/>
      <c r="CLN192" s="217"/>
      <c r="CLO192" s="217"/>
      <c r="CLP192" s="217"/>
      <c r="CLQ192" s="217"/>
      <c r="CLR192" s="217"/>
      <c r="CLS192" s="217"/>
      <c r="CLT192" s="217"/>
      <c r="CLU192" s="217"/>
      <c r="CLV192" s="217"/>
      <c r="CLW192" s="217"/>
      <c r="CLX192" s="217"/>
      <c r="CLY192" s="217"/>
      <c r="CLZ192" s="217"/>
      <c r="CMA192" s="217"/>
      <c r="CMB192" s="217"/>
      <c r="CMC192" s="217"/>
      <c r="CMD192" s="217"/>
      <c r="CME192" s="217"/>
      <c r="CMF192" s="217"/>
      <c r="CMG192" s="217"/>
      <c r="CMH192" s="217"/>
      <c r="CMI192" s="217"/>
      <c r="CMJ192" s="217"/>
      <c r="CMK192" s="217"/>
      <c r="CML192" s="217"/>
      <c r="CMM192" s="217"/>
      <c r="CMN192" s="217"/>
      <c r="CMO192" s="217"/>
      <c r="CMP192" s="217"/>
      <c r="CMQ192" s="217"/>
      <c r="CMR192" s="217"/>
      <c r="CMS192" s="217"/>
      <c r="CMT192" s="217"/>
      <c r="CMU192" s="217"/>
      <c r="CMV192" s="217"/>
      <c r="CMW192" s="217"/>
      <c r="CMX192" s="217"/>
      <c r="CMY192" s="217"/>
      <c r="CMZ192" s="217"/>
      <c r="CNA192" s="217"/>
      <c r="CNB192" s="217"/>
      <c r="CNC192" s="217"/>
      <c r="CND192" s="217"/>
      <c r="CNE192" s="217"/>
      <c r="CNF192" s="217"/>
      <c r="CNG192" s="217"/>
      <c r="CNH192" s="217"/>
      <c r="CNI192" s="217"/>
      <c r="CNJ192" s="217"/>
      <c r="CNK192" s="217"/>
      <c r="CNL192" s="217"/>
      <c r="CNM192" s="217"/>
      <c r="CNN192" s="217"/>
      <c r="CNO192" s="217"/>
      <c r="CNP192" s="217"/>
      <c r="CNQ192" s="217"/>
      <c r="CNR192" s="217"/>
      <c r="CNS192" s="217"/>
      <c r="CNT192" s="217"/>
      <c r="CNU192" s="217"/>
      <c r="CNV192" s="217"/>
      <c r="CNW192" s="217"/>
      <c r="CNX192" s="217"/>
      <c r="CNY192" s="217"/>
      <c r="CNZ192" s="217"/>
      <c r="COA192" s="217"/>
      <c r="COB192" s="217"/>
      <c r="COC192" s="217"/>
      <c r="COD192" s="217"/>
      <c r="COE192" s="217"/>
      <c r="COF192" s="217"/>
      <c r="COG192" s="217"/>
      <c r="COH192" s="217"/>
      <c r="COI192" s="217"/>
      <c r="COJ192" s="217"/>
      <c r="COK192" s="217"/>
      <c r="COL192" s="217"/>
      <c r="COM192" s="217"/>
      <c r="CON192" s="217"/>
      <c r="COO192" s="217"/>
      <c r="COP192" s="217"/>
      <c r="COQ192" s="217"/>
      <c r="COR192" s="217"/>
      <c r="COS192" s="217"/>
      <c r="COT192" s="217"/>
      <c r="COU192" s="217"/>
      <c r="COV192" s="217"/>
      <c r="COW192" s="217"/>
      <c r="COX192" s="217"/>
      <c r="COY192" s="217"/>
      <c r="COZ192" s="217"/>
      <c r="CPA192" s="217"/>
      <c r="CPB192" s="217"/>
      <c r="CPC192" s="217"/>
      <c r="CPD192" s="217"/>
      <c r="CPE192" s="217"/>
      <c r="CPF192" s="217"/>
      <c r="CPG192" s="217"/>
      <c r="CPH192" s="217"/>
      <c r="CPI192" s="217"/>
      <c r="CPJ192" s="217"/>
      <c r="CPK192" s="217"/>
      <c r="CPL192" s="217"/>
      <c r="CPM192" s="217"/>
      <c r="CPN192" s="217"/>
      <c r="CPO192" s="217"/>
      <c r="CPP192" s="217"/>
      <c r="CPQ192" s="217"/>
      <c r="CPR192" s="217"/>
      <c r="CPS192" s="217"/>
      <c r="CPT192" s="217"/>
      <c r="CPU192" s="217"/>
      <c r="CPV192" s="217"/>
      <c r="CPW192" s="217"/>
      <c r="CPX192" s="217"/>
      <c r="CPY192" s="217"/>
      <c r="CPZ192" s="217"/>
      <c r="CQA192" s="217"/>
      <c r="CQB192" s="217"/>
      <c r="CQC192" s="217"/>
      <c r="CQD192" s="217"/>
      <c r="CQE192" s="217"/>
      <c r="CQF192" s="217"/>
      <c r="CQG192" s="217"/>
      <c r="CQH192" s="217"/>
      <c r="CQI192" s="217"/>
      <c r="CQJ192" s="217"/>
      <c r="CQK192" s="217"/>
      <c r="CQL192" s="217"/>
      <c r="CQM192" s="217"/>
      <c r="CQN192" s="217"/>
      <c r="CQO192" s="217"/>
      <c r="CQP192" s="217"/>
      <c r="CQQ192" s="217"/>
      <c r="CQR192" s="217"/>
      <c r="CQS192" s="217"/>
      <c r="CQT192" s="217"/>
      <c r="CQU192" s="217"/>
      <c r="CQV192" s="217"/>
      <c r="CQW192" s="217"/>
      <c r="CQX192" s="217"/>
      <c r="CQY192" s="217"/>
      <c r="CQZ192" s="217"/>
      <c r="CRA192" s="217"/>
      <c r="CRB192" s="217"/>
      <c r="CRC192" s="217"/>
      <c r="CRD192" s="217"/>
      <c r="CRE192" s="217"/>
      <c r="CRF192" s="217"/>
      <c r="CRG192" s="217"/>
      <c r="CRH192" s="217"/>
      <c r="CRI192" s="217"/>
      <c r="CRJ192" s="217"/>
      <c r="CRK192" s="217"/>
      <c r="CRL192" s="217"/>
      <c r="CRM192" s="217"/>
      <c r="CRN192" s="217"/>
      <c r="CRO192" s="217"/>
      <c r="CRP192" s="217"/>
      <c r="CRQ192" s="217"/>
      <c r="CRR192" s="217"/>
      <c r="CRS192" s="217"/>
      <c r="CRT192" s="217"/>
      <c r="CRU192" s="217"/>
      <c r="CRV192" s="217"/>
      <c r="CRW192" s="217"/>
      <c r="CRX192" s="217"/>
      <c r="CRY192" s="217"/>
      <c r="CRZ192" s="217"/>
      <c r="CSA192" s="217"/>
      <c r="CSB192" s="217"/>
      <c r="CSC192" s="217"/>
      <c r="CSD192" s="217"/>
      <c r="CSE192" s="217"/>
      <c r="CSF192" s="217"/>
      <c r="CSG192" s="217"/>
      <c r="CSH192" s="217"/>
      <c r="CSI192" s="217"/>
      <c r="CSJ192" s="217"/>
      <c r="CSK192" s="217"/>
      <c r="CSL192" s="217"/>
      <c r="CSM192" s="217"/>
      <c r="CSN192" s="217"/>
      <c r="CSO192" s="217"/>
      <c r="CSP192" s="217"/>
      <c r="CSQ192" s="217"/>
      <c r="CSR192" s="217"/>
      <c r="CSS192" s="217"/>
      <c r="CST192" s="217"/>
      <c r="CSU192" s="217"/>
      <c r="CSV192" s="217"/>
      <c r="CSW192" s="217"/>
      <c r="CSX192" s="217"/>
      <c r="CSY192" s="217"/>
      <c r="CSZ192" s="217"/>
      <c r="CTA192" s="217"/>
      <c r="CTB192" s="217"/>
      <c r="CTC192" s="217"/>
      <c r="CTD192" s="217"/>
      <c r="CTE192" s="217"/>
      <c r="CTF192" s="217"/>
      <c r="CTG192" s="217"/>
      <c r="CTH192" s="217"/>
      <c r="CTI192" s="217"/>
      <c r="CTJ192" s="217"/>
      <c r="CTK192" s="217"/>
      <c r="CTL192" s="217"/>
      <c r="CTM192" s="217"/>
      <c r="CTN192" s="217"/>
      <c r="CTO192" s="217"/>
      <c r="CTP192" s="217"/>
      <c r="CTQ192" s="217"/>
      <c r="CTR192" s="217"/>
      <c r="CTS192" s="217"/>
      <c r="CTT192" s="217"/>
      <c r="CTU192" s="217"/>
      <c r="CTV192" s="217"/>
      <c r="CTW192" s="217"/>
      <c r="CTX192" s="217"/>
      <c r="CTY192" s="217"/>
      <c r="CTZ192" s="217"/>
      <c r="CUA192" s="217"/>
      <c r="CUB192" s="217"/>
      <c r="CUC192" s="217"/>
      <c r="CUD192" s="217"/>
      <c r="CUE192" s="217"/>
      <c r="CUF192" s="217"/>
      <c r="CUG192" s="217"/>
      <c r="CUH192" s="217"/>
      <c r="CUI192" s="217"/>
      <c r="CUJ192" s="217"/>
      <c r="CUK192" s="217"/>
      <c r="CUL192" s="217"/>
      <c r="CUM192" s="217"/>
      <c r="CUN192" s="217"/>
      <c r="CUO192" s="217"/>
      <c r="CUP192" s="217"/>
      <c r="CUQ192" s="217"/>
      <c r="CUR192" s="217"/>
      <c r="CUS192" s="217"/>
      <c r="CUT192" s="217"/>
      <c r="CUU192" s="217"/>
      <c r="CUV192" s="217"/>
      <c r="CUW192" s="217"/>
      <c r="CUX192" s="217"/>
      <c r="CUY192" s="217"/>
      <c r="CUZ192" s="217"/>
      <c r="CVA192" s="217"/>
      <c r="CVB192" s="217"/>
      <c r="CVC192" s="217"/>
      <c r="CVD192" s="217"/>
      <c r="CVE192" s="217"/>
      <c r="CVF192" s="217"/>
      <c r="CVG192" s="217"/>
      <c r="CVH192" s="217"/>
      <c r="CVI192" s="217"/>
      <c r="CVJ192" s="217"/>
      <c r="CVK192" s="217"/>
      <c r="CVL192" s="217"/>
      <c r="CVM192" s="217"/>
      <c r="CVN192" s="217"/>
      <c r="CVO192" s="217"/>
      <c r="CVP192" s="217"/>
      <c r="CVQ192" s="217"/>
      <c r="CVR192" s="217"/>
      <c r="CVS192" s="217"/>
      <c r="CVT192" s="217"/>
      <c r="CVU192" s="217"/>
      <c r="CVV192" s="217"/>
      <c r="CVW192" s="217"/>
      <c r="CVX192" s="217"/>
      <c r="CVY192" s="217"/>
      <c r="CVZ192" s="217"/>
      <c r="CWA192" s="217"/>
      <c r="CWB192" s="217"/>
      <c r="CWC192" s="217"/>
      <c r="CWD192" s="217"/>
      <c r="CWE192" s="217"/>
      <c r="CWF192" s="217"/>
      <c r="CWG192" s="217"/>
      <c r="CWH192" s="217"/>
      <c r="CWI192" s="217"/>
      <c r="CWJ192" s="217"/>
      <c r="CWK192" s="217"/>
      <c r="CWL192" s="217"/>
      <c r="CWM192" s="217"/>
      <c r="CWN192" s="217"/>
      <c r="CWO192" s="217"/>
      <c r="CWP192" s="217"/>
      <c r="CWQ192" s="217"/>
      <c r="CWR192" s="217"/>
      <c r="CWS192" s="217"/>
      <c r="CWT192" s="217"/>
      <c r="CWU192" s="217"/>
      <c r="CWV192" s="217"/>
      <c r="CWW192" s="217"/>
      <c r="CWX192" s="217"/>
      <c r="CWY192" s="217"/>
      <c r="CWZ192" s="217"/>
      <c r="CXA192" s="217"/>
      <c r="CXB192" s="217"/>
      <c r="CXC192" s="217"/>
      <c r="CXD192" s="217"/>
      <c r="CXE192" s="217"/>
      <c r="CXF192" s="217"/>
      <c r="CXG192" s="217"/>
      <c r="CXH192" s="217"/>
      <c r="CXI192" s="217"/>
      <c r="CXJ192" s="217"/>
      <c r="CXK192" s="217"/>
      <c r="CXL192" s="217"/>
      <c r="CXM192" s="217"/>
      <c r="CXN192" s="217"/>
      <c r="CXO192" s="217"/>
      <c r="CXP192" s="217"/>
      <c r="CXQ192" s="217"/>
      <c r="CXR192" s="217"/>
      <c r="CXS192" s="217"/>
      <c r="CXT192" s="217"/>
      <c r="CXU192" s="217"/>
      <c r="CXV192" s="217"/>
      <c r="CXW192" s="217"/>
      <c r="CXX192" s="217"/>
      <c r="CXY192" s="217"/>
      <c r="CXZ192" s="217"/>
      <c r="CYA192" s="217"/>
      <c r="CYB192" s="217"/>
      <c r="CYC192" s="217"/>
      <c r="CYD192" s="217"/>
      <c r="CYE192" s="217"/>
      <c r="CYF192" s="217"/>
      <c r="CYG192" s="217"/>
      <c r="CYH192" s="217"/>
      <c r="CYI192" s="217"/>
      <c r="CYJ192" s="217"/>
      <c r="CYK192" s="217"/>
      <c r="CYL192" s="217"/>
      <c r="CYM192" s="217"/>
      <c r="CYN192" s="217"/>
      <c r="CYO192" s="217"/>
      <c r="CYP192" s="217"/>
      <c r="CYQ192" s="217"/>
      <c r="CYR192" s="217"/>
      <c r="CYS192" s="217"/>
      <c r="CYT192" s="217"/>
      <c r="CYU192" s="217"/>
      <c r="CYV192" s="217"/>
      <c r="CYW192" s="217"/>
      <c r="CYX192" s="217"/>
      <c r="CYY192" s="217"/>
      <c r="CYZ192" s="217"/>
      <c r="CZA192" s="217"/>
      <c r="CZB192" s="217"/>
      <c r="CZC192" s="217"/>
      <c r="CZD192" s="217"/>
      <c r="CZE192" s="217"/>
      <c r="CZF192" s="217"/>
      <c r="CZG192" s="217"/>
      <c r="CZH192" s="217"/>
      <c r="CZI192" s="217"/>
      <c r="CZJ192" s="217"/>
      <c r="CZK192" s="217"/>
      <c r="CZL192" s="217"/>
      <c r="CZM192" s="217"/>
      <c r="CZN192" s="217"/>
      <c r="CZO192" s="217"/>
      <c r="CZP192" s="217"/>
      <c r="CZQ192" s="217"/>
      <c r="CZR192" s="217"/>
      <c r="CZS192" s="217"/>
      <c r="CZT192" s="217"/>
      <c r="CZU192" s="217"/>
      <c r="CZV192" s="217"/>
      <c r="CZW192" s="217"/>
      <c r="CZX192" s="217"/>
      <c r="CZY192" s="217"/>
      <c r="CZZ192" s="217"/>
      <c r="DAA192" s="217"/>
      <c r="DAB192" s="217"/>
      <c r="DAC192" s="217"/>
      <c r="DAD192" s="217"/>
      <c r="DAE192" s="217"/>
      <c r="DAF192" s="217"/>
      <c r="DAG192" s="217"/>
      <c r="DAH192" s="217"/>
      <c r="DAI192" s="217"/>
      <c r="DAJ192" s="217"/>
      <c r="DAK192" s="217"/>
      <c r="DAL192" s="217"/>
      <c r="DAM192" s="217"/>
      <c r="DAN192" s="217"/>
      <c r="DAO192" s="217"/>
      <c r="DAP192" s="217"/>
      <c r="DAQ192" s="217"/>
      <c r="DAR192" s="217"/>
      <c r="DAS192" s="217"/>
      <c r="DAT192" s="217"/>
      <c r="DAU192" s="217"/>
      <c r="DAV192" s="217"/>
      <c r="DAW192" s="217"/>
      <c r="DAX192" s="217"/>
      <c r="DAY192" s="217"/>
      <c r="DAZ192" s="217"/>
      <c r="DBA192" s="217"/>
      <c r="DBB192" s="217"/>
      <c r="DBC192" s="217"/>
      <c r="DBD192" s="217"/>
      <c r="DBE192" s="217"/>
      <c r="DBF192" s="217"/>
      <c r="DBG192" s="217"/>
      <c r="DBH192" s="217"/>
      <c r="DBI192" s="217"/>
      <c r="DBJ192" s="217"/>
      <c r="DBK192" s="217"/>
      <c r="DBL192" s="217"/>
      <c r="DBM192" s="217"/>
      <c r="DBN192" s="217"/>
      <c r="DBO192" s="217"/>
      <c r="DBP192" s="217"/>
      <c r="DBQ192" s="217"/>
      <c r="DBR192" s="217"/>
      <c r="DBS192" s="217"/>
      <c r="DBT192" s="217"/>
      <c r="DBU192" s="217"/>
      <c r="DBV192" s="217"/>
      <c r="DBW192" s="217"/>
      <c r="DBX192" s="217"/>
      <c r="DBY192" s="217"/>
      <c r="DBZ192" s="217"/>
      <c r="DCA192" s="217"/>
      <c r="DCB192" s="217"/>
      <c r="DCC192" s="217"/>
      <c r="DCD192" s="217"/>
      <c r="DCE192" s="217"/>
      <c r="DCF192" s="217"/>
      <c r="DCG192" s="217"/>
      <c r="DCH192" s="217"/>
      <c r="DCI192" s="217"/>
      <c r="DCJ192" s="217"/>
      <c r="DCK192" s="217"/>
      <c r="DCL192" s="217"/>
      <c r="DCM192" s="217"/>
      <c r="DCN192" s="217"/>
      <c r="DCO192" s="217"/>
      <c r="DCP192" s="217"/>
      <c r="DCQ192" s="217"/>
      <c r="DCR192" s="217"/>
      <c r="DCS192" s="217"/>
      <c r="DCT192" s="217"/>
      <c r="DCU192" s="217"/>
      <c r="DCV192" s="217"/>
      <c r="DCW192" s="217"/>
      <c r="DCX192" s="217"/>
      <c r="DCY192" s="217"/>
      <c r="DCZ192" s="217"/>
      <c r="DDA192" s="217"/>
      <c r="DDB192" s="217"/>
      <c r="DDC192" s="217"/>
      <c r="DDD192" s="217"/>
      <c r="DDE192" s="217"/>
      <c r="DDF192" s="217"/>
      <c r="DDG192" s="217"/>
      <c r="DDH192" s="217"/>
      <c r="DDI192" s="217"/>
      <c r="DDJ192" s="217"/>
      <c r="DDK192" s="217"/>
      <c r="DDL192" s="217"/>
      <c r="DDM192" s="217"/>
      <c r="DDN192" s="217"/>
      <c r="DDO192" s="217"/>
      <c r="DDP192" s="217"/>
      <c r="DDQ192" s="217"/>
      <c r="DDR192" s="217"/>
      <c r="DDS192" s="217"/>
      <c r="DDT192" s="217"/>
      <c r="DDU192" s="217"/>
      <c r="DDV192" s="217"/>
      <c r="DDW192" s="217"/>
      <c r="DDX192" s="217"/>
      <c r="DDY192" s="217"/>
      <c r="DDZ192" s="217"/>
      <c r="DEA192" s="217"/>
      <c r="DEB192" s="217"/>
      <c r="DEC192" s="217"/>
      <c r="DED192" s="217"/>
      <c r="DEE192" s="217"/>
      <c r="DEF192" s="217"/>
      <c r="DEG192" s="217"/>
      <c r="DEH192" s="217"/>
      <c r="DEI192" s="217"/>
      <c r="DEJ192" s="217"/>
      <c r="DEK192" s="217"/>
      <c r="DEL192" s="217"/>
      <c r="DEM192" s="217"/>
      <c r="DEN192" s="217"/>
      <c r="DEO192" s="217"/>
      <c r="DEP192" s="217"/>
      <c r="DEQ192" s="217"/>
      <c r="DER192" s="217"/>
      <c r="DES192" s="217"/>
      <c r="DET192" s="217"/>
      <c r="DEU192" s="217"/>
      <c r="DEV192" s="217"/>
      <c r="DEW192" s="217"/>
      <c r="DEX192" s="217"/>
      <c r="DEY192" s="217"/>
      <c r="DEZ192" s="217"/>
      <c r="DFA192" s="217"/>
      <c r="DFB192" s="217"/>
      <c r="DFC192" s="217"/>
      <c r="DFD192" s="217"/>
      <c r="DFE192" s="217"/>
      <c r="DFF192" s="217"/>
      <c r="DFG192" s="217"/>
      <c r="DFH192" s="217"/>
      <c r="DFI192" s="217"/>
      <c r="DFJ192" s="217"/>
      <c r="DFK192" s="217"/>
      <c r="DFL192" s="217"/>
      <c r="DFM192" s="217"/>
      <c r="DFN192" s="217"/>
      <c r="DFO192" s="217"/>
      <c r="DFP192" s="217"/>
      <c r="DFQ192" s="217"/>
      <c r="DFR192" s="217"/>
      <c r="DFS192" s="217"/>
      <c r="DFT192" s="217"/>
      <c r="DFU192" s="217"/>
      <c r="DFV192" s="217"/>
      <c r="DFW192" s="217"/>
      <c r="DFX192" s="217"/>
      <c r="DFY192" s="217"/>
      <c r="DFZ192" s="217"/>
      <c r="DGA192" s="217"/>
      <c r="DGB192" s="217"/>
      <c r="DGC192" s="217"/>
      <c r="DGD192" s="217"/>
      <c r="DGE192" s="217"/>
      <c r="DGF192" s="217"/>
      <c r="DGG192" s="217"/>
      <c r="DGH192" s="217"/>
      <c r="DGI192" s="217"/>
      <c r="DGJ192" s="217"/>
      <c r="DGK192" s="217"/>
      <c r="DGL192" s="217"/>
      <c r="DGM192" s="217"/>
      <c r="DGN192" s="217"/>
      <c r="DGO192" s="217"/>
      <c r="DGP192" s="217"/>
      <c r="DGQ192" s="217"/>
      <c r="DGR192" s="217"/>
      <c r="DGS192" s="217"/>
      <c r="DGT192" s="217"/>
      <c r="DGU192" s="217"/>
      <c r="DGV192" s="217"/>
      <c r="DGW192" s="217"/>
      <c r="DGX192" s="217"/>
      <c r="DGY192" s="217"/>
      <c r="DGZ192" s="217"/>
      <c r="DHA192" s="217"/>
      <c r="DHB192" s="217"/>
      <c r="DHC192" s="217"/>
      <c r="DHD192" s="217"/>
      <c r="DHE192" s="217"/>
      <c r="DHF192" s="217"/>
      <c r="DHG192" s="217"/>
      <c r="DHH192" s="217"/>
      <c r="DHI192" s="217"/>
      <c r="DHJ192" s="217"/>
      <c r="DHK192" s="217"/>
      <c r="DHL192" s="217"/>
      <c r="DHM192" s="217"/>
      <c r="DHN192" s="217"/>
      <c r="DHO192" s="217"/>
      <c r="DHP192" s="217"/>
      <c r="DHQ192" s="217"/>
      <c r="DHR192" s="217"/>
      <c r="DHS192" s="217"/>
      <c r="DHT192" s="217"/>
      <c r="DHU192" s="217"/>
      <c r="DHV192" s="217"/>
      <c r="DHW192" s="217"/>
      <c r="DHX192" s="217"/>
      <c r="DHY192" s="217"/>
      <c r="DHZ192" s="217"/>
      <c r="DIA192" s="217"/>
      <c r="DIB192" s="217"/>
      <c r="DIC192" s="217"/>
      <c r="DID192" s="217"/>
      <c r="DIE192" s="217"/>
      <c r="DIF192" s="217"/>
      <c r="DIG192" s="217"/>
      <c r="DIH192" s="217"/>
      <c r="DII192" s="217"/>
      <c r="DIJ192" s="217"/>
      <c r="DIK192" s="217"/>
      <c r="DIL192" s="217"/>
      <c r="DIM192" s="217"/>
      <c r="DIN192" s="217"/>
      <c r="DIO192" s="217"/>
      <c r="DIP192" s="217"/>
      <c r="DIQ192" s="217"/>
      <c r="DIR192" s="217"/>
      <c r="DIS192" s="217"/>
      <c r="DIT192" s="217"/>
      <c r="DIU192" s="217"/>
      <c r="DIV192" s="217"/>
      <c r="DIW192" s="217"/>
      <c r="DIX192" s="217"/>
      <c r="DIY192" s="217"/>
      <c r="DIZ192" s="217"/>
      <c r="DJA192" s="217"/>
      <c r="DJB192" s="217"/>
      <c r="DJC192" s="217"/>
      <c r="DJD192" s="217"/>
      <c r="DJE192" s="217"/>
      <c r="DJF192" s="217"/>
      <c r="DJG192" s="217"/>
      <c r="DJH192" s="217"/>
      <c r="DJI192" s="217"/>
      <c r="DJJ192" s="217"/>
      <c r="DJK192" s="217"/>
      <c r="DJL192" s="217"/>
      <c r="DJM192" s="217"/>
      <c r="DJN192" s="217"/>
      <c r="DJO192" s="217"/>
      <c r="DJP192" s="217"/>
      <c r="DJQ192" s="217"/>
      <c r="DJR192" s="217"/>
      <c r="DJS192" s="217"/>
      <c r="DJT192" s="217"/>
      <c r="DJU192" s="217"/>
      <c r="DJV192" s="217"/>
      <c r="DJW192" s="217"/>
      <c r="DJX192" s="217"/>
      <c r="DJY192" s="217"/>
      <c r="DJZ192" s="217"/>
      <c r="DKA192" s="217"/>
      <c r="DKB192" s="217"/>
      <c r="DKC192" s="217"/>
      <c r="DKD192" s="217"/>
      <c r="DKE192" s="217"/>
      <c r="DKF192" s="217"/>
      <c r="DKG192" s="217"/>
      <c r="DKH192" s="217"/>
      <c r="DKI192" s="217"/>
      <c r="DKJ192" s="217"/>
      <c r="DKK192" s="217"/>
      <c r="DKL192" s="217"/>
      <c r="DKM192" s="217"/>
      <c r="DKN192" s="217"/>
      <c r="DKO192" s="217"/>
      <c r="DKP192" s="217"/>
      <c r="DKQ192" s="217"/>
      <c r="DKR192" s="217"/>
      <c r="DKS192" s="217"/>
      <c r="DKT192" s="217"/>
      <c r="DKU192" s="217"/>
      <c r="DKV192" s="217"/>
      <c r="DKW192" s="217"/>
      <c r="DKX192" s="217"/>
      <c r="DKY192" s="217"/>
      <c r="DKZ192" s="217"/>
      <c r="DLA192" s="217"/>
      <c r="DLB192" s="217"/>
      <c r="DLC192" s="217"/>
      <c r="DLD192" s="217"/>
      <c r="DLE192" s="217"/>
      <c r="DLF192" s="217"/>
      <c r="DLG192" s="217"/>
      <c r="DLH192" s="217"/>
      <c r="DLI192" s="217"/>
      <c r="DLJ192" s="217"/>
      <c r="DLK192" s="217"/>
      <c r="DLL192" s="217"/>
      <c r="DLM192" s="217"/>
      <c r="DLN192" s="217"/>
      <c r="DLO192" s="217"/>
      <c r="DLP192" s="217"/>
      <c r="DLQ192" s="217"/>
      <c r="DLR192" s="217"/>
      <c r="DLS192" s="217"/>
      <c r="DLT192" s="217"/>
      <c r="DLU192" s="217"/>
      <c r="DLV192" s="217"/>
      <c r="DLW192" s="217"/>
      <c r="DLX192" s="217"/>
      <c r="DLY192" s="217"/>
      <c r="DLZ192" s="217"/>
      <c r="DMA192" s="217"/>
      <c r="DMB192" s="217"/>
      <c r="DMC192" s="217"/>
      <c r="DMD192" s="217"/>
      <c r="DME192" s="217"/>
      <c r="DMF192" s="217"/>
      <c r="DMG192" s="217"/>
      <c r="DMH192" s="217"/>
      <c r="DMI192" s="217"/>
      <c r="DMJ192" s="217"/>
      <c r="DMK192" s="217"/>
      <c r="DML192" s="217"/>
      <c r="DMM192" s="217"/>
      <c r="DMN192" s="217"/>
      <c r="DMO192" s="217"/>
      <c r="DMP192" s="217"/>
      <c r="DMQ192" s="217"/>
      <c r="DMR192" s="217"/>
      <c r="DMS192" s="217"/>
      <c r="DMT192" s="217"/>
      <c r="DMU192" s="217"/>
      <c r="DMV192" s="217"/>
      <c r="DMW192" s="217"/>
      <c r="DMX192" s="217"/>
      <c r="DMY192" s="217"/>
      <c r="DMZ192" s="217"/>
      <c r="DNA192" s="217"/>
      <c r="DNB192" s="217"/>
      <c r="DNC192" s="217"/>
      <c r="DND192" s="217"/>
      <c r="DNE192" s="217"/>
      <c r="DNF192" s="217"/>
      <c r="DNG192" s="217"/>
      <c r="DNH192" s="217"/>
      <c r="DNI192" s="217"/>
      <c r="DNJ192" s="217"/>
      <c r="DNK192" s="217"/>
      <c r="DNL192" s="217"/>
      <c r="DNM192" s="217"/>
      <c r="DNN192" s="217"/>
      <c r="DNO192" s="217"/>
      <c r="DNP192" s="217"/>
      <c r="DNQ192" s="217"/>
      <c r="DNR192" s="217"/>
      <c r="DNS192" s="217"/>
      <c r="DNT192" s="217"/>
      <c r="DNU192" s="217"/>
      <c r="DNV192" s="217"/>
      <c r="DNW192" s="217"/>
      <c r="DNX192" s="217"/>
      <c r="DNY192" s="217"/>
      <c r="DNZ192" s="217"/>
      <c r="DOA192" s="217"/>
      <c r="DOB192" s="217"/>
      <c r="DOC192" s="217"/>
      <c r="DOD192" s="217"/>
      <c r="DOE192" s="217"/>
      <c r="DOF192" s="217"/>
      <c r="DOG192" s="217"/>
      <c r="DOH192" s="217"/>
      <c r="DOI192" s="217"/>
      <c r="DOJ192" s="217"/>
      <c r="DOK192" s="217"/>
      <c r="DOL192" s="217"/>
      <c r="DOM192" s="217"/>
      <c r="DON192" s="217"/>
      <c r="DOO192" s="217"/>
      <c r="DOP192" s="217"/>
      <c r="DOQ192" s="217"/>
      <c r="DOR192" s="217"/>
      <c r="DOS192" s="217"/>
      <c r="DOT192" s="217"/>
      <c r="DOU192" s="217"/>
      <c r="DOV192" s="217"/>
      <c r="DOW192" s="217"/>
      <c r="DOX192" s="217"/>
      <c r="DOY192" s="217"/>
      <c r="DOZ192" s="217"/>
      <c r="DPA192" s="217"/>
      <c r="DPB192" s="217"/>
      <c r="DPC192" s="217"/>
      <c r="DPD192" s="217"/>
      <c r="DPE192" s="217"/>
      <c r="DPF192" s="217"/>
      <c r="DPG192" s="217"/>
      <c r="DPH192" s="217"/>
      <c r="DPI192" s="217"/>
      <c r="DPJ192" s="217"/>
      <c r="DPK192" s="217"/>
      <c r="DPL192" s="217"/>
      <c r="DPM192" s="217"/>
      <c r="DPN192" s="217"/>
      <c r="DPO192" s="217"/>
      <c r="DPP192" s="217"/>
      <c r="DPQ192" s="217"/>
      <c r="DPR192" s="217"/>
      <c r="DPS192" s="217"/>
      <c r="DPT192" s="217"/>
      <c r="DPU192" s="217"/>
      <c r="DPV192" s="217"/>
      <c r="DPW192" s="217"/>
      <c r="DPX192" s="217"/>
      <c r="DPY192" s="217"/>
      <c r="DPZ192" s="217"/>
      <c r="DQA192" s="217"/>
      <c r="DQB192" s="217"/>
      <c r="DQC192" s="217"/>
      <c r="DQD192" s="217"/>
      <c r="DQE192" s="217"/>
      <c r="DQF192" s="217"/>
      <c r="DQG192" s="217"/>
      <c r="DQH192" s="217"/>
      <c r="DQI192" s="217"/>
      <c r="DQJ192" s="217"/>
      <c r="DQK192" s="217"/>
      <c r="DQL192" s="217"/>
      <c r="DQM192" s="217"/>
      <c r="DQN192" s="217"/>
      <c r="DQO192" s="217"/>
      <c r="DQP192" s="217"/>
      <c r="DQQ192" s="217"/>
      <c r="DQR192" s="217"/>
      <c r="DQS192" s="217"/>
      <c r="DQT192" s="217"/>
      <c r="DQU192" s="217"/>
      <c r="DQV192" s="217"/>
      <c r="DQW192" s="217"/>
      <c r="DQX192" s="217"/>
      <c r="DQY192" s="217"/>
      <c r="DQZ192" s="217"/>
      <c r="DRA192" s="217"/>
      <c r="DRB192" s="217"/>
      <c r="DRC192" s="217"/>
      <c r="DRD192" s="217"/>
      <c r="DRE192" s="217"/>
      <c r="DRF192" s="217"/>
      <c r="DRG192" s="217"/>
      <c r="DRH192" s="217"/>
      <c r="DRI192" s="217"/>
      <c r="DRJ192" s="217"/>
      <c r="DRK192" s="217"/>
      <c r="DRL192" s="217"/>
      <c r="DRM192" s="217"/>
      <c r="DRN192" s="217"/>
      <c r="DRO192" s="217"/>
      <c r="DRP192" s="217"/>
      <c r="DRQ192" s="217"/>
      <c r="DRR192" s="217"/>
      <c r="DRS192" s="217"/>
      <c r="DRT192" s="217"/>
      <c r="DRU192" s="217"/>
      <c r="DRV192" s="217"/>
      <c r="DRW192" s="217"/>
      <c r="DRX192" s="217"/>
      <c r="DRY192" s="217"/>
      <c r="DRZ192" s="217"/>
      <c r="DSA192" s="217"/>
      <c r="DSB192" s="217"/>
      <c r="DSC192" s="217"/>
      <c r="DSD192" s="217"/>
      <c r="DSE192" s="217"/>
      <c r="DSF192" s="217"/>
      <c r="DSG192" s="217"/>
      <c r="DSH192" s="217"/>
      <c r="DSI192" s="217"/>
      <c r="DSJ192" s="217"/>
      <c r="DSK192" s="217"/>
      <c r="DSL192" s="217"/>
      <c r="DSM192" s="217"/>
      <c r="DSN192" s="217"/>
      <c r="DSO192" s="217"/>
      <c r="DSP192" s="217"/>
      <c r="DSQ192" s="217"/>
      <c r="DSR192" s="217"/>
      <c r="DSS192" s="217"/>
      <c r="DST192" s="217"/>
      <c r="DSU192" s="217"/>
      <c r="DSV192" s="217"/>
      <c r="DSW192" s="217"/>
      <c r="DSX192" s="217"/>
      <c r="DSY192" s="217"/>
      <c r="DSZ192" s="217"/>
      <c r="DTA192" s="217"/>
      <c r="DTB192" s="217"/>
      <c r="DTC192" s="217"/>
      <c r="DTD192" s="217"/>
      <c r="DTE192" s="217"/>
      <c r="DTF192" s="217"/>
      <c r="DTG192" s="217"/>
      <c r="DTH192" s="217"/>
      <c r="DTI192" s="217"/>
      <c r="DTJ192" s="217"/>
      <c r="DTK192" s="217"/>
      <c r="DTL192" s="217"/>
      <c r="DTM192" s="217"/>
      <c r="DTN192" s="217"/>
      <c r="DTO192" s="217"/>
      <c r="DTP192" s="217"/>
      <c r="DTQ192" s="217"/>
      <c r="DTR192" s="217"/>
      <c r="DTS192" s="217"/>
      <c r="DTT192" s="217"/>
      <c r="DTU192" s="217"/>
      <c r="DTV192" s="217"/>
      <c r="DTW192" s="217"/>
      <c r="DTX192" s="217"/>
      <c r="DTY192" s="217"/>
      <c r="DTZ192" s="217"/>
      <c r="DUA192" s="217"/>
      <c r="DUB192" s="217"/>
      <c r="DUC192" s="217"/>
      <c r="DUD192" s="217"/>
      <c r="DUE192" s="217"/>
      <c r="DUF192" s="217"/>
      <c r="DUG192" s="217"/>
      <c r="DUH192" s="217"/>
      <c r="DUI192" s="217"/>
      <c r="DUJ192" s="217"/>
      <c r="DUK192" s="217"/>
      <c r="DUL192" s="217"/>
      <c r="DUM192" s="217"/>
      <c r="DUN192" s="217"/>
      <c r="DUO192" s="217"/>
      <c r="DUP192" s="217"/>
      <c r="DUQ192" s="217"/>
      <c r="DUR192" s="217"/>
      <c r="DUS192" s="217"/>
      <c r="DUT192" s="217"/>
      <c r="DUU192" s="217"/>
      <c r="DUV192" s="217"/>
      <c r="DUW192" s="217"/>
      <c r="DUX192" s="217"/>
      <c r="DUY192" s="217"/>
      <c r="DUZ192" s="217"/>
      <c r="DVA192" s="217"/>
      <c r="DVB192" s="217"/>
      <c r="DVC192" s="217"/>
      <c r="DVD192" s="217"/>
      <c r="DVE192" s="217"/>
      <c r="DVF192" s="217"/>
      <c r="DVG192" s="217"/>
      <c r="DVH192" s="217"/>
      <c r="DVI192" s="217"/>
      <c r="DVJ192" s="217"/>
      <c r="DVK192" s="217"/>
      <c r="DVL192" s="217"/>
      <c r="DVM192" s="217"/>
      <c r="DVN192" s="217"/>
      <c r="DVO192" s="217"/>
      <c r="DVP192" s="217"/>
      <c r="DVQ192" s="217"/>
      <c r="DVR192" s="217"/>
      <c r="DVS192" s="217"/>
      <c r="DVT192" s="217"/>
      <c r="DVU192" s="217"/>
      <c r="DVV192" s="217"/>
      <c r="DVW192" s="217"/>
      <c r="DVX192" s="217"/>
      <c r="DVY192" s="217"/>
      <c r="DVZ192" s="217"/>
      <c r="DWA192" s="217"/>
      <c r="DWB192" s="217"/>
      <c r="DWC192" s="217"/>
      <c r="DWD192" s="217"/>
      <c r="DWE192" s="217"/>
      <c r="DWF192" s="217"/>
      <c r="DWG192" s="217"/>
      <c r="DWH192" s="217"/>
      <c r="DWI192" s="217"/>
      <c r="DWJ192" s="217"/>
      <c r="DWK192" s="217"/>
      <c r="DWL192" s="217"/>
      <c r="DWM192" s="217"/>
      <c r="DWN192" s="217"/>
      <c r="DWO192" s="217"/>
      <c r="DWP192" s="217"/>
      <c r="DWQ192" s="217"/>
      <c r="DWR192" s="217"/>
      <c r="DWS192" s="217"/>
      <c r="DWT192" s="217"/>
      <c r="DWU192" s="217"/>
      <c r="DWV192" s="217"/>
      <c r="DWW192" s="217"/>
      <c r="DWX192" s="217"/>
      <c r="DWY192" s="217"/>
      <c r="DWZ192" s="217"/>
      <c r="DXA192" s="217"/>
      <c r="DXB192" s="217"/>
      <c r="DXC192" s="217"/>
      <c r="DXD192" s="217"/>
      <c r="DXE192" s="217"/>
      <c r="DXF192" s="217"/>
      <c r="DXG192" s="217"/>
      <c r="DXH192" s="217"/>
      <c r="DXI192" s="217"/>
      <c r="DXJ192" s="217"/>
      <c r="DXK192" s="217"/>
      <c r="DXL192" s="217"/>
      <c r="DXM192" s="217"/>
      <c r="DXN192" s="217"/>
      <c r="DXO192" s="217"/>
      <c r="DXP192" s="217"/>
      <c r="DXQ192" s="217"/>
      <c r="DXR192" s="217"/>
      <c r="DXS192" s="217"/>
      <c r="DXT192" s="217"/>
      <c r="DXU192" s="217"/>
      <c r="DXV192" s="217"/>
      <c r="DXW192" s="217"/>
      <c r="DXX192" s="217"/>
      <c r="DXY192" s="217"/>
      <c r="DXZ192" s="217"/>
      <c r="DYA192" s="217"/>
      <c r="DYB192" s="217"/>
      <c r="DYC192" s="217"/>
      <c r="DYD192" s="217"/>
      <c r="DYE192" s="217"/>
      <c r="DYF192" s="217"/>
      <c r="DYG192" s="217"/>
      <c r="DYH192" s="217"/>
      <c r="DYI192" s="217"/>
      <c r="DYJ192" s="217"/>
      <c r="DYK192" s="217"/>
      <c r="DYL192" s="217"/>
      <c r="DYM192" s="217"/>
      <c r="DYN192" s="217"/>
      <c r="DYO192" s="217"/>
      <c r="DYP192" s="217"/>
      <c r="DYQ192" s="217"/>
      <c r="DYR192" s="217"/>
      <c r="DYS192" s="217"/>
      <c r="DYT192" s="217"/>
      <c r="DYU192" s="217"/>
      <c r="DYV192" s="217"/>
      <c r="DYW192" s="217"/>
      <c r="DYX192" s="217"/>
      <c r="DYY192" s="217"/>
      <c r="DYZ192" s="217"/>
      <c r="DZA192" s="217"/>
      <c r="DZB192" s="217"/>
      <c r="DZC192" s="217"/>
      <c r="DZD192" s="217"/>
      <c r="DZE192" s="217"/>
      <c r="DZF192" s="217"/>
      <c r="DZG192" s="217"/>
      <c r="DZH192" s="217"/>
      <c r="DZI192" s="217"/>
      <c r="DZJ192" s="217"/>
      <c r="DZK192" s="217"/>
      <c r="DZL192" s="217"/>
      <c r="DZM192" s="217"/>
      <c r="DZN192" s="217"/>
      <c r="DZO192" s="217"/>
      <c r="DZP192" s="217"/>
      <c r="DZQ192" s="217"/>
      <c r="DZR192" s="217"/>
      <c r="DZS192" s="217"/>
      <c r="DZT192" s="217"/>
      <c r="DZU192" s="217"/>
      <c r="DZV192" s="217"/>
      <c r="DZW192" s="217"/>
      <c r="DZX192" s="217"/>
      <c r="DZY192" s="217"/>
      <c r="DZZ192" s="217"/>
      <c r="EAA192" s="217"/>
      <c r="EAB192" s="217"/>
      <c r="EAC192" s="217"/>
      <c r="EAD192" s="217"/>
      <c r="EAE192" s="217"/>
      <c r="EAF192" s="217"/>
      <c r="EAG192" s="217"/>
      <c r="EAH192" s="217"/>
      <c r="EAI192" s="217"/>
      <c r="EAJ192" s="217"/>
      <c r="EAK192" s="217"/>
      <c r="EAL192" s="217"/>
      <c r="EAM192" s="217"/>
      <c r="EAN192" s="217"/>
      <c r="EAO192" s="217"/>
      <c r="EAP192" s="217"/>
      <c r="EAQ192" s="217"/>
      <c r="EAR192" s="217"/>
      <c r="EAS192" s="217"/>
      <c r="EAT192" s="217"/>
      <c r="EAU192" s="217"/>
      <c r="EAV192" s="217"/>
      <c r="EAW192" s="217"/>
      <c r="EAX192" s="217"/>
      <c r="EAY192" s="217"/>
      <c r="EAZ192" s="217"/>
      <c r="EBA192" s="217"/>
      <c r="EBB192" s="217"/>
      <c r="EBC192" s="217"/>
      <c r="EBD192" s="217"/>
      <c r="EBE192" s="217"/>
      <c r="EBF192" s="217"/>
      <c r="EBG192" s="217"/>
      <c r="EBH192" s="217"/>
      <c r="EBI192" s="217"/>
      <c r="EBJ192" s="217"/>
      <c r="EBK192" s="217"/>
      <c r="EBL192" s="217"/>
      <c r="EBM192" s="217"/>
      <c r="EBN192" s="217"/>
      <c r="EBO192" s="217"/>
      <c r="EBP192" s="217"/>
      <c r="EBQ192" s="217"/>
      <c r="EBR192" s="217"/>
      <c r="EBS192" s="217"/>
      <c r="EBT192" s="217"/>
      <c r="EBU192" s="217"/>
      <c r="EBV192" s="217"/>
      <c r="EBW192" s="217"/>
      <c r="EBX192" s="217"/>
      <c r="EBY192" s="217"/>
      <c r="EBZ192" s="217"/>
      <c r="ECA192" s="217"/>
      <c r="ECB192" s="217"/>
      <c r="ECC192" s="217"/>
      <c r="ECD192" s="217"/>
      <c r="ECE192" s="217"/>
      <c r="ECF192" s="217"/>
      <c r="ECG192" s="217"/>
      <c r="ECH192" s="217"/>
      <c r="ECI192" s="217"/>
      <c r="ECJ192" s="217"/>
      <c r="ECK192" s="217"/>
      <c r="ECL192" s="217"/>
      <c r="ECM192" s="217"/>
      <c r="ECN192" s="217"/>
      <c r="ECO192" s="217"/>
      <c r="ECP192" s="217"/>
      <c r="ECQ192" s="217"/>
      <c r="ECR192" s="217"/>
      <c r="ECS192" s="217"/>
      <c r="ECT192" s="217"/>
      <c r="ECU192" s="217"/>
      <c r="ECV192" s="217"/>
      <c r="ECW192" s="217"/>
      <c r="ECX192" s="217"/>
      <c r="ECY192" s="217"/>
      <c r="ECZ192" s="217"/>
      <c r="EDA192" s="217"/>
      <c r="EDB192" s="217"/>
      <c r="EDC192" s="217"/>
      <c r="EDD192" s="217"/>
      <c r="EDE192" s="217"/>
      <c r="EDF192" s="217"/>
      <c r="EDG192" s="217"/>
      <c r="EDH192" s="217"/>
      <c r="EDI192" s="217"/>
      <c r="EDJ192" s="217"/>
      <c r="EDK192" s="217"/>
      <c r="EDL192" s="217"/>
      <c r="EDM192" s="217"/>
      <c r="EDN192" s="217"/>
      <c r="EDO192" s="217"/>
      <c r="EDP192" s="217"/>
      <c r="EDQ192" s="217"/>
      <c r="EDR192" s="217"/>
      <c r="EDS192" s="217"/>
      <c r="EDT192" s="217"/>
      <c r="EDU192" s="217"/>
      <c r="EDV192" s="217"/>
      <c r="EDW192" s="217"/>
      <c r="EDX192" s="217"/>
      <c r="EDY192" s="217"/>
      <c r="EDZ192" s="217"/>
      <c r="EEA192" s="217"/>
      <c r="EEB192" s="217"/>
      <c r="EEC192" s="217"/>
      <c r="EED192" s="217"/>
      <c r="EEE192" s="217"/>
      <c r="EEF192" s="217"/>
      <c r="EEG192" s="217"/>
      <c r="EEH192" s="217"/>
      <c r="EEI192" s="217"/>
      <c r="EEJ192" s="217"/>
      <c r="EEK192" s="217"/>
      <c r="EEL192" s="217"/>
      <c r="EEM192" s="217"/>
      <c r="EEN192" s="217"/>
      <c r="EEO192" s="217"/>
      <c r="EEP192" s="217"/>
      <c r="EEQ192" s="217"/>
      <c r="EER192" s="217"/>
      <c r="EES192" s="217"/>
      <c r="EET192" s="217"/>
      <c r="EEU192" s="217"/>
      <c r="EEV192" s="217"/>
      <c r="EEW192" s="217"/>
      <c r="EEX192" s="217"/>
      <c r="EEY192" s="217"/>
      <c r="EEZ192" s="217"/>
      <c r="EFA192" s="217"/>
      <c r="EFB192" s="217"/>
      <c r="EFC192" s="217"/>
      <c r="EFD192" s="217"/>
      <c r="EFE192" s="217"/>
      <c r="EFF192" s="217"/>
      <c r="EFG192" s="217"/>
      <c r="EFH192" s="217"/>
      <c r="EFI192" s="217"/>
      <c r="EFJ192" s="217"/>
      <c r="EFK192" s="217"/>
      <c r="EFL192" s="217"/>
      <c r="EFM192" s="217"/>
      <c r="EFN192" s="217"/>
      <c r="EFO192" s="217"/>
      <c r="EFP192" s="217"/>
      <c r="EFQ192" s="217"/>
      <c r="EFR192" s="217"/>
      <c r="EFS192" s="217"/>
      <c r="EFT192" s="217"/>
      <c r="EFU192" s="217"/>
      <c r="EFV192" s="217"/>
      <c r="EFW192" s="217"/>
      <c r="EFX192" s="217"/>
      <c r="EFY192" s="217"/>
      <c r="EFZ192" s="217"/>
      <c r="EGA192" s="217"/>
      <c r="EGB192" s="217"/>
      <c r="EGC192" s="217"/>
      <c r="EGD192" s="217"/>
      <c r="EGE192" s="217"/>
      <c r="EGF192" s="217"/>
      <c r="EGG192" s="217"/>
      <c r="EGH192" s="217"/>
      <c r="EGI192" s="217"/>
      <c r="EGJ192" s="217"/>
      <c r="EGK192" s="217"/>
      <c r="EGL192" s="217"/>
      <c r="EGM192" s="217"/>
      <c r="EGN192" s="217"/>
      <c r="EGO192" s="217"/>
      <c r="EGP192" s="217"/>
      <c r="EGQ192" s="217"/>
      <c r="EGR192" s="217"/>
      <c r="EGS192" s="217"/>
      <c r="EGT192" s="217"/>
      <c r="EGU192" s="217"/>
      <c r="EGV192" s="217"/>
      <c r="EGW192" s="217"/>
      <c r="EGX192" s="217"/>
      <c r="EGY192" s="217"/>
      <c r="EGZ192" s="217"/>
      <c r="EHA192" s="217"/>
      <c r="EHB192" s="217"/>
      <c r="EHC192" s="217"/>
      <c r="EHD192" s="217"/>
      <c r="EHE192" s="217"/>
      <c r="EHF192" s="217"/>
      <c r="EHG192" s="217"/>
      <c r="EHH192" s="217"/>
      <c r="EHI192" s="217"/>
      <c r="EHJ192" s="217"/>
      <c r="EHK192" s="217"/>
      <c r="EHL192" s="217"/>
      <c r="EHM192" s="217"/>
      <c r="EHN192" s="217"/>
      <c r="EHO192" s="217"/>
      <c r="EHP192" s="217"/>
      <c r="EHQ192" s="217"/>
      <c r="EHR192" s="217"/>
      <c r="EHS192" s="217"/>
      <c r="EHT192" s="217"/>
      <c r="EHU192" s="217"/>
      <c r="EHV192" s="217"/>
      <c r="EHW192" s="217"/>
      <c r="EHX192" s="217"/>
      <c r="EHY192" s="217"/>
      <c r="EHZ192" s="217"/>
      <c r="EIA192" s="217"/>
      <c r="EIB192" s="217"/>
      <c r="EIC192" s="217"/>
      <c r="EID192" s="217"/>
      <c r="EIE192" s="217"/>
      <c r="EIF192" s="217"/>
      <c r="EIG192" s="217"/>
      <c r="EIH192" s="217"/>
      <c r="EII192" s="217"/>
      <c r="EIJ192" s="217"/>
      <c r="EIK192" s="217"/>
      <c r="EIL192" s="217"/>
      <c r="EIM192" s="217"/>
      <c r="EIN192" s="217"/>
      <c r="EIO192" s="217"/>
      <c r="EIP192" s="217"/>
      <c r="EIQ192" s="217"/>
      <c r="EIR192" s="217"/>
      <c r="EIS192" s="217"/>
      <c r="EIT192" s="217"/>
      <c r="EIU192" s="217"/>
      <c r="EIV192" s="217"/>
      <c r="EIW192" s="217"/>
      <c r="EIX192" s="217"/>
      <c r="EIY192" s="217"/>
      <c r="EIZ192" s="217"/>
      <c r="EJA192" s="217"/>
      <c r="EJB192" s="217"/>
      <c r="EJC192" s="217"/>
      <c r="EJD192" s="217"/>
      <c r="EJE192" s="217"/>
      <c r="EJF192" s="217"/>
      <c r="EJG192" s="217"/>
      <c r="EJH192" s="217"/>
      <c r="EJI192" s="217"/>
      <c r="EJJ192" s="217"/>
      <c r="EJK192" s="217"/>
      <c r="EJL192" s="217"/>
      <c r="EJM192" s="217"/>
      <c r="EJN192" s="217"/>
      <c r="EJO192" s="217"/>
      <c r="EJP192" s="217"/>
      <c r="EJQ192" s="217"/>
      <c r="EJR192" s="217"/>
      <c r="EJS192" s="217"/>
      <c r="EJT192" s="217"/>
      <c r="EJU192" s="217"/>
      <c r="EJV192" s="217"/>
      <c r="EJW192" s="217"/>
      <c r="EJX192" s="217"/>
      <c r="EJY192" s="217"/>
      <c r="EJZ192" s="217"/>
      <c r="EKA192" s="217"/>
      <c r="EKB192" s="217"/>
      <c r="EKC192" s="217"/>
      <c r="EKD192" s="217"/>
      <c r="EKE192" s="217"/>
      <c r="EKF192" s="217"/>
      <c r="EKG192" s="217"/>
      <c r="EKH192" s="217"/>
      <c r="EKI192" s="217"/>
      <c r="EKJ192" s="217"/>
      <c r="EKK192" s="217"/>
      <c r="EKL192" s="217"/>
      <c r="EKM192" s="217"/>
      <c r="EKN192" s="217"/>
      <c r="EKO192" s="217"/>
      <c r="EKP192" s="217"/>
      <c r="EKQ192" s="217"/>
      <c r="EKR192" s="217"/>
      <c r="EKS192" s="217"/>
      <c r="EKT192" s="217"/>
      <c r="EKU192" s="217"/>
      <c r="EKV192" s="217"/>
      <c r="EKW192" s="217"/>
      <c r="EKX192" s="217"/>
      <c r="EKY192" s="217"/>
      <c r="EKZ192" s="217"/>
      <c r="ELA192" s="217"/>
      <c r="ELB192" s="217"/>
      <c r="ELC192" s="217"/>
      <c r="ELD192" s="217"/>
      <c r="ELE192" s="217"/>
      <c r="ELF192" s="217"/>
      <c r="ELG192" s="217"/>
      <c r="ELH192" s="217"/>
      <c r="ELI192" s="217"/>
      <c r="ELJ192" s="217"/>
      <c r="ELK192" s="217"/>
      <c r="ELL192" s="217"/>
      <c r="ELM192" s="217"/>
      <c r="ELN192" s="217"/>
      <c r="ELO192" s="217"/>
      <c r="ELP192" s="217"/>
      <c r="ELQ192" s="217"/>
      <c r="ELR192" s="217"/>
      <c r="ELS192" s="217"/>
      <c r="ELT192" s="217"/>
      <c r="ELU192" s="217"/>
      <c r="ELV192" s="217"/>
      <c r="ELW192" s="217"/>
      <c r="ELX192" s="217"/>
      <c r="ELY192" s="217"/>
      <c r="ELZ192" s="217"/>
      <c r="EMA192" s="217"/>
      <c r="EMB192" s="217"/>
      <c r="EMC192" s="217"/>
      <c r="EMD192" s="217"/>
      <c r="EME192" s="217"/>
      <c r="EMF192" s="217"/>
      <c r="EMG192" s="217"/>
      <c r="EMH192" s="217"/>
      <c r="EMI192" s="217"/>
      <c r="EMJ192" s="217"/>
      <c r="EMK192" s="217"/>
      <c r="EML192" s="217"/>
      <c r="EMM192" s="217"/>
      <c r="EMN192" s="217"/>
      <c r="EMO192" s="217"/>
      <c r="EMP192" s="217"/>
      <c r="EMQ192" s="217"/>
      <c r="EMR192" s="217"/>
      <c r="EMS192" s="217"/>
      <c r="EMT192" s="217"/>
      <c r="EMU192" s="217"/>
      <c r="EMV192" s="217"/>
      <c r="EMW192" s="217"/>
      <c r="EMX192" s="217"/>
      <c r="EMY192" s="217"/>
      <c r="EMZ192" s="217"/>
      <c r="ENA192" s="217"/>
      <c r="ENB192" s="217"/>
      <c r="ENC192" s="217"/>
      <c r="END192" s="217"/>
      <c r="ENE192" s="217"/>
      <c r="ENF192" s="217"/>
      <c r="ENG192" s="217"/>
      <c r="ENH192" s="217"/>
      <c r="ENI192" s="217"/>
      <c r="ENJ192" s="217"/>
      <c r="ENK192" s="217"/>
      <c r="ENL192" s="217"/>
      <c r="ENM192" s="217"/>
      <c r="ENN192" s="217"/>
      <c r="ENO192" s="217"/>
      <c r="ENP192" s="217"/>
      <c r="ENQ192" s="217"/>
      <c r="ENR192" s="217"/>
      <c r="ENS192" s="217"/>
      <c r="ENT192" s="217"/>
      <c r="ENU192" s="217"/>
      <c r="ENV192" s="217"/>
      <c r="ENW192" s="217"/>
      <c r="ENX192" s="217"/>
      <c r="ENY192" s="217"/>
      <c r="ENZ192" s="217"/>
      <c r="EOA192" s="217"/>
      <c r="EOB192" s="217"/>
      <c r="EOC192" s="217"/>
      <c r="EOD192" s="217"/>
      <c r="EOE192" s="217"/>
      <c r="EOF192" s="217"/>
      <c r="EOG192" s="217"/>
      <c r="EOH192" s="217"/>
      <c r="EOI192" s="217"/>
      <c r="EOJ192" s="217"/>
      <c r="EOK192" s="217"/>
      <c r="EOL192" s="217"/>
      <c r="EOM192" s="217"/>
      <c r="EON192" s="217"/>
      <c r="EOO192" s="217"/>
      <c r="EOP192" s="217"/>
      <c r="EOQ192" s="217"/>
      <c r="EOR192" s="217"/>
      <c r="EOS192" s="217"/>
      <c r="EOT192" s="217"/>
      <c r="EOU192" s="217"/>
      <c r="EOV192" s="217"/>
      <c r="EOW192" s="217"/>
      <c r="EOX192" s="217"/>
      <c r="EOY192" s="217"/>
      <c r="EOZ192" s="217"/>
      <c r="EPA192" s="217"/>
      <c r="EPB192" s="217"/>
      <c r="EPC192" s="217"/>
      <c r="EPD192" s="217"/>
      <c r="EPE192" s="217"/>
      <c r="EPF192" s="217"/>
      <c r="EPG192" s="217"/>
      <c r="EPH192" s="217"/>
      <c r="EPI192" s="217"/>
      <c r="EPJ192" s="217"/>
      <c r="EPK192" s="217"/>
      <c r="EPL192" s="217"/>
      <c r="EPM192" s="217"/>
      <c r="EPN192" s="217"/>
      <c r="EPO192" s="217"/>
      <c r="EPP192" s="217"/>
      <c r="EPQ192" s="217"/>
      <c r="EPR192" s="217"/>
      <c r="EPS192" s="217"/>
      <c r="EPT192" s="217"/>
      <c r="EPU192" s="217"/>
      <c r="EPV192" s="217"/>
      <c r="EPW192" s="217"/>
      <c r="EPX192" s="217"/>
      <c r="EPY192" s="217"/>
      <c r="EPZ192" s="217"/>
      <c r="EQA192" s="217"/>
      <c r="EQB192" s="217"/>
      <c r="EQC192" s="217"/>
      <c r="EQD192" s="217"/>
      <c r="EQE192" s="217"/>
      <c r="EQF192" s="217"/>
      <c r="EQG192" s="217"/>
      <c r="EQH192" s="217"/>
      <c r="EQI192" s="217"/>
      <c r="EQJ192" s="217"/>
      <c r="EQK192" s="217"/>
      <c r="EQL192" s="217"/>
      <c r="EQM192" s="217"/>
      <c r="EQN192" s="217"/>
      <c r="EQO192" s="217"/>
      <c r="EQP192" s="217"/>
      <c r="EQQ192" s="217"/>
      <c r="EQR192" s="217"/>
      <c r="EQS192" s="217"/>
      <c r="EQT192" s="217"/>
      <c r="EQU192" s="217"/>
      <c r="EQV192" s="217"/>
      <c r="EQW192" s="217"/>
      <c r="EQX192" s="217"/>
      <c r="EQY192" s="217"/>
      <c r="EQZ192" s="217"/>
      <c r="ERA192" s="217"/>
      <c r="ERB192" s="217"/>
      <c r="ERC192" s="217"/>
      <c r="ERD192" s="217"/>
      <c r="ERE192" s="217"/>
      <c r="ERF192" s="217"/>
      <c r="ERG192" s="217"/>
      <c r="ERH192" s="217"/>
      <c r="ERI192" s="217"/>
      <c r="ERJ192" s="217"/>
      <c r="ERK192" s="217"/>
      <c r="ERL192" s="217"/>
      <c r="ERM192" s="217"/>
      <c r="ERN192" s="217"/>
      <c r="ERO192" s="217"/>
      <c r="ERP192" s="217"/>
      <c r="ERQ192" s="217"/>
      <c r="ERR192" s="217"/>
      <c r="ERS192" s="217"/>
      <c r="ERT192" s="217"/>
      <c r="ERU192" s="217"/>
      <c r="ERV192" s="217"/>
      <c r="ERW192" s="217"/>
      <c r="ERX192" s="217"/>
      <c r="ERY192" s="217"/>
      <c r="ERZ192" s="217"/>
      <c r="ESA192" s="217"/>
      <c r="ESB192" s="217"/>
      <c r="ESC192" s="217"/>
      <c r="ESD192" s="217"/>
      <c r="ESE192" s="217"/>
      <c r="ESF192" s="217"/>
      <c r="ESG192" s="217"/>
      <c r="ESH192" s="217"/>
      <c r="ESI192" s="217"/>
      <c r="ESJ192" s="217"/>
      <c r="ESK192" s="217"/>
      <c r="ESL192" s="217"/>
      <c r="ESM192" s="217"/>
      <c r="ESN192" s="217"/>
      <c r="ESO192" s="217"/>
      <c r="ESP192" s="217"/>
      <c r="ESQ192" s="217"/>
      <c r="ESR192" s="217"/>
      <c r="ESS192" s="217"/>
      <c r="EST192" s="217"/>
      <c r="ESU192" s="217"/>
      <c r="ESV192" s="217"/>
      <c r="ESW192" s="217"/>
      <c r="ESX192" s="217"/>
      <c r="ESY192" s="217"/>
      <c r="ESZ192" s="217"/>
      <c r="ETA192" s="217"/>
      <c r="ETB192" s="217"/>
      <c r="ETC192" s="217"/>
      <c r="ETD192" s="217"/>
      <c r="ETE192" s="217"/>
      <c r="ETF192" s="217"/>
      <c r="ETG192" s="217"/>
      <c r="ETH192" s="217"/>
      <c r="ETI192" s="217"/>
      <c r="ETJ192" s="217"/>
      <c r="ETK192" s="217"/>
      <c r="ETL192" s="217"/>
      <c r="ETM192" s="217"/>
      <c r="ETN192" s="217"/>
      <c r="ETO192" s="217"/>
      <c r="ETP192" s="217"/>
      <c r="ETQ192" s="217"/>
      <c r="ETR192" s="217"/>
      <c r="ETS192" s="217"/>
      <c r="ETT192" s="217"/>
      <c r="ETU192" s="217"/>
      <c r="ETV192" s="217"/>
      <c r="ETW192" s="217"/>
      <c r="ETX192" s="217"/>
      <c r="ETY192" s="217"/>
      <c r="ETZ192" s="217"/>
      <c r="EUA192" s="217"/>
      <c r="EUB192" s="217"/>
      <c r="EUC192" s="217"/>
      <c r="EUD192" s="217"/>
      <c r="EUE192" s="217"/>
      <c r="EUF192" s="217"/>
      <c r="EUG192" s="217"/>
      <c r="EUH192" s="217"/>
      <c r="EUI192" s="217"/>
      <c r="EUJ192" s="217"/>
      <c r="EUK192" s="217"/>
      <c r="EUL192" s="217"/>
      <c r="EUM192" s="217"/>
      <c r="EUN192" s="217"/>
      <c r="EUO192" s="217"/>
      <c r="EUP192" s="217"/>
      <c r="EUQ192" s="217"/>
      <c r="EUR192" s="217"/>
      <c r="EUS192" s="217"/>
      <c r="EUT192" s="217"/>
      <c r="EUU192" s="217"/>
      <c r="EUV192" s="217"/>
      <c r="EUW192" s="217"/>
      <c r="EUX192" s="217"/>
      <c r="EUY192" s="217"/>
      <c r="EUZ192" s="217"/>
      <c r="EVA192" s="217"/>
      <c r="EVB192" s="217"/>
      <c r="EVC192" s="217"/>
      <c r="EVD192" s="217"/>
      <c r="EVE192" s="217"/>
      <c r="EVF192" s="217"/>
      <c r="EVG192" s="217"/>
      <c r="EVH192" s="217"/>
      <c r="EVI192" s="217"/>
      <c r="EVJ192" s="217"/>
      <c r="EVK192" s="217"/>
      <c r="EVL192" s="217"/>
      <c r="EVM192" s="217"/>
      <c r="EVN192" s="217"/>
      <c r="EVO192" s="217"/>
      <c r="EVP192" s="217"/>
      <c r="EVQ192" s="217"/>
      <c r="EVR192" s="217"/>
      <c r="EVS192" s="217"/>
      <c r="EVT192" s="217"/>
      <c r="EVU192" s="217"/>
      <c r="EVV192" s="217"/>
      <c r="EVW192" s="217"/>
      <c r="EVX192" s="217"/>
      <c r="EVY192" s="217"/>
      <c r="EVZ192" s="217"/>
      <c r="EWA192" s="217"/>
      <c r="EWB192" s="217"/>
      <c r="EWC192" s="217"/>
      <c r="EWD192" s="217"/>
      <c r="EWE192" s="217"/>
      <c r="EWF192" s="217"/>
      <c r="EWG192" s="217"/>
      <c r="EWH192" s="217"/>
      <c r="EWI192" s="217"/>
      <c r="EWJ192" s="217"/>
      <c r="EWK192" s="217"/>
      <c r="EWL192" s="217"/>
      <c r="EWM192" s="217"/>
      <c r="EWN192" s="217"/>
      <c r="EWO192" s="217"/>
      <c r="EWP192" s="217"/>
      <c r="EWQ192" s="217"/>
      <c r="EWR192" s="217"/>
      <c r="EWS192" s="217"/>
      <c r="EWT192" s="217"/>
      <c r="EWU192" s="217"/>
      <c r="EWV192" s="217"/>
      <c r="EWW192" s="217"/>
      <c r="EWX192" s="217"/>
      <c r="EWY192" s="217"/>
      <c r="EWZ192" s="217"/>
      <c r="EXA192" s="217"/>
      <c r="EXB192" s="217"/>
      <c r="EXC192" s="217"/>
      <c r="EXD192" s="217"/>
      <c r="EXE192" s="217"/>
      <c r="EXF192" s="217"/>
      <c r="EXG192" s="217"/>
      <c r="EXH192" s="217"/>
      <c r="EXI192" s="217"/>
      <c r="EXJ192" s="217"/>
      <c r="EXK192" s="217"/>
      <c r="EXL192" s="217"/>
      <c r="EXM192" s="217"/>
      <c r="EXN192" s="217"/>
      <c r="EXO192" s="217"/>
      <c r="EXP192" s="217"/>
      <c r="EXQ192" s="217"/>
      <c r="EXR192" s="217"/>
      <c r="EXS192" s="217"/>
      <c r="EXT192" s="217"/>
      <c r="EXU192" s="217"/>
      <c r="EXV192" s="217"/>
      <c r="EXW192" s="217"/>
      <c r="EXX192" s="217"/>
      <c r="EXY192" s="217"/>
      <c r="EXZ192" s="217"/>
      <c r="EYA192" s="217"/>
      <c r="EYB192" s="217"/>
      <c r="EYC192" s="217"/>
      <c r="EYD192" s="217"/>
      <c r="EYE192" s="217"/>
      <c r="EYF192" s="217"/>
      <c r="EYG192" s="217"/>
      <c r="EYH192" s="217"/>
      <c r="EYI192" s="217"/>
      <c r="EYJ192" s="217"/>
      <c r="EYK192" s="217"/>
      <c r="EYL192" s="217"/>
      <c r="EYM192" s="217"/>
      <c r="EYN192" s="217"/>
      <c r="EYO192" s="217"/>
      <c r="EYP192" s="217"/>
      <c r="EYQ192" s="217"/>
      <c r="EYR192" s="217"/>
      <c r="EYS192" s="217"/>
      <c r="EYT192" s="217"/>
      <c r="EYU192" s="217"/>
      <c r="EYV192" s="217"/>
      <c r="EYW192" s="217"/>
      <c r="EYX192" s="217"/>
      <c r="EYY192" s="217"/>
      <c r="EYZ192" s="217"/>
      <c r="EZA192" s="217"/>
      <c r="EZB192" s="217"/>
      <c r="EZC192" s="217"/>
      <c r="EZD192" s="217"/>
      <c r="EZE192" s="217"/>
      <c r="EZF192" s="217"/>
      <c r="EZG192" s="217"/>
      <c r="EZH192" s="217"/>
      <c r="EZI192" s="217"/>
      <c r="EZJ192" s="217"/>
      <c r="EZK192" s="217"/>
      <c r="EZL192" s="217"/>
      <c r="EZM192" s="217"/>
      <c r="EZN192" s="217"/>
      <c r="EZO192" s="217"/>
      <c r="EZP192" s="217"/>
      <c r="EZQ192" s="217"/>
      <c r="EZR192" s="217"/>
      <c r="EZS192" s="217"/>
      <c r="EZT192" s="217"/>
      <c r="EZU192" s="217"/>
      <c r="EZV192" s="217"/>
      <c r="EZW192" s="217"/>
      <c r="EZX192" s="217"/>
      <c r="EZY192" s="217"/>
      <c r="EZZ192" s="217"/>
      <c r="FAA192" s="217"/>
      <c r="FAB192" s="217"/>
      <c r="FAC192" s="217"/>
      <c r="FAD192" s="217"/>
      <c r="FAE192" s="217"/>
      <c r="FAF192" s="217"/>
      <c r="FAG192" s="217"/>
      <c r="FAH192" s="217"/>
      <c r="FAI192" s="217"/>
      <c r="FAJ192" s="217"/>
      <c r="FAK192" s="217"/>
      <c r="FAL192" s="217"/>
      <c r="FAM192" s="217"/>
      <c r="FAN192" s="217"/>
      <c r="FAO192" s="217"/>
      <c r="FAP192" s="217"/>
      <c r="FAQ192" s="217"/>
      <c r="FAR192" s="217"/>
      <c r="FAS192" s="217"/>
      <c r="FAT192" s="217"/>
      <c r="FAU192" s="217"/>
      <c r="FAV192" s="217"/>
      <c r="FAW192" s="217"/>
      <c r="FAX192" s="217"/>
      <c r="FAY192" s="217"/>
      <c r="FAZ192" s="217"/>
      <c r="FBA192" s="217"/>
      <c r="FBB192" s="217"/>
      <c r="FBC192" s="217"/>
      <c r="FBD192" s="217"/>
      <c r="FBE192" s="217"/>
      <c r="FBF192" s="217"/>
      <c r="FBG192" s="217"/>
      <c r="FBH192" s="217"/>
      <c r="FBI192" s="217"/>
      <c r="FBJ192" s="217"/>
      <c r="FBK192" s="217"/>
      <c r="FBL192" s="217"/>
      <c r="FBM192" s="217"/>
      <c r="FBN192" s="217"/>
      <c r="FBO192" s="217"/>
      <c r="FBP192" s="217"/>
      <c r="FBQ192" s="217"/>
      <c r="FBR192" s="217"/>
      <c r="FBS192" s="217"/>
      <c r="FBT192" s="217"/>
      <c r="FBU192" s="217"/>
      <c r="FBV192" s="217"/>
      <c r="FBW192" s="217"/>
      <c r="FBX192" s="217"/>
      <c r="FBY192" s="217"/>
      <c r="FBZ192" s="217"/>
      <c r="FCA192" s="217"/>
      <c r="FCB192" s="217"/>
      <c r="FCC192" s="217"/>
      <c r="FCD192" s="217"/>
      <c r="FCE192" s="217"/>
      <c r="FCF192" s="217"/>
      <c r="FCG192" s="217"/>
      <c r="FCH192" s="217"/>
      <c r="FCI192" s="217"/>
      <c r="FCJ192" s="217"/>
      <c r="FCK192" s="217"/>
      <c r="FCL192" s="217"/>
      <c r="FCM192" s="217"/>
      <c r="FCN192" s="217"/>
      <c r="FCO192" s="217"/>
      <c r="FCP192" s="217"/>
      <c r="FCQ192" s="217"/>
      <c r="FCR192" s="217"/>
      <c r="FCS192" s="217"/>
      <c r="FCT192" s="217"/>
      <c r="FCU192" s="217"/>
      <c r="FCV192" s="217"/>
      <c r="FCW192" s="217"/>
      <c r="FCX192" s="217"/>
      <c r="FCY192" s="217"/>
      <c r="FCZ192" s="217"/>
      <c r="FDA192" s="217"/>
      <c r="FDB192" s="217"/>
      <c r="FDC192" s="217"/>
      <c r="FDD192" s="217"/>
      <c r="FDE192" s="217"/>
      <c r="FDF192" s="217"/>
      <c r="FDG192" s="217"/>
      <c r="FDH192" s="217"/>
      <c r="FDI192" s="217"/>
      <c r="FDJ192" s="217"/>
      <c r="FDK192" s="217"/>
      <c r="FDL192" s="217"/>
      <c r="FDM192" s="217"/>
      <c r="FDN192" s="217"/>
      <c r="FDO192" s="217"/>
      <c r="FDP192" s="217"/>
      <c r="FDQ192" s="217"/>
      <c r="FDR192" s="217"/>
      <c r="FDS192" s="217"/>
      <c r="FDT192" s="217"/>
      <c r="FDU192" s="217"/>
      <c r="FDV192" s="217"/>
      <c r="FDW192" s="217"/>
      <c r="FDX192" s="217"/>
      <c r="FDY192" s="217"/>
      <c r="FDZ192" s="217"/>
      <c r="FEA192" s="217"/>
      <c r="FEB192" s="217"/>
      <c r="FEC192" s="217"/>
      <c r="FED192" s="217"/>
      <c r="FEE192" s="217"/>
      <c r="FEF192" s="217"/>
      <c r="FEG192" s="217"/>
      <c r="FEH192" s="217"/>
      <c r="FEI192" s="217"/>
      <c r="FEJ192" s="217"/>
      <c r="FEK192" s="217"/>
      <c r="FEL192" s="217"/>
      <c r="FEM192" s="217"/>
      <c r="FEN192" s="217"/>
      <c r="FEO192" s="217"/>
      <c r="FEP192" s="217"/>
      <c r="FEQ192" s="217"/>
      <c r="FER192" s="217"/>
      <c r="FES192" s="217"/>
      <c r="FET192" s="217"/>
      <c r="FEU192" s="217"/>
      <c r="FEV192" s="217"/>
      <c r="FEW192" s="217"/>
      <c r="FEX192" s="217"/>
      <c r="FEY192" s="217"/>
      <c r="FEZ192" s="217"/>
      <c r="FFA192" s="217"/>
      <c r="FFB192" s="217"/>
      <c r="FFC192" s="217"/>
      <c r="FFD192" s="217"/>
      <c r="FFE192" s="217"/>
      <c r="FFF192" s="217"/>
      <c r="FFG192" s="217"/>
      <c r="FFH192" s="217"/>
      <c r="FFI192" s="217"/>
      <c r="FFJ192" s="217"/>
      <c r="FFK192" s="217"/>
      <c r="FFL192" s="217"/>
      <c r="FFM192" s="217"/>
      <c r="FFN192" s="217"/>
      <c r="FFO192" s="217"/>
      <c r="FFP192" s="217"/>
      <c r="FFQ192" s="217"/>
      <c r="FFR192" s="217"/>
      <c r="FFS192" s="217"/>
      <c r="FFT192" s="217"/>
      <c r="FFU192" s="217"/>
      <c r="FFV192" s="217"/>
      <c r="FFW192" s="217"/>
      <c r="FFX192" s="217"/>
      <c r="FFY192" s="217"/>
      <c r="FFZ192" s="217"/>
      <c r="FGA192" s="217"/>
      <c r="FGB192" s="217"/>
      <c r="FGC192" s="217"/>
      <c r="FGD192" s="217"/>
      <c r="FGE192" s="217"/>
      <c r="FGF192" s="217"/>
      <c r="FGG192" s="217"/>
      <c r="FGH192" s="217"/>
      <c r="FGI192" s="217"/>
      <c r="FGJ192" s="217"/>
      <c r="FGK192" s="217"/>
      <c r="FGL192" s="217"/>
      <c r="FGM192" s="217"/>
      <c r="FGN192" s="217"/>
      <c r="FGO192" s="217"/>
      <c r="FGP192" s="217"/>
      <c r="FGQ192" s="217"/>
      <c r="FGR192" s="217"/>
      <c r="FGS192" s="217"/>
      <c r="FGT192" s="217"/>
      <c r="FGU192" s="217"/>
      <c r="FGV192" s="217"/>
      <c r="FGW192" s="217"/>
      <c r="FGX192" s="217"/>
      <c r="FGY192" s="217"/>
      <c r="FGZ192" s="217"/>
      <c r="FHA192" s="217"/>
      <c r="FHB192" s="217"/>
      <c r="FHC192" s="217"/>
      <c r="FHD192" s="217"/>
      <c r="FHE192" s="217"/>
      <c r="FHF192" s="217"/>
      <c r="FHG192" s="217"/>
      <c r="FHH192" s="217"/>
      <c r="FHI192" s="217"/>
      <c r="FHJ192" s="217"/>
      <c r="FHK192" s="217"/>
      <c r="FHL192" s="217"/>
      <c r="FHM192" s="217"/>
      <c r="FHN192" s="217"/>
      <c r="FHO192" s="217"/>
      <c r="FHP192" s="217"/>
      <c r="FHQ192" s="217"/>
      <c r="FHR192" s="217"/>
      <c r="FHS192" s="217"/>
      <c r="FHT192" s="217"/>
      <c r="FHU192" s="217"/>
      <c r="FHV192" s="217"/>
      <c r="FHW192" s="217"/>
      <c r="FHX192" s="217"/>
      <c r="FHY192" s="217"/>
      <c r="FHZ192" s="217"/>
      <c r="FIA192" s="217"/>
      <c r="FIB192" s="217"/>
      <c r="FIC192" s="217"/>
      <c r="FID192" s="217"/>
      <c r="FIE192" s="217"/>
      <c r="FIF192" s="217"/>
      <c r="FIG192" s="217"/>
      <c r="FIH192" s="217"/>
      <c r="FII192" s="217"/>
      <c r="FIJ192" s="217"/>
      <c r="FIK192" s="217"/>
      <c r="FIL192" s="217"/>
      <c r="FIM192" s="217"/>
      <c r="FIN192" s="217"/>
      <c r="FIO192" s="217"/>
      <c r="FIP192" s="217"/>
      <c r="FIQ192" s="217"/>
      <c r="FIR192" s="217"/>
      <c r="FIS192" s="217"/>
      <c r="FIT192" s="217"/>
      <c r="FIU192" s="217"/>
      <c r="FIV192" s="217"/>
      <c r="FIW192" s="217"/>
      <c r="FIX192" s="217"/>
      <c r="FIY192" s="217"/>
      <c r="FIZ192" s="217"/>
      <c r="FJA192" s="217"/>
      <c r="FJB192" s="217"/>
      <c r="FJC192" s="217"/>
      <c r="FJD192" s="217"/>
      <c r="FJE192" s="217"/>
      <c r="FJF192" s="217"/>
      <c r="FJG192" s="217"/>
      <c r="FJH192" s="217"/>
      <c r="FJI192" s="217"/>
      <c r="FJJ192" s="217"/>
      <c r="FJK192" s="217"/>
      <c r="FJL192" s="217"/>
      <c r="FJM192" s="217"/>
      <c r="FJN192" s="217"/>
      <c r="FJO192" s="217"/>
      <c r="FJP192" s="217"/>
      <c r="FJQ192" s="217"/>
      <c r="FJR192" s="217"/>
      <c r="FJS192" s="217"/>
      <c r="FJT192" s="217"/>
      <c r="FJU192" s="217"/>
      <c r="FJV192" s="217"/>
      <c r="FJW192" s="217"/>
      <c r="FJX192" s="217"/>
      <c r="FJY192" s="217"/>
      <c r="FJZ192" s="217"/>
      <c r="FKA192" s="217"/>
      <c r="FKB192" s="217"/>
      <c r="FKC192" s="217"/>
      <c r="FKD192" s="217"/>
      <c r="FKE192" s="217"/>
      <c r="FKF192" s="217"/>
      <c r="FKG192" s="217"/>
      <c r="FKH192" s="217"/>
      <c r="FKI192" s="217"/>
      <c r="FKJ192" s="217"/>
      <c r="FKK192" s="217"/>
      <c r="FKL192" s="217"/>
      <c r="FKM192" s="217"/>
      <c r="FKN192" s="217"/>
      <c r="FKO192" s="217"/>
      <c r="FKP192" s="217"/>
      <c r="FKQ192" s="217"/>
      <c r="FKR192" s="217"/>
      <c r="FKS192" s="217"/>
      <c r="FKT192" s="217"/>
      <c r="FKU192" s="217"/>
      <c r="FKV192" s="217"/>
      <c r="FKW192" s="217"/>
      <c r="FKX192" s="217"/>
      <c r="FKY192" s="217"/>
      <c r="FKZ192" s="217"/>
      <c r="FLA192" s="217"/>
      <c r="FLB192" s="217"/>
      <c r="FLC192" s="217"/>
      <c r="FLD192" s="217"/>
      <c r="FLE192" s="217"/>
      <c r="FLF192" s="217"/>
      <c r="FLG192" s="217"/>
      <c r="FLH192" s="217"/>
      <c r="FLI192" s="217"/>
      <c r="FLJ192" s="217"/>
      <c r="FLK192" s="217"/>
      <c r="FLL192" s="217"/>
      <c r="FLM192" s="217"/>
      <c r="FLN192" s="217"/>
      <c r="FLO192" s="217"/>
      <c r="FLP192" s="217"/>
      <c r="FLQ192" s="217"/>
      <c r="FLR192" s="217"/>
      <c r="FLS192" s="217"/>
      <c r="FLT192" s="217"/>
      <c r="FLU192" s="217"/>
      <c r="FLV192" s="217"/>
      <c r="FLW192" s="217"/>
      <c r="FLX192" s="217"/>
      <c r="FLY192" s="217"/>
      <c r="FLZ192" s="217"/>
      <c r="FMA192" s="217"/>
      <c r="FMB192" s="217"/>
      <c r="FMC192" s="217"/>
      <c r="FMD192" s="217"/>
      <c r="FME192" s="217"/>
      <c r="FMF192" s="217"/>
      <c r="FMG192" s="217"/>
      <c r="FMH192" s="217"/>
      <c r="FMI192" s="217"/>
      <c r="FMJ192" s="217"/>
      <c r="FMK192" s="217"/>
      <c r="FML192" s="217"/>
      <c r="FMM192" s="217"/>
      <c r="FMN192" s="217"/>
      <c r="FMO192" s="217"/>
      <c r="FMP192" s="217"/>
      <c r="FMQ192" s="217"/>
      <c r="FMR192" s="217"/>
      <c r="FMS192" s="217"/>
      <c r="FMT192" s="217"/>
      <c r="FMU192" s="217"/>
      <c r="FMV192" s="217"/>
      <c r="FMW192" s="217"/>
      <c r="FMX192" s="217"/>
      <c r="FMY192" s="217"/>
      <c r="FMZ192" s="217"/>
      <c r="FNA192" s="217"/>
      <c r="FNB192" s="217"/>
      <c r="FNC192" s="217"/>
      <c r="FND192" s="217"/>
      <c r="FNE192" s="217"/>
      <c r="FNF192" s="217"/>
      <c r="FNG192" s="217"/>
      <c r="FNH192" s="217"/>
      <c r="FNI192" s="217"/>
      <c r="FNJ192" s="217"/>
      <c r="FNK192" s="217"/>
      <c r="FNL192" s="217"/>
      <c r="FNM192" s="217"/>
      <c r="FNN192" s="217"/>
      <c r="FNO192" s="217"/>
      <c r="FNP192" s="217"/>
      <c r="FNQ192" s="217"/>
      <c r="FNR192" s="217"/>
      <c r="FNS192" s="217"/>
      <c r="FNT192" s="217"/>
      <c r="FNU192" s="217"/>
      <c r="FNV192" s="217"/>
      <c r="FNW192" s="217"/>
      <c r="FNX192" s="217"/>
      <c r="FNY192" s="217"/>
      <c r="FNZ192" s="217"/>
      <c r="FOA192" s="217"/>
      <c r="FOB192" s="217"/>
      <c r="FOC192" s="217"/>
      <c r="FOD192" s="217"/>
      <c r="FOE192" s="217"/>
      <c r="FOF192" s="217"/>
      <c r="FOG192" s="217"/>
      <c r="FOH192" s="217"/>
      <c r="FOI192" s="217"/>
      <c r="FOJ192" s="217"/>
      <c r="FOK192" s="217"/>
      <c r="FOL192" s="217"/>
      <c r="FOM192" s="217"/>
      <c r="FON192" s="217"/>
      <c r="FOO192" s="217"/>
      <c r="FOP192" s="217"/>
      <c r="FOQ192" s="217"/>
      <c r="FOR192" s="217"/>
      <c r="FOS192" s="217"/>
      <c r="FOT192" s="217"/>
      <c r="FOU192" s="217"/>
      <c r="FOV192" s="217"/>
      <c r="FOW192" s="217"/>
      <c r="FOX192" s="217"/>
      <c r="FOY192" s="217"/>
      <c r="FOZ192" s="217"/>
      <c r="FPA192" s="217"/>
      <c r="FPB192" s="217"/>
      <c r="FPC192" s="217"/>
      <c r="FPD192" s="217"/>
      <c r="FPE192" s="217"/>
      <c r="FPF192" s="217"/>
      <c r="FPG192" s="217"/>
      <c r="FPH192" s="217"/>
      <c r="FPI192" s="217"/>
      <c r="FPJ192" s="217"/>
      <c r="FPK192" s="217"/>
      <c r="FPL192" s="217"/>
      <c r="FPM192" s="217"/>
      <c r="FPN192" s="217"/>
      <c r="FPO192" s="217"/>
      <c r="FPP192" s="217"/>
      <c r="FPQ192" s="217"/>
      <c r="FPR192" s="217"/>
      <c r="FPS192" s="217"/>
      <c r="FPT192" s="217"/>
      <c r="FPU192" s="217"/>
      <c r="FPV192" s="217"/>
      <c r="FPW192" s="217"/>
      <c r="FPX192" s="217"/>
      <c r="FPY192" s="217"/>
      <c r="FPZ192" s="217"/>
      <c r="FQA192" s="217"/>
      <c r="FQB192" s="217"/>
      <c r="FQC192" s="217"/>
      <c r="FQD192" s="217"/>
      <c r="FQE192" s="217"/>
      <c r="FQF192" s="217"/>
      <c r="FQG192" s="217"/>
      <c r="FQH192" s="217"/>
      <c r="FQI192" s="217"/>
      <c r="FQJ192" s="217"/>
      <c r="FQK192" s="217"/>
      <c r="FQL192" s="217"/>
      <c r="FQM192" s="217"/>
      <c r="FQN192" s="217"/>
      <c r="FQO192" s="217"/>
      <c r="FQP192" s="217"/>
      <c r="FQQ192" s="217"/>
      <c r="FQR192" s="217"/>
      <c r="FQS192" s="217"/>
      <c r="FQT192" s="217"/>
      <c r="FQU192" s="217"/>
      <c r="FQV192" s="217"/>
      <c r="FQW192" s="217"/>
      <c r="FQX192" s="217"/>
      <c r="FQY192" s="217"/>
      <c r="FQZ192" s="217"/>
      <c r="FRA192" s="217"/>
      <c r="FRB192" s="217"/>
      <c r="FRC192" s="217"/>
      <c r="FRD192" s="217"/>
      <c r="FRE192" s="217"/>
      <c r="FRF192" s="217"/>
      <c r="FRG192" s="217"/>
      <c r="FRH192" s="217"/>
      <c r="FRI192" s="217"/>
      <c r="FRJ192" s="217"/>
      <c r="FRK192" s="217"/>
      <c r="FRL192" s="217"/>
      <c r="FRM192" s="217"/>
      <c r="FRN192" s="217"/>
      <c r="FRO192" s="217"/>
      <c r="FRP192" s="217"/>
      <c r="FRQ192" s="217"/>
      <c r="FRR192" s="217"/>
      <c r="FRS192" s="217"/>
      <c r="FRT192" s="217"/>
      <c r="FRU192" s="217"/>
      <c r="FRV192" s="217"/>
      <c r="FRW192" s="217"/>
      <c r="FRX192" s="217"/>
      <c r="FRY192" s="217"/>
      <c r="FRZ192" s="217"/>
      <c r="FSA192" s="217"/>
      <c r="FSB192" s="217"/>
      <c r="FSC192" s="217"/>
      <c r="FSD192" s="217"/>
      <c r="FSE192" s="217"/>
      <c r="FSF192" s="217"/>
      <c r="FSG192" s="217"/>
      <c r="FSH192" s="217"/>
      <c r="FSI192" s="217"/>
      <c r="FSJ192" s="217"/>
      <c r="FSK192" s="217"/>
      <c r="FSL192" s="217"/>
      <c r="FSM192" s="217"/>
      <c r="FSN192" s="217"/>
      <c r="FSO192" s="217"/>
      <c r="FSP192" s="217"/>
      <c r="FSQ192" s="217"/>
      <c r="FSR192" s="217"/>
      <c r="FSS192" s="217"/>
      <c r="FST192" s="217"/>
      <c r="FSU192" s="217"/>
      <c r="FSV192" s="217"/>
      <c r="FSW192" s="217"/>
      <c r="FSX192" s="217"/>
      <c r="FSY192" s="217"/>
      <c r="FSZ192" s="217"/>
      <c r="FTA192" s="217"/>
      <c r="FTB192" s="217"/>
      <c r="FTC192" s="217"/>
      <c r="FTD192" s="217"/>
      <c r="FTE192" s="217"/>
      <c r="FTF192" s="217"/>
      <c r="FTG192" s="217"/>
      <c r="FTH192" s="217"/>
      <c r="FTI192" s="217"/>
      <c r="FTJ192" s="217"/>
      <c r="FTK192" s="217"/>
      <c r="FTL192" s="217"/>
      <c r="FTM192" s="217"/>
      <c r="FTN192" s="217"/>
      <c r="FTO192" s="217"/>
      <c r="FTP192" s="217"/>
      <c r="FTQ192" s="217"/>
      <c r="FTR192" s="217"/>
      <c r="FTS192" s="217"/>
      <c r="FTT192" s="217"/>
      <c r="FTU192" s="217"/>
      <c r="FTV192" s="217"/>
      <c r="FTW192" s="217"/>
      <c r="FTX192" s="217"/>
      <c r="FTY192" s="217"/>
      <c r="FTZ192" s="217"/>
      <c r="FUA192" s="217"/>
      <c r="FUB192" s="217"/>
      <c r="FUC192" s="217"/>
      <c r="FUD192" s="217"/>
      <c r="FUE192" s="217"/>
      <c r="FUF192" s="217"/>
      <c r="FUG192" s="217"/>
      <c r="FUH192" s="217"/>
      <c r="FUI192" s="217"/>
      <c r="FUJ192" s="217"/>
      <c r="FUK192" s="217"/>
      <c r="FUL192" s="217"/>
      <c r="FUM192" s="217"/>
      <c r="FUN192" s="217"/>
      <c r="FUO192" s="217"/>
      <c r="FUP192" s="217"/>
      <c r="FUQ192" s="217"/>
      <c r="FUR192" s="217"/>
      <c r="FUS192" s="217"/>
      <c r="FUT192" s="217"/>
      <c r="FUU192" s="217"/>
      <c r="FUV192" s="217"/>
      <c r="FUW192" s="217"/>
      <c r="FUX192" s="217"/>
      <c r="FUY192" s="217"/>
      <c r="FUZ192" s="217"/>
      <c r="FVA192" s="217"/>
      <c r="FVB192" s="217"/>
      <c r="FVC192" s="217"/>
      <c r="FVD192" s="217"/>
      <c r="FVE192" s="217"/>
      <c r="FVF192" s="217"/>
      <c r="FVG192" s="217"/>
      <c r="FVH192" s="217"/>
      <c r="FVI192" s="217"/>
      <c r="FVJ192" s="217"/>
      <c r="FVK192" s="217"/>
      <c r="FVL192" s="217"/>
      <c r="FVM192" s="217"/>
      <c r="FVN192" s="217"/>
      <c r="FVO192" s="217"/>
      <c r="FVP192" s="217"/>
      <c r="FVQ192" s="217"/>
      <c r="FVR192" s="217"/>
      <c r="FVS192" s="217"/>
      <c r="FVT192" s="217"/>
      <c r="FVU192" s="217"/>
      <c r="FVV192" s="217"/>
      <c r="FVW192" s="217"/>
      <c r="FVX192" s="217"/>
      <c r="FVY192" s="217"/>
      <c r="FVZ192" s="217"/>
      <c r="FWA192" s="217"/>
      <c r="FWB192" s="217"/>
      <c r="FWC192" s="217"/>
      <c r="FWD192" s="217"/>
      <c r="FWE192" s="217"/>
      <c r="FWF192" s="217"/>
      <c r="FWG192" s="217"/>
      <c r="FWH192" s="217"/>
      <c r="FWI192" s="217"/>
      <c r="FWJ192" s="217"/>
      <c r="FWK192" s="217"/>
      <c r="FWL192" s="217"/>
      <c r="FWM192" s="217"/>
      <c r="FWN192" s="217"/>
      <c r="FWO192" s="217"/>
      <c r="FWP192" s="217"/>
      <c r="FWQ192" s="217"/>
      <c r="FWR192" s="217"/>
      <c r="FWS192" s="217"/>
      <c r="FWT192" s="217"/>
      <c r="FWU192" s="217"/>
      <c r="FWV192" s="217"/>
      <c r="FWW192" s="217"/>
      <c r="FWX192" s="217"/>
      <c r="FWY192" s="217"/>
      <c r="FWZ192" s="217"/>
      <c r="FXA192" s="217"/>
      <c r="FXB192" s="217"/>
      <c r="FXC192" s="217"/>
      <c r="FXD192" s="217"/>
      <c r="FXE192" s="217"/>
      <c r="FXF192" s="217"/>
      <c r="FXG192" s="217"/>
      <c r="FXH192" s="217"/>
      <c r="FXI192" s="217"/>
      <c r="FXJ192" s="217"/>
      <c r="FXK192" s="217"/>
      <c r="FXL192" s="217"/>
      <c r="FXM192" s="217"/>
      <c r="FXN192" s="217"/>
      <c r="FXO192" s="217"/>
      <c r="FXP192" s="217"/>
      <c r="FXQ192" s="217"/>
      <c r="FXR192" s="217"/>
      <c r="FXS192" s="217"/>
      <c r="FXT192" s="217"/>
      <c r="FXU192" s="217"/>
      <c r="FXV192" s="217"/>
      <c r="FXW192" s="217"/>
      <c r="FXX192" s="217"/>
      <c r="FXY192" s="217"/>
      <c r="FXZ192" s="217"/>
      <c r="FYA192" s="217"/>
      <c r="FYB192" s="217"/>
      <c r="FYC192" s="217"/>
      <c r="FYD192" s="217"/>
      <c r="FYE192" s="217"/>
      <c r="FYF192" s="217"/>
      <c r="FYG192" s="217"/>
      <c r="FYH192" s="217"/>
      <c r="FYI192" s="217"/>
      <c r="FYJ192" s="217"/>
      <c r="FYK192" s="217"/>
      <c r="FYL192" s="217"/>
      <c r="FYM192" s="217"/>
      <c r="FYN192" s="217"/>
      <c r="FYO192" s="217"/>
      <c r="FYP192" s="217"/>
      <c r="FYQ192" s="217"/>
      <c r="FYR192" s="217"/>
      <c r="FYS192" s="217"/>
      <c r="FYT192" s="217"/>
      <c r="FYU192" s="217"/>
      <c r="FYV192" s="217"/>
      <c r="FYW192" s="217"/>
      <c r="FYX192" s="217"/>
      <c r="FYY192" s="217"/>
      <c r="FYZ192" s="217"/>
      <c r="FZA192" s="217"/>
      <c r="FZB192" s="217"/>
      <c r="FZC192" s="217"/>
      <c r="FZD192" s="217"/>
      <c r="FZE192" s="217"/>
      <c r="FZF192" s="217"/>
      <c r="FZG192" s="217"/>
      <c r="FZH192" s="217"/>
      <c r="FZI192" s="217"/>
      <c r="FZJ192" s="217"/>
      <c r="FZK192" s="217"/>
      <c r="FZL192" s="217"/>
      <c r="FZM192" s="217"/>
      <c r="FZN192" s="217"/>
      <c r="FZO192" s="217"/>
      <c r="FZP192" s="217"/>
      <c r="FZQ192" s="217"/>
      <c r="FZR192" s="217"/>
      <c r="FZS192" s="217"/>
      <c r="FZT192" s="217"/>
      <c r="FZU192" s="217"/>
      <c r="FZV192" s="217"/>
      <c r="FZW192" s="217"/>
      <c r="FZX192" s="217"/>
      <c r="FZY192" s="217"/>
      <c r="FZZ192" s="217"/>
      <c r="GAA192" s="217"/>
      <c r="GAB192" s="217"/>
      <c r="GAC192" s="217"/>
      <c r="GAD192" s="217"/>
      <c r="GAE192" s="217"/>
      <c r="GAF192" s="217"/>
      <c r="GAG192" s="217"/>
      <c r="GAH192" s="217"/>
      <c r="GAI192" s="217"/>
      <c r="GAJ192" s="217"/>
      <c r="GAK192" s="217"/>
      <c r="GAL192" s="217"/>
      <c r="GAM192" s="217"/>
      <c r="GAN192" s="217"/>
      <c r="GAO192" s="217"/>
      <c r="GAP192" s="217"/>
      <c r="GAQ192" s="217"/>
      <c r="GAR192" s="217"/>
      <c r="GAS192" s="217"/>
      <c r="GAT192" s="217"/>
      <c r="GAU192" s="217"/>
      <c r="GAV192" s="217"/>
      <c r="GAW192" s="217"/>
      <c r="GAX192" s="217"/>
      <c r="GAY192" s="217"/>
      <c r="GAZ192" s="217"/>
      <c r="GBA192" s="217"/>
      <c r="GBB192" s="217"/>
      <c r="GBC192" s="217"/>
      <c r="GBD192" s="217"/>
      <c r="GBE192" s="217"/>
      <c r="GBF192" s="217"/>
      <c r="GBG192" s="217"/>
      <c r="GBH192" s="217"/>
      <c r="GBI192" s="217"/>
      <c r="GBJ192" s="217"/>
      <c r="GBK192" s="217"/>
      <c r="GBL192" s="217"/>
      <c r="GBM192" s="217"/>
      <c r="GBN192" s="217"/>
      <c r="GBO192" s="217"/>
      <c r="GBP192" s="217"/>
      <c r="GBQ192" s="217"/>
      <c r="GBR192" s="217"/>
      <c r="GBS192" s="217"/>
      <c r="GBT192" s="217"/>
      <c r="GBU192" s="217"/>
      <c r="GBV192" s="217"/>
      <c r="GBW192" s="217"/>
      <c r="GBX192" s="217"/>
      <c r="GBY192" s="217"/>
      <c r="GBZ192" s="217"/>
      <c r="GCA192" s="217"/>
      <c r="GCB192" s="217"/>
      <c r="GCC192" s="217"/>
      <c r="GCD192" s="217"/>
      <c r="GCE192" s="217"/>
      <c r="GCF192" s="217"/>
      <c r="GCG192" s="217"/>
      <c r="GCH192" s="217"/>
      <c r="GCI192" s="217"/>
      <c r="GCJ192" s="217"/>
      <c r="GCK192" s="217"/>
      <c r="GCL192" s="217"/>
      <c r="GCM192" s="217"/>
      <c r="GCN192" s="217"/>
      <c r="GCO192" s="217"/>
      <c r="GCP192" s="217"/>
      <c r="GCQ192" s="217"/>
      <c r="GCR192" s="217"/>
      <c r="GCS192" s="217"/>
      <c r="GCT192" s="217"/>
      <c r="GCU192" s="217"/>
      <c r="GCV192" s="217"/>
      <c r="GCW192" s="217"/>
      <c r="GCX192" s="217"/>
      <c r="GCY192" s="217"/>
      <c r="GCZ192" s="217"/>
      <c r="GDA192" s="217"/>
      <c r="GDB192" s="217"/>
      <c r="GDC192" s="217"/>
      <c r="GDD192" s="217"/>
      <c r="GDE192" s="217"/>
      <c r="GDF192" s="217"/>
      <c r="GDG192" s="217"/>
      <c r="GDH192" s="217"/>
      <c r="GDI192" s="217"/>
      <c r="GDJ192" s="217"/>
      <c r="GDK192" s="217"/>
      <c r="GDL192" s="217"/>
      <c r="GDM192" s="217"/>
      <c r="GDN192" s="217"/>
      <c r="GDO192" s="217"/>
      <c r="GDP192" s="217"/>
      <c r="GDQ192" s="217"/>
      <c r="GDR192" s="217"/>
      <c r="GDS192" s="217"/>
      <c r="GDT192" s="217"/>
      <c r="GDU192" s="217"/>
      <c r="GDV192" s="217"/>
      <c r="GDW192" s="217"/>
      <c r="GDX192" s="217"/>
      <c r="GDY192" s="217"/>
      <c r="GDZ192" s="217"/>
      <c r="GEA192" s="217"/>
      <c r="GEB192" s="217"/>
      <c r="GEC192" s="217"/>
      <c r="GED192" s="217"/>
      <c r="GEE192" s="217"/>
      <c r="GEF192" s="217"/>
      <c r="GEG192" s="217"/>
      <c r="GEH192" s="217"/>
      <c r="GEI192" s="217"/>
      <c r="GEJ192" s="217"/>
      <c r="GEK192" s="217"/>
      <c r="GEL192" s="217"/>
      <c r="GEM192" s="217"/>
      <c r="GEN192" s="217"/>
      <c r="GEO192" s="217"/>
      <c r="GEP192" s="217"/>
      <c r="GEQ192" s="217"/>
      <c r="GER192" s="217"/>
      <c r="GES192" s="217"/>
      <c r="GET192" s="217"/>
      <c r="GEU192" s="217"/>
      <c r="GEV192" s="217"/>
      <c r="GEW192" s="217"/>
      <c r="GEX192" s="217"/>
      <c r="GEY192" s="217"/>
      <c r="GEZ192" s="217"/>
      <c r="GFA192" s="217"/>
      <c r="GFB192" s="217"/>
      <c r="GFC192" s="217"/>
      <c r="GFD192" s="217"/>
      <c r="GFE192" s="217"/>
      <c r="GFF192" s="217"/>
      <c r="GFG192" s="217"/>
      <c r="GFH192" s="217"/>
      <c r="GFI192" s="217"/>
      <c r="GFJ192" s="217"/>
      <c r="GFK192" s="217"/>
      <c r="GFL192" s="217"/>
      <c r="GFM192" s="217"/>
      <c r="GFN192" s="217"/>
      <c r="GFO192" s="217"/>
      <c r="GFP192" s="217"/>
      <c r="GFQ192" s="217"/>
      <c r="GFR192" s="217"/>
      <c r="GFS192" s="217"/>
      <c r="GFT192" s="217"/>
      <c r="GFU192" s="217"/>
      <c r="GFV192" s="217"/>
      <c r="GFW192" s="217"/>
      <c r="GFX192" s="217"/>
      <c r="GFY192" s="217"/>
      <c r="GFZ192" s="217"/>
      <c r="GGA192" s="217"/>
      <c r="GGB192" s="217"/>
      <c r="GGC192" s="217"/>
      <c r="GGD192" s="217"/>
      <c r="GGE192" s="217"/>
      <c r="GGF192" s="217"/>
      <c r="GGG192" s="217"/>
      <c r="GGH192" s="217"/>
      <c r="GGI192" s="217"/>
      <c r="GGJ192" s="217"/>
      <c r="GGK192" s="217"/>
      <c r="GGL192" s="217"/>
      <c r="GGM192" s="217"/>
      <c r="GGN192" s="217"/>
      <c r="GGO192" s="217"/>
      <c r="GGP192" s="217"/>
      <c r="GGQ192" s="217"/>
      <c r="GGR192" s="217"/>
      <c r="GGS192" s="217"/>
      <c r="GGT192" s="217"/>
      <c r="GGU192" s="217"/>
      <c r="GGV192" s="217"/>
      <c r="GGW192" s="217"/>
      <c r="GGX192" s="217"/>
      <c r="GGY192" s="217"/>
      <c r="GGZ192" s="217"/>
      <c r="GHA192" s="217"/>
      <c r="GHB192" s="217"/>
      <c r="GHC192" s="217"/>
      <c r="GHD192" s="217"/>
      <c r="GHE192" s="217"/>
      <c r="GHF192" s="217"/>
      <c r="GHG192" s="217"/>
      <c r="GHH192" s="217"/>
      <c r="GHI192" s="217"/>
      <c r="GHJ192" s="217"/>
      <c r="GHK192" s="217"/>
      <c r="GHL192" s="217"/>
      <c r="GHM192" s="217"/>
      <c r="GHN192" s="217"/>
      <c r="GHO192" s="217"/>
      <c r="GHP192" s="217"/>
      <c r="GHQ192" s="217"/>
      <c r="GHR192" s="217"/>
      <c r="GHS192" s="217"/>
      <c r="GHT192" s="217"/>
      <c r="GHU192" s="217"/>
      <c r="GHV192" s="217"/>
      <c r="GHW192" s="217"/>
      <c r="GHX192" s="217"/>
      <c r="GHY192" s="217"/>
      <c r="GHZ192" s="217"/>
      <c r="GIA192" s="217"/>
      <c r="GIB192" s="217"/>
      <c r="GIC192" s="217"/>
      <c r="GID192" s="217"/>
      <c r="GIE192" s="217"/>
      <c r="GIF192" s="217"/>
      <c r="GIG192" s="217"/>
      <c r="GIH192" s="217"/>
      <c r="GII192" s="217"/>
      <c r="GIJ192" s="217"/>
      <c r="GIK192" s="217"/>
      <c r="GIL192" s="217"/>
      <c r="GIM192" s="217"/>
      <c r="GIN192" s="217"/>
      <c r="GIO192" s="217"/>
      <c r="GIP192" s="217"/>
      <c r="GIQ192" s="217"/>
      <c r="GIR192" s="217"/>
      <c r="GIS192" s="217"/>
      <c r="GIT192" s="217"/>
      <c r="GIU192" s="217"/>
      <c r="GIV192" s="217"/>
      <c r="GIW192" s="217"/>
      <c r="GIX192" s="217"/>
      <c r="GIY192" s="217"/>
      <c r="GIZ192" s="217"/>
      <c r="GJA192" s="217"/>
      <c r="GJB192" s="217"/>
      <c r="GJC192" s="217"/>
      <c r="GJD192" s="217"/>
      <c r="GJE192" s="217"/>
      <c r="GJF192" s="217"/>
      <c r="GJG192" s="217"/>
      <c r="GJH192" s="217"/>
      <c r="GJI192" s="217"/>
      <c r="GJJ192" s="217"/>
      <c r="GJK192" s="217"/>
      <c r="GJL192" s="217"/>
      <c r="GJM192" s="217"/>
      <c r="GJN192" s="217"/>
      <c r="GJO192" s="217"/>
      <c r="GJP192" s="217"/>
      <c r="GJQ192" s="217"/>
      <c r="GJR192" s="217"/>
      <c r="GJS192" s="217"/>
      <c r="GJT192" s="217"/>
      <c r="GJU192" s="217"/>
      <c r="GJV192" s="217"/>
      <c r="GJW192" s="217"/>
      <c r="GJX192" s="217"/>
      <c r="GJY192" s="217"/>
      <c r="GJZ192" s="217"/>
      <c r="GKA192" s="217"/>
      <c r="GKB192" s="217"/>
      <c r="GKC192" s="217"/>
      <c r="GKD192" s="217"/>
      <c r="GKE192" s="217"/>
      <c r="GKF192" s="217"/>
      <c r="GKG192" s="217"/>
      <c r="GKH192" s="217"/>
      <c r="GKI192" s="217"/>
      <c r="GKJ192" s="217"/>
      <c r="GKK192" s="217"/>
      <c r="GKL192" s="217"/>
      <c r="GKM192" s="217"/>
      <c r="GKN192" s="217"/>
      <c r="GKO192" s="217"/>
      <c r="GKP192" s="217"/>
      <c r="GKQ192" s="217"/>
      <c r="GKR192" s="217"/>
      <c r="GKS192" s="217"/>
      <c r="GKT192" s="217"/>
      <c r="GKU192" s="217"/>
      <c r="GKV192" s="217"/>
      <c r="GKW192" s="217"/>
      <c r="GKX192" s="217"/>
      <c r="GKY192" s="217"/>
      <c r="GKZ192" s="217"/>
      <c r="GLA192" s="217"/>
      <c r="GLB192" s="217"/>
      <c r="GLC192" s="217"/>
      <c r="GLD192" s="217"/>
      <c r="GLE192" s="217"/>
      <c r="GLF192" s="217"/>
      <c r="GLG192" s="217"/>
      <c r="GLH192" s="217"/>
      <c r="GLI192" s="217"/>
      <c r="GLJ192" s="217"/>
      <c r="GLK192" s="217"/>
      <c r="GLL192" s="217"/>
      <c r="GLM192" s="217"/>
      <c r="GLN192" s="217"/>
      <c r="GLO192" s="217"/>
      <c r="GLP192" s="217"/>
      <c r="GLQ192" s="217"/>
      <c r="GLR192" s="217"/>
      <c r="GLS192" s="217"/>
      <c r="GLT192" s="217"/>
      <c r="GLU192" s="217"/>
      <c r="GLV192" s="217"/>
      <c r="GLW192" s="217"/>
      <c r="GLX192" s="217"/>
      <c r="GLY192" s="217"/>
      <c r="GLZ192" s="217"/>
      <c r="GMA192" s="217"/>
      <c r="GMB192" s="217"/>
      <c r="GMC192" s="217"/>
      <c r="GMD192" s="217"/>
      <c r="GME192" s="217"/>
      <c r="GMF192" s="217"/>
      <c r="GMG192" s="217"/>
      <c r="GMH192" s="217"/>
      <c r="GMI192" s="217"/>
      <c r="GMJ192" s="217"/>
      <c r="GMK192" s="217"/>
      <c r="GML192" s="217"/>
      <c r="GMM192" s="217"/>
      <c r="GMN192" s="217"/>
      <c r="GMO192" s="217"/>
      <c r="GMP192" s="217"/>
      <c r="GMQ192" s="217"/>
      <c r="GMR192" s="217"/>
      <c r="GMS192" s="217"/>
      <c r="GMT192" s="217"/>
      <c r="GMU192" s="217"/>
      <c r="GMV192" s="217"/>
      <c r="GMW192" s="217"/>
      <c r="GMX192" s="217"/>
      <c r="GMY192" s="217"/>
      <c r="GMZ192" s="217"/>
      <c r="GNA192" s="217"/>
      <c r="GNB192" s="217"/>
      <c r="GNC192" s="217"/>
      <c r="GND192" s="217"/>
      <c r="GNE192" s="217"/>
      <c r="GNF192" s="217"/>
      <c r="GNG192" s="217"/>
      <c r="GNH192" s="217"/>
      <c r="GNI192" s="217"/>
      <c r="GNJ192" s="217"/>
      <c r="GNK192" s="217"/>
      <c r="GNL192" s="217"/>
      <c r="GNM192" s="217"/>
      <c r="GNN192" s="217"/>
      <c r="GNO192" s="217"/>
      <c r="GNP192" s="217"/>
      <c r="GNQ192" s="217"/>
      <c r="GNR192" s="217"/>
      <c r="GNS192" s="217"/>
      <c r="GNT192" s="217"/>
      <c r="GNU192" s="217"/>
      <c r="GNV192" s="217"/>
      <c r="GNW192" s="217"/>
      <c r="GNX192" s="217"/>
      <c r="GNY192" s="217"/>
      <c r="GNZ192" s="217"/>
      <c r="GOA192" s="217"/>
      <c r="GOB192" s="217"/>
      <c r="GOC192" s="217"/>
      <c r="GOD192" s="217"/>
      <c r="GOE192" s="217"/>
      <c r="GOF192" s="217"/>
      <c r="GOG192" s="217"/>
      <c r="GOH192" s="217"/>
      <c r="GOI192" s="217"/>
      <c r="GOJ192" s="217"/>
      <c r="GOK192" s="217"/>
      <c r="GOL192" s="217"/>
      <c r="GOM192" s="217"/>
      <c r="GON192" s="217"/>
      <c r="GOO192" s="217"/>
      <c r="GOP192" s="217"/>
      <c r="GOQ192" s="217"/>
      <c r="GOR192" s="217"/>
      <c r="GOS192" s="217"/>
      <c r="GOT192" s="217"/>
      <c r="GOU192" s="217"/>
      <c r="GOV192" s="217"/>
      <c r="GOW192" s="217"/>
      <c r="GOX192" s="217"/>
      <c r="GOY192" s="217"/>
      <c r="GOZ192" s="217"/>
      <c r="GPA192" s="217"/>
      <c r="GPB192" s="217"/>
      <c r="GPC192" s="217"/>
      <c r="GPD192" s="217"/>
      <c r="GPE192" s="217"/>
      <c r="GPF192" s="217"/>
      <c r="GPG192" s="217"/>
      <c r="GPH192" s="217"/>
      <c r="GPI192" s="217"/>
      <c r="GPJ192" s="217"/>
      <c r="GPK192" s="217"/>
      <c r="GPL192" s="217"/>
      <c r="GPM192" s="217"/>
      <c r="GPN192" s="217"/>
      <c r="GPO192" s="217"/>
      <c r="GPP192" s="217"/>
      <c r="GPQ192" s="217"/>
      <c r="GPR192" s="217"/>
      <c r="GPS192" s="217"/>
      <c r="GPT192" s="217"/>
      <c r="GPU192" s="217"/>
      <c r="GPV192" s="217"/>
      <c r="GPW192" s="217"/>
      <c r="GPX192" s="217"/>
      <c r="GPY192" s="217"/>
      <c r="GPZ192" s="217"/>
      <c r="GQA192" s="217"/>
      <c r="GQB192" s="217"/>
      <c r="GQC192" s="217"/>
      <c r="GQD192" s="217"/>
      <c r="GQE192" s="217"/>
      <c r="GQF192" s="217"/>
      <c r="GQG192" s="217"/>
      <c r="GQH192" s="217"/>
      <c r="GQI192" s="217"/>
      <c r="GQJ192" s="217"/>
      <c r="GQK192" s="217"/>
      <c r="GQL192" s="217"/>
      <c r="GQM192" s="217"/>
      <c r="GQN192" s="217"/>
      <c r="GQO192" s="217"/>
      <c r="GQP192" s="217"/>
      <c r="GQQ192" s="217"/>
      <c r="GQR192" s="217"/>
      <c r="GQS192" s="217"/>
      <c r="GQT192" s="217"/>
      <c r="GQU192" s="217"/>
      <c r="GQV192" s="217"/>
      <c r="GQW192" s="217"/>
      <c r="GQX192" s="217"/>
      <c r="GQY192" s="217"/>
      <c r="GQZ192" s="217"/>
      <c r="GRA192" s="217"/>
      <c r="GRB192" s="217"/>
      <c r="GRC192" s="217"/>
      <c r="GRD192" s="217"/>
      <c r="GRE192" s="217"/>
      <c r="GRF192" s="217"/>
      <c r="GRG192" s="217"/>
      <c r="GRH192" s="217"/>
      <c r="GRI192" s="217"/>
      <c r="GRJ192" s="217"/>
      <c r="GRK192" s="217"/>
      <c r="GRL192" s="217"/>
      <c r="GRM192" s="217"/>
      <c r="GRN192" s="217"/>
      <c r="GRO192" s="217"/>
      <c r="GRP192" s="217"/>
      <c r="GRQ192" s="217"/>
      <c r="GRR192" s="217"/>
      <c r="GRS192" s="217"/>
      <c r="GRT192" s="217"/>
      <c r="GRU192" s="217"/>
      <c r="GRV192" s="217"/>
      <c r="GRW192" s="217"/>
      <c r="GRX192" s="217"/>
      <c r="GRY192" s="217"/>
      <c r="GRZ192" s="217"/>
      <c r="GSA192" s="217"/>
      <c r="GSB192" s="217"/>
      <c r="GSC192" s="217"/>
      <c r="GSD192" s="217"/>
      <c r="GSE192" s="217"/>
      <c r="GSF192" s="217"/>
      <c r="GSG192" s="217"/>
      <c r="GSH192" s="217"/>
      <c r="GSI192" s="217"/>
      <c r="GSJ192" s="217"/>
      <c r="GSK192" s="217"/>
      <c r="GSL192" s="217"/>
      <c r="GSM192" s="217"/>
      <c r="GSN192" s="217"/>
      <c r="GSO192" s="217"/>
      <c r="GSP192" s="217"/>
      <c r="GSQ192" s="217"/>
      <c r="GSR192" s="217"/>
      <c r="GSS192" s="217"/>
      <c r="GST192" s="217"/>
      <c r="GSU192" s="217"/>
      <c r="GSV192" s="217"/>
      <c r="GSW192" s="217"/>
      <c r="GSX192" s="217"/>
      <c r="GSY192" s="217"/>
      <c r="GSZ192" s="217"/>
      <c r="GTA192" s="217"/>
      <c r="GTB192" s="217"/>
      <c r="GTC192" s="217"/>
      <c r="GTD192" s="217"/>
      <c r="GTE192" s="217"/>
      <c r="GTF192" s="217"/>
      <c r="GTG192" s="217"/>
      <c r="GTH192" s="217"/>
      <c r="GTI192" s="217"/>
      <c r="GTJ192" s="217"/>
      <c r="GTK192" s="217"/>
      <c r="GTL192" s="217"/>
      <c r="GTM192" s="217"/>
      <c r="GTN192" s="217"/>
      <c r="GTO192" s="217"/>
      <c r="GTP192" s="217"/>
      <c r="GTQ192" s="217"/>
      <c r="GTR192" s="217"/>
      <c r="GTS192" s="217"/>
      <c r="GTT192" s="217"/>
      <c r="GTU192" s="217"/>
      <c r="GTV192" s="217"/>
      <c r="GTW192" s="217"/>
      <c r="GTX192" s="217"/>
      <c r="GTY192" s="217"/>
      <c r="GTZ192" s="217"/>
      <c r="GUA192" s="217"/>
      <c r="GUB192" s="217"/>
      <c r="GUC192" s="217"/>
      <c r="GUD192" s="217"/>
      <c r="GUE192" s="217"/>
      <c r="GUF192" s="217"/>
      <c r="GUG192" s="217"/>
      <c r="GUH192" s="217"/>
      <c r="GUI192" s="217"/>
      <c r="GUJ192" s="217"/>
      <c r="GUK192" s="217"/>
      <c r="GUL192" s="217"/>
      <c r="GUM192" s="217"/>
      <c r="GUN192" s="217"/>
      <c r="GUO192" s="217"/>
      <c r="GUP192" s="217"/>
      <c r="GUQ192" s="217"/>
      <c r="GUR192" s="217"/>
      <c r="GUS192" s="217"/>
      <c r="GUT192" s="217"/>
      <c r="GUU192" s="217"/>
      <c r="GUV192" s="217"/>
      <c r="GUW192" s="217"/>
      <c r="GUX192" s="217"/>
      <c r="GUY192" s="217"/>
      <c r="GUZ192" s="217"/>
      <c r="GVA192" s="217"/>
      <c r="GVB192" s="217"/>
      <c r="GVC192" s="217"/>
      <c r="GVD192" s="217"/>
      <c r="GVE192" s="217"/>
      <c r="GVF192" s="217"/>
      <c r="GVG192" s="217"/>
      <c r="GVH192" s="217"/>
      <c r="GVI192" s="217"/>
      <c r="GVJ192" s="217"/>
      <c r="GVK192" s="217"/>
      <c r="GVL192" s="217"/>
      <c r="GVM192" s="217"/>
      <c r="GVN192" s="217"/>
      <c r="GVO192" s="217"/>
      <c r="GVP192" s="217"/>
      <c r="GVQ192" s="217"/>
      <c r="GVR192" s="217"/>
      <c r="GVS192" s="217"/>
      <c r="GVT192" s="217"/>
      <c r="GVU192" s="217"/>
      <c r="GVV192" s="217"/>
      <c r="GVW192" s="217"/>
      <c r="GVX192" s="217"/>
      <c r="GVY192" s="217"/>
      <c r="GVZ192" s="217"/>
      <c r="GWA192" s="217"/>
      <c r="GWB192" s="217"/>
      <c r="GWC192" s="217"/>
      <c r="GWD192" s="217"/>
      <c r="GWE192" s="217"/>
      <c r="GWF192" s="217"/>
      <c r="GWG192" s="217"/>
      <c r="GWH192" s="217"/>
      <c r="GWI192" s="217"/>
      <c r="GWJ192" s="217"/>
      <c r="GWK192" s="217"/>
      <c r="GWL192" s="217"/>
      <c r="GWM192" s="217"/>
      <c r="GWN192" s="217"/>
      <c r="GWO192" s="217"/>
      <c r="GWP192" s="217"/>
      <c r="GWQ192" s="217"/>
      <c r="GWR192" s="217"/>
      <c r="GWS192" s="217"/>
      <c r="GWT192" s="217"/>
      <c r="GWU192" s="217"/>
      <c r="GWV192" s="217"/>
      <c r="GWW192" s="217"/>
      <c r="GWX192" s="217"/>
      <c r="GWY192" s="217"/>
      <c r="GWZ192" s="217"/>
      <c r="GXA192" s="217"/>
      <c r="GXB192" s="217"/>
      <c r="GXC192" s="217"/>
      <c r="GXD192" s="217"/>
      <c r="GXE192" s="217"/>
      <c r="GXF192" s="217"/>
      <c r="GXG192" s="217"/>
      <c r="GXH192" s="217"/>
      <c r="GXI192" s="217"/>
      <c r="GXJ192" s="217"/>
      <c r="GXK192" s="217"/>
      <c r="GXL192" s="217"/>
      <c r="GXM192" s="217"/>
      <c r="GXN192" s="217"/>
      <c r="GXO192" s="217"/>
      <c r="GXP192" s="217"/>
      <c r="GXQ192" s="217"/>
      <c r="GXR192" s="217"/>
      <c r="GXS192" s="217"/>
      <c r="GXT192" s="217"/>
      <c r="GXU192" s="217"/>
      <c r="GXV192" s="217"/>
      <c r="GXW192" s="217"/>
      <c r="GXX192" s="217"/>
      <c r="GXY192" s="217"/>
      <c r="GXZ192" s="217"/>
      <c r="GYA192" s="217"/>
      <c r="GYB192" s="217"/>
      <c r="GYC192" s="217"/>
      <c r="GYD192" s="217"/>
      <c r="GYE192" s="217"/>
      <c r="GYF192" s="217"/>
      <c r="GYG192" s="217"/>
      <c r="GYH192" s="217"/>
      <c r="GYI192" s="217"/>
      <c r="GYJ192" s="217"/>
      <c r="GYK192" s="217"/>
      <c r="GYL192" s="217"/>
      <c r="GYM192" s="217"/>
      <c r="GYN192" s="217"/>
      <c r="GYO192" s="217"/>
      <c r="GYP192" s="217"/>
      <c r="GYQ192" s="217"/>
      <c r="GYR192" s="217"/>
      <c r="GYS192" s="217"/>
      <c r="GYT192" s="217"/>
      <c r="GYU192" s="217"/>
      <c r="GYV192" s="217"/>
      <c r="GYW192" s="217"/>
      <c r="GYX192" s="217"/>
      <c r="GYY192" s="217"/>
      <c r="GYZ192" s="217"/>
      <c r="GZA192" s="217"/>
      <c r="GZB192" s="217"/>
      <c r="GZC192" s="217"/>
      <c r="GZD192" s="217"/>
      <c r="GZE192" s="217"/>
      <c r="GZF192" s="217"/>
      <c r="GZG192" s="217"/>
      <c r="GZH192" s="217"/>
      <c r="GZI192" s="217"/>
      <c r="GZJ192" s="217"/>
      <c r="GZK192" s="217"/>
      <c r="GZL192" s="217"/>
      <c r="GZM192" s="217"/>
      <c r="GZN192" s="217"/>
      <c r="GZO192" s="217"/>
      <c r="GZP192" s="217"/>
      <c r="GZQ192" s="217"/>
      <c r="GZR192" s="217"/>
      <c r="GZS192" s="217"/>
      <c r="GZT192" s="217"/>
      <c r="GZU192" s="217"/>
      <c r="GZV192" s="217"/>
      <c r="GZW192" s="217"/>
      <c r="GZX192" s="217"/>
      <c r="GZY192" s="217"/>
      <c r="GZZ192" s="217"/>
      <c r="HAA192" s="217"/>
      <c r="HAB192" s="217"/>
      <c r="HAC192" s="217"/>
      <c r="HAD192" s="217"/>
      <c r="HAE192" s="217"/>
      <c r="HAF192" s="217"/>
      <c r="HAG192" s="217"/>
      <c r="HAH192" s="217"/>
      <c r="HAI192" s="217"/>
      <c r="HAJ192" s="217"/>
      <c r="HAK192" s="217"/>
      <c r="HAL192" s="217"/>
      <c r="HAM192" s="217"/>
      <c r="HAN192" s="217"/>
      <c r="HAO192" s="217"/>
      <c r="HAP192" s="217"/>
      <c r="HAQ192" s="217"/>
      <c r="HAR192" s="217"/>
      <c r="HAS192" s="217"/>
      <c r="HAT192" s="217"/>
      <c r="HAU192" s="217"/>
      <c r="HAV192" s="217"/>
      <c r="HAW192" s="217"/>
      <c r="HAX192" s="217"/>
      <c r="HAY192" s="217"/>
      <c r="HAZ192" s="217"/>
      <c r="HBA192" s="217"/>
      <c r="HBB192" s="217"/>
      <c r="HBC192" s="217"/>
      <c r="HBD192" s="217"/>
      <c r="HBE192" s="217"/>
      <c r="HBF192" s="217"/>
      <c r="HBG192" s="217"/>
      <c r="HBH192" s="217"/>
      <c r="HBI192" s="217"/>
      <c r="HBJ192" s="217"/>
      <c r="HBK192" s="217"/>
      <c r="HBL192" s="217"/>
      <c r="HBM192" s="217"/>
      <c r="HBN192" s="217"/>
      <c r="HBO192" s="217"/>
      <c r="HBP192" s="217"/>
      <c r="HBQ192" s="217"/>
      <c r="HBR192" s="217"/>
      <c r="HBS192" s="217"/>
      <c r="HBT192" s="217"/>
      <c r="HBU192" s="217"/>
      <c r="HBV192" s="217"/>
      <c r="HBW192" s="217"/>
      <c r="HBX192" s="217"/>
      <c r="HBY192" s="217"/>
      <c r="HBZ192" s="217"/>
      <c r="HCA192" s="217"/>
      <c r="HCB192" s="217"/>
      <c r="HCC192" s="217"/>
      <c r="HCD192" s="217"/>
      <c r="HCE192" s="217"/>
      <c r="HCF192" s="217"/>
      <c r="HCG192" s="217"/>
      <c r="HCH192" s="217"/>
      <c r="HCI192" s="217"/>
      <c r="HCJ192" s="217"/>
      <c r="HCK192" s="217"/>
      <c r="HCL192" s="217"/>
      <c r="HCM192" s="217"/>
      <c r="HCN192" s="217"/>
      <c r="HCO192" s="217"/>
      <c r="HCP192" s="217"/>
      <c r="HCQ192" s="217"/>
      <c r="HCR192" s="217"/>
      <c r="HCS192" s="217"/>
      <c r="HCT192" s="217"/>
      <c r="HCU192" s="217"/>
      <c r="HCV192" s="217"/>
      <c r="HCW192" s="217"/>
      <c r="HCX192" s="217"/>
      <c r="HCY192" s="217"/>
      <c r="HCZ192" s="217"/>
      <c r="HDA192" s="217"/>
      <c r="HDB192" s="217"/>
      <c r="HDC192" s="217"/>
      <c r="HDD192" s="217"/>
      <c r="HDE192" s="217"/>
      <c r="HDF192" s="217"/>
      <c r="HDG192" s="217"/>
      <c r="HDH192" s="217"/>
      <c r="HDI192" s="217"/>
      <c r="HDJ192" s="217"/>
      <c r="HDK192" s="217"/>
      <c r="HDL192" s="217"/>
      <c r="HDM192" s="217"/>
      <c r="HDN192" s="217"/>
      <c r="HDO192" s="217"/>
      <c r="HDP192" s="217"/>
      <c r="HDQ192" s="217"/>
      <c r="HDR192" s="217"/>
      <c r="HDS192" s="217"/>
      <c r="HDT192" s="217"/>
      <c r="HDU192" s="217"/>
      <c r="HDV192" s="217"/>
      <c r="HDW192" s="217"/>
      <c r="HDX192" s="217"/>
      <c r="HDY192" s="217"/>
      <c r="HDZ192" s="217"/>
      <c r="HEA192" s="217"/>
      <c r="HEB192" s="217"/>
      <c r="HEC192" s="217"/>
      <c r="HED192" s="217"/>
      <c r="HEE192" s="217"/>
      <c r="HEF192" s="217"/>
      <c r="HEG192" s="217"/>
      <c r="HEH192" s="217"/>
      <c r="HEI192" s="217"/>
      <c r="HEJ192" s="217"/>
      <c r="HEK192" s="217"/>
      <c r="HEL192" s="217"/>
      <c r="HEM192" s="217"/>
      <c r="HEN192" s="217"/>
      <c r="HEO192" s="217"/>
      <c r="HEP192" s="217"/>
      <c r="HEQ192" s="217"/>
      <c r="HER192" s="217"/>
      <c r="HES192" s="217"/>
      <c r="HET192" s="217"/>
      <c r="HEU192" s="217"/>
      <c r="HEV192" s="217"/>
      <c r="HEW192" s="217"/>
      <c r="HEX192" s="217"/>
      <c r="HEY192" s="217"/>
      <c r="HEZ192" s="217"/>
      <c r="HFA192" s="217"/>
      <c r="HFB192" s="217"/>
      <c r="HFC192" s="217"/>
      <c r="HFD192" s="217"/>
      <c r="HFE192" s="217"/>
      <c r="HFF192" s="217"/>
      <c r="HFG192" s="217"/>
      <c r="HFH192" s="217"/>
      <c r="HFI192" s="217"/>
      <c r="HFJ192" s="217"/>
      <c r="HFK192" s="217"/>
      <c r="HFL192" s="217"/>
      <c r="HFM192" s="217"/>
      <c r="HFN192" s="217"/>
      <c r="HFO192" s="217"/>
      <c r="HFP192" s="217"/>
      <c r="HFQ192" s="217"/>
      <c r="HFR192" s="217"/>
      <c r="HFS192" s="217"/>
      <c r="HFT192" s="217"/>
      <c r="HFU192" s="217"/>
      <c r="HFV192" s="217"/>
      <c r="HFW192" s="217"/>
      <c r="HFX192" s="217"/>
      <c r="HFY192" s="217"/>
      <c r="HFZ192" s="217"/>
      <c r="HGA192" s="217"/>
      <c r="HGB192" s="217"/>
      <c r="HGC192" s="217"/>
      <c r="HGD192" s="217"/>
      <c r="HGE192" s="217"/>
      <c r="HGF192" s="217"/>
      <c r="HGG192" s="217"/>
      <c r="HGH192" s="217"/>
      <c r="HGI192" s="217"/>
      <c r="HGJ192" s="217"/>
      <c r="HGK192" s="217"/>
      <c r="HGL192" s="217"/>
      <c r="HGM192" s="217"/>
      <c r="HGN192" s="217"/>
      <c r="HGO192" s="217"/>
      <c r="HGP192" s="217"/>
      <c r="HGQ192" s="217"/>
      <c r="HGR192" s="217"/>
      <c r="HGS192" s="217"/>
      <c r="HGT192" s="217"/>
      <c r="HGU192" s="217"/>
      <c r="HGV192" s="217"/>
      <c r="HGW192" s="217"/>
      <c r="HGX192" s="217"/>
      <c r="HGY192" s="217"/>
      <c r="HGZ192" s="217"/>
      <c r="HHA192" s="217"/>
      <c r="HHB192" s="217"/>
      <c r="HHC192" s="217"/>
      <c r="HHD192" s="217"/>
      <c r="HHE192" s="217"/>
      <c r="HHF192" s="217"/>
      <c r="HHG192" s="217"/>
      <c r="HHH192" s="217"/>
      <c r="HHI192" s="217"/>
      <c r="HHJ192" s="217"/>
      <c r="HHK192" s="217"/>
      <c r="HHL192" s="217"/>
      <c r="HHM192" s="217"/>
      <c r="HHN192" s="217"/>
      <c r="HHO192" s="217"/>
      <c r="HHP192" s="217"/>
      <c r="HHQ192" s="217"/>
      <c r="HHR192" s="217"/>
      <c r="HHS192" s="217"/>
      <c r="HHT192" s="217"/>
      <c r="HHU192" s="217"/>
      <c r="HHV192" s="217"/>
      <c r="HHW192" s="217"/>
      <c r="HHX192" s="217"/>
      <c r="HHY192" s="217"/>
      <c r="HHZ192" s="217"/>
      <c r="HIA192" s="217"/>
      <c r="HIB192" s="217"/>
      <c r="HIC192" s="217"/>
      <c r="HID192" s="217"/>
      <c r="HIE192" s="217"/>
      <c r="HIF192" s="217"/>
      <c r="HIG192" s="217"/>
      <c r="HIH192" s="217"/>
      <c r="HII192" s="217"/>
      <c r="HIJ192" s="217"/>
      <c r="HIK192" s="217"/>
      <c r="HIL192" s="217"/>
      <c r="HIM192" s="217"/>
      <c r="HIN192" s="217"/>
      <c r="HIO192" s="217"/>
      <c r="HIP192" s="217"/>
      <c r="HIQ192" s="217"/>
      <c r="HIR192" s="217"/>
      <c r="HIS192" s="217"/>
      <c r="HIT192" s="217"/>
      <c r="HIU192" s="217"/>
      <c r="HIV192" s="217"/>
      <c r="HIW192" s="217"/>
      <c r="HIX192" s="217"/>
      <c r="HIY192" s="217"/>
      <c r="HIZ192" s="217"/>
      <c r="HJA192" s="217"/>
      <c r="HJB192" s="217"/>
      <c r="HJC192" s="217"/>
      <c r="HJD192" s="217"/>
      <c r="HJE192" s="217"/>
      <c r="HJF192" s="217"/>
      <c r="HJG192" s="217"/>
      <c r="HJH192" s="217"/>
      <c r="HJI192" s="217"/>
      <c r="HJJ192" s="217"/>
      <c r="HJK192" s="217"/>
      <c r="HJL192" s="217"/>
      <c r="HJM192" s="217"/>
      <c r="HJN192" s="217"/>
      <c r="HJO192" s="217"/>
      <c r="HJP192" s="217"/>
      <c r="HJQ192" s="217"/>
      <c r="HJR192" s="217"/>
      <c r="HJS192" s="217"/>
      <c r="HJT192" s="217"/>
      <c r="HJU192" s="217"/>
      <c r="HJV192" s="217"/>
      <c r="HJW192" s="217"/>
      <c r="HJX192" s="217"/>
      <c r="HJY192" s="217"/>
      <c r="HJZ192" s="217"/>
      <c r="HKA192" s="217"/>
      <c r="HKB192" s="217"/>
      <c r="HKC192" s="217"/>
      <c r="HKD192" s="217"/>
      <c r="HKE192" s="217"/>
      <c r="HKF192" s="217"/>
      <c r="HKG192" s="217"/>
      <c r="HKH192" s="217"/>
      <c r="HKI192" s="217"/>
      <c r="HKJ192" s="217"/>
      <c r="HKK192" s="217"/>
      <c r="HKL192" s="217"/>
      <c r="HKM192" s="217"/>
      <c r="HKN192" s="217"/>
      <c r="HKO192" s="217"/>
      <c r="HKP192" s="217"/>
      <c r="HKQ192" s="217"/>
      <c r="HKR192" s="217"/>
      <c r="HKS192" s="217"/>
      <c r="HKT192" s="217"/>
      <c r="HKU192" s="217"/>
      <c r="HKV192" s="217"/>
      <c r="HKW192" s="217"/>
      <c r="HKX192" s="217"/>
      <c r="HKY192" s="217"/>
      <c r="HKZ192" s="217"/>
      <c r="HLA192" s="217"/>
      <c r="HLB192" s="217"/>
      <c r="HLC192" s="217"/>
      <c r="HLD192" s="217"/>
      <c r="HLE192" s="217"/>
      <c r="HLF192" s="217"/>
      <c r="HLG192" s="217"/>
      <c r="HLH192" s="217"/>
      <c r="HLI192" s="217"/>
      <c r="HLJ192" s="217"/>
      <c r="HLK192" s="217"/>
      <c r="HLL192" s="217"/>
      <c r="HLM192" s="217"/>
      <c r="HLN192" s="217"/>
      <c r="HLO192" s="217"/>
      <c r="HLP192" s="217"/>
      <c r="HLQ192" s="217"/>
      <c r="HLR192" s="217"/>
      <c r="HLS192" s="217"/>
      <c r="HLT192" s="217"/>
      <c r="HLU192" s="217"/>
      <c r="HLV192" s="217"/>
      <c r="HLW192" s="217"/>
      <c r="HLX192" s="217"/>
      <c r="HLY192" s="217"/>
      <c r="HLZ192" s="217"/>
      <c r="HMA192" s="217"/>
      <c r="HMB192" s="217"/>
      <c r="HMC192" s="217"/>
      <c r="HMD192" s="217"/>
      <c r="HME192" s="217"/>
      <c r="HMF192" s="217"/>
      <c r="HMG192" s="217"/>
      <c r="HMH192" s="217"/>
      <c r="HMI192" s="217"/>
      <c r="HMJ192" s="217"/>
      <c r="HMK192" s="217"/>
      <c r="HML192" s="217"/>
      <c r="HMM192" s="217"/>
      <c r="HMN192" s="217"/>
      <c r="HMO192" s="217"/>
      <c r="HMP192" s="217"/>
      <c r="HMQ192" s="217"/>
      <c r="HMR192" s="217"/>
      <c r="HMS192" s="217"/>
      <c r="HMT192" s="217"/>
      <c r="HMU192" s="217"/>
      <c r="HMV192" s="217"/>
      <c r="HMW192" s="217"/>
      <c r="HMX192" s="217"/>
      <c r="HMY192" s="217"/>
      <c r="HMZ192" s="217"/>
      <c r="HNA192" s="217"/>
      <c r="HNB192" s="217"/>
      <c r="HNC192" s="217"/>
      <c r="HND192" s="217"/>
      <c r="HNE192" s="217"/>
      <c r="HNF192" s="217"/>
      <c r="HNG192" s="217"/>
      <c r="HNH192" s="217"/>
      <c r="HNI192" s="217"/>
      <c r="HNJ192" s="217"/>
      <c r="HNK192" s="217"/>
      <c r="HNL192" s="217"/>
      <c r="HNM192" s="217"/>
      <c r="HNN192" s="217"/>
      <c r="HNO192" s="217"/>
      <c r="HNP192" s="217"/>
      <c r="HNQ192" s="217"/>
      <c r="HNR192" s="217"/>
      <c r="HNS192" s="217"/>
      <c r="HNT192" s="217"/>
      <c r="HNU192" s="217"/>
      <c r="HNV192" s="217"/>
      <c r="HNW192" s="217"/>
      <c r="HNX192" s="217"/>
      <c r="HNY192" s="217"/>
      <c r="HNZ192" s="217"/>
      <c r="HOA192" s="217"/>
      <c r="HOB192" s="217"/>
      <c r="HOC192" s="217"/>
      <c r="HOD192" s="217"/>
      <c r="HOE192" s="217"/>
      <c r="HOF192" s="217"/>
      <c r="HOG192" s="217"/>
      <c r="HOH192" s="217"/>
      <c r="HOI192" s="217"/>
      <c r="HOJ192" s="217"/>
      <c r="HOK192" s="217"/>
      <c r="HOL192" s="217"/>
      <c r="HOM192" s="217"/>
      <c r="HON192" s="217"/>
      <c r="HOO192" s="217"/>
      <c r="HOP192" s="217"/>
      <c r="HOQ192" s="217"/>
      <c r="HOR192" s="217"/>
      <c r="HOS192" s="217"/>
      <c r="HOT192" s="217"/>
      <c r="HOU192" s="217"/>
      <c r="HOV192" s="217"/>
      <c r="HOW192" s="217"/>
      <c r="HOX192" s="217"/>
      <c r="HOY192" s="217"/>
      <c r="HOZ192" s="217"/>
      <c r="HPA192" s="217"/>
      <c r="HPB192" s="217"/>
      <c r="HPC192" s="217"/>
      <c r="HPD192" s="217"/>
      <c r="HPE192" s="217"/>
      <c r="HPF192" s="217"/>
      <c r="HPG192" s="217"/>
      <c r="HPH192" s="217"/>
      <c r="HPI192" s="217"/>
      <c r="HPJ192" s="217"/>
      <c r="HPK192" s="217"/>
      <c r="HPL192" s="217"/>
      <c r="HPM192" s="217"/>
      <c r="HPN192" s="217"/>
      <c r="HPO192" s="217"/>
      <c r="HPP192" s="217"/>
      <c r="HPQ192" s="217"/>
      <c r="HPR192" s="217"/>
      <c r="HPS192" s="217"/>
      <c r="HPT192" s="217"/>
      <c r="HPU192" s="217"/>
      <c r="HPV192" s="217"/>
      <c r="HPW192" s="217"/>
      <c r="HPX192" s="217"/>
      <c r="HPY192" s="217"/>
      <c r="HPZ192" s="217"/>
      <c r="HQA192" s="217"/>
      <c r="HQB192" s="217"/>
      <c r="HQC192" s="217"/>
      <c r="HQD192" s="217"/>
      <c r="HQE192" s="217"/>
      <c r="HQF192" s="217"/>
      <c r="HQG192" s="217"/>
      <c r="HQH192" s="217"/>
      <c r="HQI192" s="217"/>
      <c r="HQJ192" s="217"/>
      <c r="HQK192" s="217"/>
      <c r="HQL192" s="217"/>
      <c r="HQM192" s="217"/>
      <c r="HQN192" s="217"/>
      <c r="HQO192" s="217"/>
      <c r="HQP192" s="217"/>
      <c r="HQQ192" s="217"/>
      <c r="HQR192" s="217"/>
      <c r="HQS192" s="217"/>
      <c r="HQT192" s="217"/>
      <c r="HQU192" s="217"/>
      <c r="HQV192" s="217"/>
      <c r="HQW192" s="217"/>
      <c r="HQX192" s="217"/>
      <c r="HQY192" s="217"/>
      <c r="HQZ192" s="217"/>
      <c r="HRA192" s="217"/>
      <c r="HRB192" s="217"/>
      <c r="HRC192" s="217"/>
      <c r="HRD192" s="217"/>
      <c r="HRE192" s="217"/>
      <c r="HRF192" s="217"/>
      <c r="HRG192" s="217"/>
      <c r="HRH192" s="217"/>
      <c r="HRI192" s="217"/>
      <c r="HRJ192" s="217"/>
      <c r="HRK192" s="217"/>
      <c r="HRL192" s="217"/>
      <c r="HRM192" s="217"/>
      <c r="HRN192" s="217"/>
      <c r="HRO192" s="217"/>
      <c r="HRP192" s="217"/>
      <c r="HRQ192" s="217"/>
      <c r="HRR192" s="217"/>
      <c r="HRS192" s="217"/>
      <c r="HRT192" s="217"/>
      <c r="HRU192" s="217"/>
      <c r="HRV192" s="217"/>
      <c r="HRW192" s="217"/>
      <c r="HRX192" s="217"/>
      <c r="HRY192" s="217"/>
      <c r="HRZ192" s="217"/>
      <c r="HSA192" s="217"/>
      <c r="HSB192" s="217"/>
      <c r="HSC192" s="217"/>
      <c r="HSD192" s="217"/>
      <c r="HSE192" s="217"/>
      <c r="HSF192" s="217"/>
      <c r="HSG192" s="217"/>
      <c r="HSH192" s="217"/>
      <c r="HSI192" s="217"/>
      <c r="HSJ192" s="217"/>
      <c r="HSK192" s="217"/>
      <c r="HSL192" s="217"/>
      <c r="HSM192" s="217"/>
      <c r="HSN192" s="217"/>
      <c r="HSO192" s="217"/>
      <c r="HSP192" s="217"/>
      <c r="HSQ192" s="217"/>
      <c r="HSR192" s="217"/>
      <c r="HSS192" s="217"/>
      <c r="HST192" s="217"/>
      <c r="HSU192" s="217"/>
      <c r="HSV192" s="217"/>
      <c r="HSW192" s="217"/>
      <c r="HSX192" s="217"/>
      <c r="HSY192" s="217"/>
      <c r="HSZ192" s="217"/>
      <c r="HTA192" s="217"/>
      <c r="HTB192" s="217"/>
      <c r="HTC192" s="217"/>
      <c r="HTD192" s="217"/>
      <c r="HTE192" s="217"/>
      <c r="HTF192" s="217"/>
      <c r="HTG192" s="217"/>
      <c r="HTH192" s="217"/>
      <c r="HTI192" s="217"/>
      <c r="HTJ192" s="217"/>
      <c r="HTK192" s="217"/>
      <c r="HTL192" s="217"/>
      <c r="HTM192" s="217"/>
      <c r="HTN192" s="217"/>
      <c r="HTO192" s="217"/>
      <c r="HTP192" s="217"/>
      <c r="HTQ192" s="217"/>
      <c r="HTR192" s="217"/>
      <c r="HTS192" s="217"/>
      <c r="HTT192" s="217"/>
      <c r="HTU192" s="217"/>
      <c r="HTV192" s="217"/>
      <c r="HTW192" s="217"/>
      <c r="HTX192" s="217"/>
      <c r="HTY192" s="217"/>
      <c r="HTZ192" s="217"/>
      <c r="HUA192" s="217"/>
      <c r="HUB192" s="217"/>
      <c r="HUC192" s="217"/>
      <c r="HUD192" s="217"/>
      <c r="HUE192" s="217"/>
      <c r="HUF192" s="217"/>
      <c r="HUG192" s="217"/>
      <c r="HUH192" s="217"/>
      <c r="HUI192" s="217"/>
      <c r="HUJ192" s="217"/>
      <c r="HUK192" s="217"/>
      <c r="HUL192" s="217"/>
      <c r="HUM192" s="217"/>
      <c r="HUN192" s="217"/>
      <c r="HUO192" s="217"/>
      <c r="HUP192" s="217"/>
      <c r="HUQ192" s="217"/>
      <c r="HUR192" s="217"/>
      <c r="HUS192" s="217"/>
      <c r="HUT192" s="217"/>
      <c r="HUU192" s="217"/>
      <c r="HUV192" s="217"/>
      <c r="HUW192" s="217"/>
      <c r="HUX192" s="217"/>
      <c r="HUY192" s="217"/>
      <c r="HUZ192" s="217"/>
      <c r="HVA192" s="217"/>
      <c r="HVB192" s="217"/>
      <c r="HVC192" s="217"/>
      <c r="HVD192" s="217"/>
      <c r="HVE192" s="217"/>
      <c r="HVF192" s="217"/>
      <c r="HVG192" s="217"/>
      <c r="HVH192" s="217"/>
      <c r="HVI192" s="217"/>
      <c r="HVJ192" s="217"/>
      <c r="HVK192" s="217"/>
      <c r="HVL192" s="217"/>
      <c r="HVM192" s="217"/>
      <c r="HVN192" s="217"/>
      <c r="HVO192" s="217"/>
      <c r="HVP192" s="217"/>
      <c r="HVQ192" s="217"/>
      <c r="HVR192" s="217"/>
      <c r="HVS192" s="217"/>
      <c r="HVT192" s="217"/>
      <c r="HVU192" s="217"/>
      <c r="HVV192" s="217"/>
      <c r="HVW192" s="217"/>
      <c r="HVX192" s="217"/>
      <c r="HVY192" s="217"/>
      <c r="HVZ192" s="217"/>
      <c r="HWA192" s="217"/>
      <c r="HWB192" s="217"/>
      <c r="HWC192" s="217"/>
      <c r="HWD192" s="217"/>
      <c r="HWE192" s="217"/>
      <c r="HWF192" s="217"/>
      <c r="HWG192" s="217"/>
      <c r="HWH192" s="217"/>
      <c r="HWI192" s="217"/>
      <c r="HWJ192" s="217"/>
      <c r="HWK192" s="217"/>
      <c r="HWL192" s="217"/>
      <c r="HWM192" s="217"/>
      <c r="HWN192" s="217"/>
      <c r="HWO192" s="217"/>
      <c r="HWP192" s="217"/>
      <c r="HWQ192" s="217"/>
      <c r="HWR192" s="217"/>
      <c r="HWS192" s="217"/>
      <c r="HWT192" s="217"/>
      <c r="HWU192" s="217"/>
      <c r="HWV192" s="217"/>
      <c r="HWW192" s="217"/>
      <c r="HWX192" s="217"/>
      <c r="HWY192" s="217"/>
      <c r="HWZ192" s="217"/>
      <c r="HXA192" s="217"/>
      <c r="HXB192" s="217"/>
      <c r="HXC192" s="217"/>
      <c r="HXD192" s="217"/>
      <c r="HXE192" s="217"/>
      <c r="HXF192" s="217"/>
      <c r="HXG192" s="217"/>
      <c r="HXH192" s="217"/>
      <c r="HXI192" s="217"/>
      <c r="HXJ192" s="217"/>
      <c r="HXK192" s="217"/>
      <c r="HXL192" s="217"/>
      <c r="HXM192" s="217"/>
      <c r="HXN192" s="217"/>
      <c r="HXO192" s="217"/>
      <c r="HXP192" s="217"/>
      <c r="HXQ192" s="217"/>
      <c r="HXR192" s="217"/>
      <c r="HXS192" s="217"/>
      <c r="HXT192" s="217"/>
      <c r="HXU192" s="217"/>
      <c r="HXV192" s="217"/>
      <c r="HXW192" s="217"/>
      <c r="HXX192" s="217"/>
      <c r="HXY192" s="217"/>
      <c r="HXZ192" s="217"/>
      <c r="HYA192" s="217"/>
      <c r="HYB192" s="217"/>
      <c r="HYC192" s="217"/>
      <c r="HYD192" s="217"/>
      <c r="HYE192" s="217"/>
      <c r="HYF192" s="217"/>
      <c r="HYG192" s="217"/>
      <c r="HYH192" s="217"/>
      <c r="HYI192" s="217"/>
      <c r="HYJ192" s="217"/>
      <c r="HYK192" s="217"/>
      <c r="HYL192" s="217"/>
      <c r="HYM192" s="217"/>
      <c r="HYN192" s="217"/>
      <c r="HYO192" s="217"/>
      <c r="HYP192" s="217"/>
      <c r="HYQ192" s="217"/>
      <c r="HYR192" s="217"/>
      <c r="HYS192" s="217"/>
      <c r="HYT192" s="217"/>
      <c r="HYU192" s="217"/>
      <c r="HYV192" s="217"/>
      <c r="HYW192" s="217"/>
      <c r="HYX192" s="217"/>
      <c r="HYY192" s="217"/>
      <c r="HYZ192" s="217"/>
      <c r="HZA192" s="217"/>
      <c r="HZB192" s="217"/>
      <c r="HZC192" s="217"/>
      <c r="HZD192" s="217"/>
      <c r="HZE192" s="217"/>
      <c r="HZF192" s="217"/>
      <c r="HZG192" s="217"/>
      <c r="HZH192" s="217"/>
      <c r="HZI192" s="217"/>
      <c r="HZJ192" s="217"/>
      <c r="HZK192" s="217"/>
      <c r="HZL192" s="217"/>
      <c r="HZM192" s="217"/>
      <c r="HZN192" s="217"/>
      <c r="HZO192" s="217"/>
      <c r="HZP192" s="217"/>
      <c r="HZQ192" s="217"/>
      <c r="HZR192" s="217"/>
      <c r="HZS192" s="217"/>
      <c r="HZT192" s="217"/>
      <c r="HZU192" s="217"/>
      <c r="HZV192" s="217"/>
      <c r="HZW192" s="217"/>
      <c r="HZX192" s="217"/>
      <c r="HZY192" s="217"/>
      <c r="HZZ192" s="217"/>
      <c r="IAA192" s="217"/>
      <c r="IAB192" s="217"/>
      <c r="IAC192" s="217"/>
      <c r="IAD192" s="217"/>
      <c r="IAE192" s="217"/>
      <c r="IAF192" s="217"/>
      <c r="IAG192" s="217"/>
      <c r="IAH192" s="217"/>
      <c r="IAI192" s="217"/>
      <c r="IAJ192" s="217"/>
      <c r="IAK192" s="217"/>
      <c r="IAL192" s="217"/>
      <c r="IAM192" s="217"/>
      <c r="IAN192" s="217"/>
      <c r="IAO192" s="217"/>
      <c r="IAP192" s="217"/>
      <c r="IAQ192" s="217"/>
      <c r="IAR192" s="217"/>
      <c r="IAS192" s="217"/>
      <c r="IAT192" s="217"/>
      <c r="IAU192" s="217"/>
      <c r="IAV192" s="217"/>
      <c r="IAW192" s="217"/>
      <c r="IAX192" s="217"/>
      <c r="IAY192" s="217"/>
      <c r="IAZ192" s="217"/>
      <c r="IBA192" s="217"/>
      <c r="IBB192" s="217"/>
      <c r="IBC192" s="217"/>
      <c r="IBD192" s="217"/>
      <c r="IBE192" s="217"/>
      <c r="IBF192" s="217"/>
      <c r="IBG192" s="217"/>
      <c r="IBH192" s="217"/>
      <c r="IBI192" s="217"/>
      <c r="IBJ192" s="217"/>
      <c r="IBK192" s="217"/>
      <c r="IBL192" s="217"/>
      <c r="IBM192" s="217"/>
      <c r="IBN192" s="217"/>
      <c r="IBO192" s="217"/>
      <c r="IBP192" s="217"/>
      <c r="IBQ192" s="217"/>
      <c r="IBR192" s="217"/>
      <c r="IBS192" s="217"/>
      <c r="IBT192" s="217"/>
      <c r="IBU192" s="217"/>
      <c r="IBV192" s="217"/>
      <c r="IBW192" s="217"/>
      <c r="IBX192" s="217"/>
      <c r="IBY192" s="217"/>
      <c r="IBZ192" s="217"/>
      <c r="ICA192" s="217"/>
      <c r="ICB192" s="217"/>
      <c r="ICC192" s="217"/>
      <c r="ICD192" s="217"/>
      <c r="ICE192" s="217"/>
      <c r="ICF192" s="217"/>
      <c r="ICG192" s="217"/>
      <c r="ICH192" s="217"/>
      <c r="ICI192" s="217"/>
      <c r="ICJ192" s="217"/>
      <c r="ICK192" s="217"/>
      <c r="ICL192" s="217"/>
      <c r="ICM192" s="217"/>
      <c r="ICN192" s="217"/>
      <c r="ICO192" s="217"/>
      <c r="ICP192" s="217"/>
      <c r="ICQ192" s="217"/>
      <c r="ICR192" s="217"/>
      <c r="ICS192" s="217"/>
      <c r="ICT192" s="217"/>
      <c r="ICU192" s="217"/>
      <c r="ICV192" s="217"/>
      <c r="ICW192" s="217"/>
      <c r="ICX192" s="217"/>
      <c r="ICY192" s="217"/>
      <c r="ICZ192" s="217"/>
      <c r="IDA192" s="217"/>
      <c r="IDB192" s="217"/>
      <c r="IDC192" s="217"/>
      <c r="IDD192" s="217"/>
      <c r="IDE192" s="217"/>
      <c r="IDF192" s="217"/>
      <c r="IDG192" s="217"/>
      <c r="IDH192" s="217"/>
      <c r="IDI192" s="217"/>
      <c r="IDJ192" s="217"/>
      <c r="IDK192" s="217"/>
      <c r="IDL192" s="217"/>
      <c r="IDM192" s="217"/>
      <c r="IDN192" s="217"/>
      <c r="IDO192" s="217"/>
      <c r="IDP192" s="217"/>
      <c r="IDQ192" s="217"/>
      <c r="IDR192" s="217"/>
      <c r="IDS192" s="217"/>
      <c r="IDT192" s="217"/>
      <c r="IDU192" s="217"/>
      <c r="IDV192" s="217"/>
      <c r="IDW192" s="217"/>
      <c r="IDX192" s="217"/>
      <c r="IDY192" s="217"/>
      <c r="IDZ192" s="217"/>
      <c r="IEA192" s="217"/>
      <c r="IEB192" s="217"/>
      <c r="IEC192" s="217"/>
      <c r="IED192" s="217"/>
      <c r="IEE192" s="217"/>
      <c r="IEF192" s="217"/>
      <c r="IEG192" s="217"/>
      <c r="IEH192" s="217"/>
      <c r="IEI192" s="217"/>
      <c r="IEJ192" s="217"/>
      <c r="IEK192" s="217"/>
      <c r="IEL192" s="217"/>
      <c r="IEM192" s="217"/>
      <c r="IEN192" s="217"/>
      <c r="IEO192" s="217"/>
      <c r="IEP192" s="217"/>
      <c r="IEQ192" s="217"/>
      <c r="IER192" s="217"/>
      <c r="IES192" s="217"/>
      <c r="IET192" s="217"/>
      <c r="IEU192" s="217"/>
      <c r="IEV192" s="217"/>
      <c r="IEW192" s="217"/>
      <c r="IEX192" s="217"/>
      <c r="IEY192" s="217"/>
      <c r="IEZ192" s="217"/>
      <c r="IFA192" s="217"/>
      <c r="IFB192" s="217"/>
      <c r="IFC192" s="217"/>
      <c r="IFD192" s="217"/>
      <c r="IFE192" s="217"/>
      <c r="IFF192" s="217"/>
      <c r="IFG192" s="217"/>
      <c r="IFH192" s="217"/>
      <c r="IFI192" s="217"/>
      <c r="IFJ192" s="217"/>
      <c r="IFK192" s="217"/>
      <c r="IFL192" s="217"/>
      <c r="IFM192" s="217"/>
      <c r="IFN192" s="217"/>
      <c r="IFO192" s="217"/>
      <c r="IFP192" s="217"/>
      <c r="IFQ192" s="217"/>
      <c r="IFR192" s="217"/>
      <c r="IFS192" s="217"/>
      <c r="IFT192" s="217"/>
      <c r="IFU192" s="217"/>
      <c r="IFV192" s="217"/>
      <c r="IFW192" s="217"/>
      <c r="IFX192" s="217"/>
      <c r="IFY192" s="217"/>
      <c r="IFZ192" s="217"/>
      <c r="IGA192" s="217"/>
      <c r="IGB192" s="217"/>
      <c r="IGC192" s="217"/>
      <c r="IGD192" s="217"/>
      <c r="IGE192" s="217"/>
      <c r="IGF192" s="217"/>
      <c r="IGG192" s="217"/>
      <c r="IGH192" s="217"/>
      <c r="IGI192" s="217"/>
      <c r="IGJ192" s="217"/>
      <c r="IGK192" s="217"/>
      <c r="IGL192" s="217"/>
      <c r="IGM192" s="217"/>
      <c r="IGN192" s="217"/>
      <c r="IGO192" s="217"/>
      <c r="IGP192" s="217"/>
      <c r="IGQ192" s="217"/>
      <c r="IGR192" s="217"/>
      <c r="IGS192" s="217"/>
      <c r="IGT192" s="217"/>
      <c r="IGU192" s="217"/>
      <c r="IGV192" s="217"/>
      <c r="IGW192" s="217"/>
      <c r="IGX192" s="217"/>
      <c r="IGY192" s="217"/>
      <c r="IGZ192" s="217"/>
      <c r="IHA192" s="217"/>
      <c r="IHB192" s="217"/>
      <c r="IHC192" s="217"/>
      <c r="IHD192" s="217"/>
      <c r="IHE192" s="217"/>
      <c r="IHF192" s="217"/>
      <c r="IHG192" s="217"/>
      <c r="IHH192" s="217"/>
      <c r="IHI192" s="217"/>
      <c r="IHJ192" s="217"/>
      <c r="IHK192" s="217"/>
      <c r="IHL192" s="217"/>
      <c r="IHM192" s="217"/>
      <c r="IHN192" s="217"/>
      <c r="IHO192" s="217"/>
      <c r="IHP192" s="217"/>
      <c r="IHQ192" s="217"/>
      <c r="IHR192" s="217"/>
      <c r="IHS192" s="217"/>
      <c r="IHT192" s="217"/>
      <c r="IHU192" s="217"/>
      <c r="IHV192" s="217"/>
      <c r="IHW192" s="217"/>
      <c r="IHX192" s="217"/>
      <c r="IHY192" s="217"/>
      <c r="IHZ192" s="217"/>
      <c r="IIA192" s="217"/>
      <c r="IIB192" s="217"/>
      <c r="IIC192" s="217"/>
      <c r="IID192" s="217"/>
      <c r="IIE192" s="217"/>
      <c r="IIF192" s="217"/>
      <c r="IIG192" s="217"/>
      <c r="IIH192" s="217"/>
      <c r="III192" s="217"/>
      <c r="IIJ192" s="217"/>
      <c r="IIK192" s="217"/>
      <c r="IIL192" s="217"/>
      <c r="IIM192" s="217"/>
      <c r="IIN192" s="217"/>
      <c r="IIO192" s="217"/>
      <c r="IIP192" s="217"/>
      <c r="IIQ192" s="217"/>
      <c r="IIR192" s="217"/>
      <c r="IIS192" s="217"/>
      <c r="IIT192" s="217"/>
      <c r="IIU192" s="217"/>
      <c r="IIV192" s="217"/>
      <c r="IIW192" s="217"/>
      <c r="IIX192" s="217"/>
      <c r="IIY192" s="217"/>
      <c r="IIZ192" s="217"/>
      <c r="IJA192" s="217"/>
      <c r="IJB192" s="217"/>
      <c r="IJC192" s="217"/>
      <c r="IJD192" s="217"/>
      <c r="IJE192" s="217"/>
      <c r="IJF192" s="217"/>
      <c r="IJG192" s="217"/>
      <c r="IJH192" s="217"/>
      <c r="IJI192" s="217"/>
      <c r="IJJ192" s="217"/>
      <c r="IJK192" s="217"/>
      <c r="IJL192" s="217"/>
      <c r="IJM192" s="217"/>
      <c r="IJN192" s="217"/>
      <c r="IJO192" s="217"/>
      <c r="IJP192" s="217"/>
      <c r="IJQ192" s="217"/>
      <c r="IJR192" s="217"/>
      <c r="IJS192" s="217"/>
      <c r="IJT192" s="217"/>
      <c r="IJU192" s="217"/>
      <c r="IJV192" s="217"/>
      <c r="IJW192" s="217"/>
      <c r="IJX192" s="217"/>
      <c r="IJY192" s="217"/>
      <c r="IJZ192" s="217"/>
      <c r="IKA192" s="217"/>
      <c r="IKB192" s="217"/>
      <c r="IKC192" s="217"/>
      <c r="IKD192" s="217"/>
      <c r="IKE192" s="217"/>
      <c r="IKF192" s="217"/>
      <c r="IKG192" s="217"/>
      <c r="IKH192" s="217"/>
      <c r="IKI192" s="217"/>
      <c r="IKJ192" s="217"/>
      <c r="IKK192" s="217"/>
      <c r="IKL192" s="217"/>
      <c r="IKM192" s="217"/>
      <c r="IKN192" s="217"/>
      <c r="IKO192" s="217"/>
      <c r="IKP192" s="217"/>
      <c r="IKQ192" s="217"/>
      <c r="IKR192" s="217"/>
      <c r="IKS192" s="217"/>
      <c r="IKT192" s="217"/>
      <c r="IKU192" s="217"/>
      <c r="IKV192" s="217"/>
      <c r="IKW192" s="217"/>
      <c r="IKX192" s="217"/>
      <c r="IKY192" s="217"/>
      <c r="IKZ192" s="217"/>
      <c r="ILA192" s="217"/>
      <c r="ILB192" s="217"/>
      <c r="ILC192" s="217"/>
      <c r="ILD192" s="217"/>
      <c r="ILE192" s="217"/>
      <c r="ILF192" s="217"/>
      <c r="ILG192" s="217"/>
      <c r="ILH192" s="217"/>
      <c r="ILI192" s="217"/>
      <c r="ILJ192" s="217"/>
      <c r="ILK192" s="217"/>
      <c r="ILL192" s="217"/>
      <c r="ILM192" s="217"/>
      <c r="ILN192" s="217"/>
      <c r="ILO192" s="217"/>
      <c r="ILP192" s="217"/>
      <c r="ILQ192" s="217"/>
      <c r="ILR192" s="217"/>
      <c r="ILS192" s="217"/>
      <c r="ILT192" s="217"/>
      <c r="ILU192" s="217"/>
      <c r="ILV192" s="217"/>
      <c r="ILW192" s="217"/>
      <c r="ILX192" s="217"/>
      <c r="ILY192" s="217"/>
      <c r="ILZ192" s="217"/>
      <c r="IMA192" s="217"/>
      <c r="IMB192" s="217"/>
      <c r="IMC192" s="217"/>
      <c r="IMD192" s="217"/>
      <c r="IME192" s="217"/>
      <c r="IMF192" s="217"/>
      <c r="IMG192" s="217"/>
      <c r="IMH192" s="217"/>
      <c r="IMI192" s="217"/>
      <c r="IMJ192" s="217"/>
      <c r="IMK192" s="217"/>
      <c r="IML192" s="217"/>
      <c r="IMM192" s="217"/>
      <c r="IMN192" s="217"/>
      <c r="IMO192" s="217"/>
      <c r="IMP192" s="217"/>
      <c r="IMQ192" s="217"/>
      <c r="IMR192" s="217"/>
      <c r="IMS192" s="217"/>
      <c r="IMT192" s="217"/>
      <c r="IMU192" s="217"/>
      <c r="IMV192" s="217"/>
      <c r="IMW192" s="217"/>
      <c r="IMX192" s="217"/>
      <c r="IMY192" s="217"/>
      <c r="IMZ192" s="217"/>
      <c r="INA192" s="217"/>
      <c r="INB192" s="217"/>
      <c r="INC192" s="217"/>
      <c r="IND192" s="217"/>
      <c r="INE192" s="217"/>
      <c r="INF192" s="217"/>
      <c r="ING192" s="217"/>
      <c r="INH192" s="217"/>
      <c r="INI192" s="217"/>
      <c r="INJ192" s="217"/>
      <c r="INK192" s="217"/>
      <c r="INL192" s="217"/>
      <c r="INM192" s="217"/>
      <c r="INN192" s="217"/>
      <c r="INO192" s="217"/>
      <c r="INP192" s="217"/>
      <c r="INQ192" s="217"/>
      <c r="INR192" s="217"/>
      <c r="INS192" s="217"/>
      <c r="INT192" s="217"/>
      <c r="INU192" s="217"/>
      <c r="INV192" s="217"/>
      <c r="INW192" s="217"/>
      <c r="INX192" s="217"/>
      <c r="INY192" s="217"/>
      <c r="INZ192" s="217"/>
      <c r="IOA192" s="217"/>
      <c r="IOB192" s="217"/>
      <c r="IOC192" s="217"/>
      <c r="IOD192" s="217"/>
      <c r="IOE192" s="217"/>
      <c r="IOF192" s="217"/>
      <c r="IOG192" s="217"/>
      <c r="IOH192" s="217"/>
      <c r="IOI192" s="217"/>
      <c r="IOJ192" s="217"/>
      <c r="IOK192" s="217"/>
      <c r="IOL192" s="217"/>
      <c r="IOM192" s="217"/>
      <c r="ION192" s="217"/>
      <c r="IOO192" s="217"/>
      <c r="IOP192" s="217"/>
      <c r="IOQ192" s="217"/>
      <c r="IOR192" s="217"/>
      <c r="IOS192" s="217"/>
      <c r="IOT192" s="217"/>
      <c r="IOU192" s="217"/>
      <c r="IOV192" s="217"/>
      <c r="IOW192" s="217"/>
      <c r="IOX192" s="217"/>
      <c r="IOY192" s="217"/>
      <c r="IOZ192" s="217"/>
      <c r="IPA192" s="217"/>
      <c r="IPB192" s="217"/>
      <c r="IPC192" s="217"/>
      <c r="IPD192" s="217"/>
      <c r="IPE192" s="217"/>
      <c r="IPF192" s="217"/>
      <c r="IPG192" s="217"/>
      <c r="IPH192" s="217"/>
      <c r="IPI192" s="217"/>
      <c r="IPJ192" s="217"/>
      <c r="IPK192" s="217"/>
      <c r="IPL192" s="217"/>
      <c r="IPM192" s="217"/>
      <c r="IPN192" s="217"/>
      <c r="IPO192" s="217"/>
      <c r="IPP192" s="217"/>
      <c r="IPQ192" s="217"/>
      <c r="IPR192" s="217"/>
      <c r="IPS192" s="217"/>
      <c r="IPT192" s="217"/>
      <c r="IPU192" s="217"/>
      <c r="IPV192" s="217"/>
      <c r="IPW192" s="217"/>
      <c r="IPX192" s="217"/>
      <c r="IPY192" s="217"/>
      <c r="IPZ192" s="217"/>
      <c r="IQA192" s="217"/>
      <c r="IQB192" s="217"/>
      <c r="IQC192" s="217"/>
      <c r="IQD192" s="217"/>
      <c r="IQE192" s="217"/>
      <c r="IQF192" s="217"/>
      <c r="IQG192" s="217"/>
      <c r="IQH192" s="217"/>
      <c r="IQI192" s="217"/>
      <c r="IQJ192" s="217"/>
      <c r="IQK192" s="217"/>
      <c r="IQL192" s="217"/>
      <c r="IQM192" s="217"/>
      <c r="IQN192" s="217"/>
      <c r="IQO192" s="217"/>
      <c r="IQP192" s="217"/>
      <c r="IQQ192" s="217"/>
      <c r="IQR192" s="217"/>
      <c r="IQS192" s="217"/>
      <c r="IQT192" s="217"/>
      <c r="IQU192" s="217"/>
      <c r="IQV192" s="217"/>
      <c r="IQW192" s="217"/>
      <c r="IQX192" s="217"/>
      <c r="IQY192" s="217"/>
      <c r="IQZ192" s="217"/>
      <c r="IRA192" s="217"/>
      <c r="IRB192" s="217"/>
      <c r="IRC192" s="217"/>
      <c r="IRD192" s="217"/>
      <c r="IRE192" s="217"/>
      <c r="IRF192" s="217"/>
      <c r="IRG192" s="217"/>
      <c r="IRH192" s="217"/>
      <c r="IRI192" s="217"/>
      <c r="IRJ192" s="217"/>
      <c r="IRK192" s="217"/>
      <c r="IRL192" s="217"/>
      <c r="IRM192" s="217"/>
      <c r="IRN192" s="217"/>
      <c r="IRO192" s="217"/>
      <c r="IRP192" s="217"/>
      <c r="IRQ192" s="217"/>
      <c r="IRR192" s="217"/>
      <c r="IRS192" s="217"/>
      <c r="IRT192" s="217"/>
      <c r="IRU192" s="217"/>
      <c r="IRV192" s="217"/>
      <c r="IRW192" s="217"/>
      <c r="IRX192" s="217"/>
      <c r="IRY192" s="217"/>
      <c r="IRZ192" s="217"/>
      <c r="ISA192" s="217"/>
      <c r="ISB192" s="217"/>
      <c r="ISC192" s="217"/>
      <c r="ISD192" s="217"/>
      <c r="ISE192" s="217"/>
      <c r="ISF192" s="217"/>
      <c r="ISG192" s="217"/>
      <c r="ISH192" s="217"/>
      <c r="ISI192" s="217"/>
      <c r="ISJ192" s="217"/>
      <c r="ISK192" s="217"/>
      <c r="ISL192" s="217"/>
      <c r="ISM192" s="217"/>
      <c r="ISN192" s="217"/>
      <c r="ISO192" s="217"/>
      <c r="ISP192" s="217"/>
      <c r="ISQ192" s="217"/>
      <c r="ISR192" s="217"/>
      <c r="ISS192" s="217"/>
      <c r="IST192" s="217"/>
      <c r="ISU192" s="217"/>
      <c r="ISV192" s="217"/>
      <c r="ISW192" s="217"/>
      <c r="ISX192" s="217"/>
      <c r="ISY192" s="217"/>
      <c r="ISZ192" s="217"/>
      <c r="ITA192" s="217"/>
      <c r="ITB192" s="217"/>
      <c r="ITC192" s="217"/>
      <c r="ITD192" s="217"/>
      <c r="ITE192" s="217"/>
      <c r="ITF192" s="217"/>
      <c r="ITG192" s="217"/>
      <c r="ITH192" s="217"/>
      <c r="ITI192" s="217"/>
      <c r="ITJ192" s="217"/>
      <c r="ITK192" s="217"/>
      <c r="ITL192" s="217"/>
      <c r="ITM192" s="217"/>
      <c r="ITN192" s="217"/>
      <c r="ITO192" s="217"/>
      <c r="ITP192" s="217"/>
      <c r="ITQ192" s="217"/>
      <c r="ITR192" s="217"/>
      <c r="ITS192" s="217"/>
      <c r="ITT192" s="217"/>
      <c r="ITU192" s="217"/>
      <c r="ITV192" s="217"/>
      <c r="ITW192" s="217"/>
      <c r="ITX192" s="217"/>
      <c r="ITY192" s="217"/>
      <c r="ITZ192" s="217"/>
      <c r="IUA192" s="217"/>
      <c r="IUB192" s="217"/>
      <c r="IUC192" s="217"/>
      <c r="IUD192" s="217"/>
      <c r="IUE192" s="217"/>
      <c r="IUF192" s="217"/>
      <c r="IUG192" s="217"/>
      <c r="IUH192" s="217"/>
      <c r="IUI192" s="217"/>
      <c r="IUJ192" s="217"/>
      <c r="IUK192" s="217"/>
      <c r="IUL192" s="217"/>
      <c r="IUM192" s="217"/>
      <c r="IUN192" s="217"/>
      <c r="IUO192" s="217"/>
      <c r="IUP192" s="217"/>
      <c r="IUQ192" s="217"/>
      <c r="IUR192" s="217"/>
      <c r="IUS192" s="217"/>
      <c r="IUT192" s="217"/>
      <c r="IUU192" s="217"/>
      <c r="IUV192" s="217"/>
      <c r="IUW192" s="217"/>
      <c r="IUX192" s="217"/>
      <c r="IUY192" s="217"/>
      <c r="IUZ192" s="217"/>
      <c r="IVA192" s="217"/>
      <c r="IVB192" s="217"/>
      <c r="IVC192" s="217"/>
      <c r="IVD192" s="217"/>
      <c r="IVE192" s="217"/>
      <c r="IVF192" s="217"/>
      <c r="IVG192" s="217"/>
      <c r="IVH192" s="217"/>
      <c r="IVI192" s="217"/>
      <c r="IVJ192" s="217"/>
      <c r="IVK192" s="217"/>
      <c r="IVL192" s="217"/>
      <c r="IVM192" s="217"/>
      <c r="IVN192" s="217"/>
      <c r="IVO192" s="217"/>
      <c r="IVP192" s="217"/>
      <c r="IVQ192" s="217"/>
      <c r="IVR192" s="217"/>
      <c r="IVS192" s="217"/>
      <c r="IVT192" s="217"/>
      <c r="IVU192" s="217"/>
      <c r="IVV192" s="217"/>
      <c r="IVW192" s="217"/>
      <c r="IVX192" s="217"/>
      <c r="IVY192" s="217"/>
      <c r="IVZ192" s="217"/>
      <c r="IWA192" s="217"/>
      <c r="IWB192" s="217"/>
      <c r="IWC192" s="217"/>
      <c r="IWD192" s="217"/>
      <c r="IWE192" s="217"/>
      <c r="IWF192" s="217"/>
      <c r="IWG192" s="217"/>
      <c r="IWH192" s="217"/>
      <c r="IWI192" s="217"/>
      <c r="IWJ192" s="217"/>
      <c r="IWK192" s="217"/>
      <c r="IWL192" s="217"/>
      <c r="IWM192" s="217"/>
      <c r="IWN192" s="217"/>
      <c r="IWO192" s="217"/>
      <c r="IWP192" s="217"/>
      <c r="IWQ192" s="217"/>
      <c r="IWR192" s="217"/>
      <c r="IWS192" s="217"/>
      <c r="IWT192" s="217"/>
      <c r="IWU192" s="217"/>
      <c r="IWV192" s="217"/>
      <c r="IWW192" s="217"/>
      <c r="IWX192" s="217"/>
      <c r="IWY192" s="217"/>
      <c r="IWZ192" s="217"/>
      <c r="IXA192" s="217"/>
      <c r="IXB192" s="217"/>
      <c r="IXC192" s="217"/>
      <c r="IXD192" s="217"/>
      <c r="IXE192" s="217"/>
      <c r="IXF192" s="217"/>
      <c r="IXG192" s="217"/>
      <c r="IXH192" s="217"/>
      <c r="IXI192" s="217"/>
      <c r="IXJ192" s="217"/>
      <c r="IXK192" s="217"/>
      <c r="IXL192" s="217"/>
      <c r="IXM192" s="217"/>
      <c r="IXN192" s="217"/>
      <c r="IXO192" s="217"/>
      <c r="IXP192" s="217"/>
      <c r="IXQ192" s="217"/>
      <c r="IXR192" s="217"/>
      <c r="IXS192" s="217"/>
      <c r="IXT192" s="217"/>
      <c r="IXU192" s="217"/>
      <c r="IXV192" s="217"/>
      <c r="IXW192" s="217"/>
      <c r="IXX192" s="217"/>
      <c r="IXY192" s="217"/>
      <c r="IXZ192" s="217"/>
      <c r="IYA192" s="217"/>
      <c r="IYB192" s="217"/>
      <c r="IYC192" s="217"/>
      <c r="IYD192" s="217"/>
      <c r="IYE192" s="217"/>
      <c r="IYF192" s="217"/>
      <c r="IYG192" s="217"/>
      <c r="IYH192" s="217"/>
      <c r="IYI192" s="217"/>
      <c r="IYJ192" s="217"/>
      <c r="IYK192" s="217"/>
      <c r="IYL192" s="217"/>
      <c r="IYM192" s="217"/>
      <c r="IYN192" s="217"/>
      <c r="IYO192" s="217"/>
      <c r="IYP192" s="217"/>
      <c r="IYQ192" s="217"/>
      <c r="IYR192" s="217"/>
      <c r="IYS192" s="217"/>
      <c r="IYT192" s="217"/>
      <c r="IYU192" s="217"/>
      <c r="IYV192" s="217"/>
      <c r="IYW192" s="217"/>
      <c r="IYX192" s="217"/>
      <c r="IYY192" s="217"/>
      <c r="IYZ192" s="217"/>
      <c r="IZA192" s="217"/>
      <c r="IZB192" s="217"/>
      <c r="IZC192" s="217"/>
      <c r="IZD192" s="217"/>
      <c r="IZE192" s="217"/>
      <c r="IZF192" s="217"/>
      <c r="IZG192" s="217"/>
      <c r="IZH192" s="217"/>
      <c r="IZI192" s="217"/>
      <c r="IZJ192" s="217"/>
      <c r="IZK192" s="217"/>
      <c r="IZL192" s="217"/>
      <c r="IZM192" s="217"/>
      <c r="IZN192" s="217"/>
      <c r="IZO192" s="217"/>
      <c r="IZP192" s="217"/>
      <c r="IZQ192" s="217"/>
      <c r="IZR192" s="217"/>
      <c r="IZS192" s="217"/>
      <c r="IZT192" s="217"/>
      <c r="IZU192" s="217"/>
      <c r="IZV192" s="217"/>
      <c r="IZW192" s="217"/>
      <c r="IZX192" s="217"/>
      <c r="IZY192" s="217"/>
      <c r="IZZ192" s="217"/>
      <c r="JAA192" s="217"/>
      <c r="JAB192" s="217"/>
      <c r="JAC192" s="217"/>
      <c r="JAD192" s="217"/>
      <c r="JAE192" s="217"/>
      <c r="JAF192" s="217"/>
      <c r="JAG192" s="217"/>
      <c r="JAH192" s="217"/>
      <c r="JAI192" s="217"/>
      <c r="JAJ192" s="217"/>
      <c r="JAK192" s="217"/>
      <c r="JAL192" s="217"/>
      <c r="JAM192" s="217"/>
      <c r="JAN192" s="217"/>
      <c r="JAO192" s="217"/>
      <c r="JAP192" s="217"/>
      <c r="JAQ192" s="217"/>
      <c r="JAR192" s="217"/>
      <c r="JAS192" s="217"/>
      <c r="JAT192" s="217"/>
      <c r="JAU192" s="217"/>
      <c r="JAV192" s="217"/>
      <c r="JAW192" s="217"/>
      <c r="JAX192" s="217"/>
      <c r="JAY192" s="217"/>
      <c r="JAZ192" s="217"/>
      <c r="JBA192" s="217"/>
      <c r="JBB192" s="217"/>
      <c r="JBC192" s="217"/>
      <c r="JBD192" s="217"/>
      <c r="JBE192" s="217"/>
      <c r="JBF192" s="217"/>
      <c r="JBG192" s="217"/>
      <c r="JBH192" s="217"/>
      <c r="JBI192" s="217"/>
      <c r="JBJ192" s="217"/>
      <c r="JBK192" s="217"/>
      <c r="JBL192" s="217"/>
      <c r="JBM192" s="217"/>
      <c r="JBN192" s="217"/>
      <c r="JBO192" s="217"/>
      <c r="JBP192" s="217"/>
      <c r="JBQ192" s="217"/>
      <c r="JBR192" s="217"/>
      <c r="JBS192" s="217"/>
      <c r="JBT192" s="217"/>
      <c r="JBU192" s="217"/>
      <c r="JBV192" s="217"/>
      <c r="JBW192" s="217"/>
      <c r="JBX192" s="217"/>
      <c r="JBY192" s="217"/>
      <c r="JBZ192" s="217"/>
      <c r="JCA192" s="217"/>
      <c r="JCB192" s="217"/>
      <c r="JCC192" s="217"/>
      <c r="JCD192" s="217"/>
      <c r="JCE192" s="217"/>
      <c r="JCF192" s="217"/>
      <c r="JCG192" s="217"/>
      <c r="JCH192" s="217"/>
      <c r="JCI192" s="217"/>
      <c r="JCJ192" s="217"/>
      <c r="JCK192" s="217"/>
      <c r="JCL192" s="217"/>
      <c r="JCM192" s="217"/>
      <c r="JCN192" s="217"/>
      <c r="JCO192" s="217"/>
      <c r="JCP192" s="217"/>
      <c r="JCQ192" s="217"/>
      <c r="JCR192" s="217"/>
      <c r="JCS192" s="217"/>
      <c r="JCT192" s="217"/>
      <c r="JCU192" s="217"/>
      <c r="JCV192" s="217"/>
      <c r="JCW192" s="217"/>
      <c r="JCX192" s="217"/>
      <c r="JCY192" s="217"/>
      <c r="JCZ192" s="217"/>
      <c r="JDA192" s="217"/>
      <c r="JDB192" s="217"/>
      <c r="JDC192" s="217"/>
      <c r="JDD192" s="217"/>
      <c r="JDE192" s="217"/>
      <c r="JDF192" s="217"/>
      <c r="JDG192" s="217"/>
      <c r="JDH192" s="217"/>
      <c r="JDI192" s="217"/>
      <c r="JDJ192" s="217"/>
      <c r="JDK192" s="217"/>
      <c r="JDL192" s="217"/>
      <c r="JDM192" s="217"/>
      <c r="JDN192" s="217"/>
      <c r="JDO192" s="217"/>
      <c r="JDP192" s="217"/>
      <c r="JDQ192" s="217"/>
      <c r="JDR192" s="217"/>
      <c r="JDS192" s="217"/>
      <c r="JDT192" s="217"/>
      <c r="JDU192" s="217"/>
      <c r="JDV192" s="217"/>
      <c r="JDW192" s="217"/>
      <c r="JDX192" s="217"/>
      <c r="JDY192" s="217"/>
      <c r="JDZ192" s="217"/>
      <c r="JEA192" s="217"/>
      <c r="JEB192" s="217"/>
      <c r="JEC192" s="217"/>
      <c r="JED192" s="217"/>
      <c r="JEE192" s="217"/>
      <c r="JEF192" s="217"/>
      <c r="JEG192" s="217"/>
      <c r="JEH192" s="217"/>
      <c r="JEI192" s="217"/>
      <c r="JEJ192" s="217"/>
      <c r="JEK192" s="217"/>
      <c r="JEL192" s="217"/>
      <c r="JEM192" s="217"/>
      <c r="JEN192" s="217"/>
      <c r="JEO192" s="217"/>
      <c r="JEP192" s="217"/>
      <c r="JEQ192" s="217"/>
      <c r="JER192" s="217"/>
      <c r="JES192" s="217"/>
      <c r="JET192" s="217"/>
      <c r="JEU192" s="217"/>
      <c r="JEV192" s="217"/>
      <c r="JEW192" s="217"/>
      <c r="JEX192" s="217"/>
      <c r="JEY192" s="217"/>
      <c r="JEZ192" s="217"/>
      <c r="JFA192" s="217"/>
      <c r="JFB192" s="217"/>
      <c r="JFC192" s="217"/>
      <c r="JFD192" s="217"/>
      <c r="JFE192" s="217"/>
      <c r="JFF192" s="217"/>
      <c r="JFG192" s="217"/>
      <c r="JFH192" s="217"/>
      <c r="JFI192" s="217"/>
      <c r="JFJ192" s="217"/>
      <c r="JFK192" s="217"/>
      <c r="JFL192" s="217"/>
      <c r="JFM192" s="217"/>
      <c r="JFN192" s="217"/>
      <c r="JFO192" s="217"/>
      <c r="JFP192" s="217"/>
      <c r="JFQ192" s="217"/>
      <c r="JFR192" s="217"/>
      <c r="JFS192" s="217"/>
      <c r="JFT192" s="217"/>
      <c r="JFU192" s="217"/>
      <c r="JFV192" s="217"/>
      <c r="JFW192" s="217"/>
      <c r="JFX192" s="217"/>
      <c r="JFY192" s="217"/>
      <c r="JFZ192" s="217"/>
      <c r="JGA192" s="217"/>
      <c r="JGB192" s="217"/>
      <c r="JGC192" s="217"/>
      <c r="JGD192" s="217"/>
      <c r="JGE192" s="217"/>
      <c r="JGF192" s="217"/>
      <c r="JGG192" s="217"/>
      <c r="JGH192" s="217"/>
      <c r="JGI192" s="217"/>
      <c r="JGJ192" s="217"/>
      <c r="JGK192" s="217"/>
      <c r="JGL192" s="217"/>
      <c r="JGM192" s="217"/>
      <c r="JGN192" s="217"/>
      <c r="JGO192" s="217"/>
      <c r="JGP192" s="217"/>
      <c r="JGQ192" s="217"/>
      <c r="JGR192" s="217"/>
      <c r="JGS192" s="217"/>
      <c r="JGT192" s="217"/>
      <c r="JGU192" s="217"/>
      <c r="JGV192" s="217"/>
      <c r="JGW192" s="217"/>
      <c r="JGX192" s="217"/>
      <c r="JGY192" s="217"/>
      <c r="JGZ192" s="217"/>
      <c r="JHA192" s="217"/>
      <c r="JHB192" s="217"/>
      <c r="JHC192" s="217"/>
      <c r="JHD192" s="217"/>
      <c r="JHE192" s="217"/>
      <c r="JHF192" s="217"/>
      <c r="JHG192" s="217"/>
      <c r="JHH192" s="217"/>
      <c r="JHI192" s="217"/>
      <c r="JHJ192" s="217"/>
      <c r="JHK192" s="217"/>
      <c r="JHL192" s="217"/>
      <c r="JHM192" s="217"/>
      <c r="JHN192" s="217"/>
      <c r="JHO192" s="217"/>
      <c r="JHP192" s="217"/>
      <c r="JHQ192" s="217"/>
      <c r="JHR192" s="217"/>
      <c r="JHS192" s="217"/>
      <c r="JHT192" s="217"/>
      <c r="JHU192" s="217"/>
      <c r="JHV192" s="217"/>
      <c r="JHW192" s="217"/>
      <c r="JHX192" s="217"/>
      <c r="JHY192" s="217"/>
      <c r="JHZ192" s="217"/>
      <c r="JIA192" s="217"/>
      <c r="JIB192" s="217"/>
      <c r="JIC192" s="217"/>
      <c r="JID192" s="217"/>
      <c r="JIE192" s="217"/>
      <c r="JIF192" s="217"/>
      <c r="JIG192" s="217"/>
      <c r="JIH192" s="217"/>
      <c r="JII192" s="217"/>
      <c r="JIJ192" s="217"/>
      <c r="JIK192" s="217"/>
      <c r="JIL192" s="217"/>
      <c r="JIM192" s="217"/>
      <c r="JIN192" s="217"/>
      <c r="JIO192" s="217"/>
      <c r="JIP192" s="217"/>
      <c r="JIQ192" s="217"/>
      <c r="JIR192" s="217"/>
      <c r="JIS192" s="217"/>
      <c r="JIT192" s="217"/>
      <c r="JIU192" s="217"/>
      <c r="JIV192" s="217"/>
      <c r="JIW192" s="217"/>
      <c r="JIX192" s="217"/>
      <c r="JIY192" s="217"/>
      <c r="JIZ192" s="217"/>
      <c r="JJA192" s="217"/>
      <c r="JJB192" s="217"/>
      <c r="JJC192" s="217"/>
      <c r="JJD192" s="217"/>
      <c r="JJE192" s="217"/>
      <c r="JJF192" s="217"/>
      <c r="JJG192" s="217"/>
      <c r="JJH192" s="217"/>
      <c r="JJI192" s="217"/>
      <c r="JJJ192" s="217"/>
      <c r="JJK192" s="217"/>
      <c r="JJL192" s="217"/>
      <c r="JJM192" s="217"/>
      <c r="JJN192" s="217"/>
      <c r="JJO192" s="217"/>
      <c r="JJP192" s="217"/>
      <c r="JJQ192" s="217"/>
      <c r="JJR192" s="217"/>
      <c r="JJS192" s="217"/>
      <c r="JJT192" s="217"/>
      <c r="JJU192" s="217"/>
      <c r="JJV192" s="217"/>
      <c r="JJW192" s="217"/>
      <c r="JJX192" s="217"/>
      <c r="JJY192" s="217"/>
      <c r="JJZ192" s="217"/>
      <c r="JKA192" s="217"/>
      <c r="JKB192" s="217"/>
      <c r="JKC192" s="217"/>
      <c r="JKD192" s="217"/>
      <c r="JKE192" s="217"/>
      <c r="JKF192" s="217"/>
      <c r="JKG192" s="217"/>
      <c r="JKH192" s="217"/>
      <c r="JKI192" s="217"/>
      <c r="JKJ192" s="217"/>
      <c r="JKK192" s="217"/>
      <c r="JKL192" s="217"/>
      <c r="JKM192" s="217"/>
      <c r="JKN192" s="217"/>
      <c r="JKO192" s="217"/>
      <c r="JKP192" s="217"/>
      <c r="JKQ192" s="217"/>
      <c r="JKR192" s="217"/>
      <c r="JKS192" s="217"/>
      <c r="JKT192" s="217"/>
      <c r="JKU192" s="217"/>
      <c r="JKV192" s="217"/>
      <c r="JKW192" s="217"/>
      <c r="JKX192" s="217"/>
      <c r="JKY192" s="217"/>
      <c r="JKZ192" s="217"/>
      <c r="JLA192" s="217"/>
      <c r="JLB192" s="217"/>
      <c r="JLC192" s="217"/>
      <c r="JLD192" s="217"/>
      <c r="JLE192" s="217"/>
      <c r="JLF192" s="217"/>
      <c r="JLG192" s="217"/>
      <c r="JLH192" s="217"/>
      <c r="JLI192" s="217"/>
      <c r="JLJ192" s="217"/>
      <c r="JLK192" s="217"/>
      <c r="JLL192" s="217"/>
      <c r="JLM192" s="217"/>
      <c r="JLN192" s="217"/>
      <c r="JLO192" s="217"/>
      <c r="JLP192" s="217"/>
      <c r="JLQ192" s="217"/>
      <c r="JLR192" s="217"/>
      <c r="JLS192" s="217"/>
      <c r="JLT192" s="217"/>
      <c r="JLU192" s="217"/>
      <c r="JLV192" s="217"/>
      <c r="JLW192" s="217"/>
      <c r="JLX192" s="217"/>
      <c r="JLY192" s="217"/>
      <c r="JLZ192" s="217"/>
      <c r="JMA192" s="217"/>
      <c r="JMB192" s="217"/>
      <c r="JMC192" s="217"/>
      <c r="JMD192" s="217"/>
      <c r="JME192" s="217"/>
      <c r="JMF192" s="217"/>
      <c r="JMG192" s="217"/>
      <c r="JMH192" s="217"/>
      <c r="JMI192" s="217"/>
      <c r="JMJ192" s="217"/>
      <c r="JMK192" s="217"/>
      <c r="JML192" s="217"/>
      <c r="JMM192" s="217"/>
      <c r="JMN192" s="217"/>
      <c r="JMO192" s="217"/>
      <c r="JMP192" s="217"/>
      <c r="JMQ192" s="217"/>
      <c r="JMR192" s="217"/>
      <c r="JMS192" s="217"/>
      <c r="JMT192" s="217"/>
      <c r="JMU192" s="217"/>
      <c r="JMV192" s="217"/>
      <c r="JMW192" s="217"/>
      <c r="JMX192" s="217"/>
      <c r="JMY192" s="217"/>
      <c r="JMZ192" s="217"/>
      <c r="JNA192" s="217"/>
      <c r="JNB192" s="217"/>
      <c r="JNC192" s="217"/>
      <c r="JND192" s="217"/>
      <c r="JNE192" s="217"/>
      <c r="JNF192" s="217"/>
      <c r="JNG192" s="217"/>
      <c r="JNH192" s="217"/>
      <c r="JNI192" s="217"/>
      <c r="JNJ192" s="217"/>
      <c r="JNK192" s="217"/>
      <c r="JNL192" s="217"/>
      <c r="JNM192" s="217"/>
      <c r="JNN192" s="217"/>
      <c r="JNO192" s="217"/>
      <c r="JNP192" s="217"/>
      <c r="JNQ192" s="217"/>
      <c r="JNR192" s="217"/>
      <c r="JNS192" s="217"/>
      <c r="JNT192" s="217"/>
      <c r="JNU192" s="217"/>
      <c r="JNV192" s="217"/>
      <c r="JNW192" s="217"/>
      <c r="JNX192" s="217"/>
      <c r="JNY192" s="217"/>
      <c r="JNZ192" s="217"/>
      <c r="JOA192" s="217"/>
      <c r="JOB192" s="217"/>
      <c r="JOC192" s="217"/>
      <c r="JOD192" s="217"/>
      <c r="JOE192" s="217"/>
      <c r="JOF192" s="217"/>
      <c r="JOG192" s="217"/>
      <c r="JOH192" s="217"/>
      <c r="JOI192" s="217"/>
      <c r="JOJ192" s="217"/>
      <c r="JOK192" s="217"/>
      <c r="JOL192" s="217"/>
      <c r="JOM192" s="217"/>
      <c r="JON192" s="217"/>
      <c r="JOO192" s="217"/>
      <c r="JOP192" s="217"/>
      <c r="JOQ192" s="217"/>
      <c r="JOR192" s="217"/>
      <c r="JOS192" s="217"/>
      <c r="JOT192" s="217"/>
      <c r="JOU192" s="217"/>
      <c r="JOV192" s="217"/>
      <c r="JOW192" s="217"/>
      <c r="JOX192" s="217"/>
      <c r="JOY192" s="217"/>
      <c r="JOZ192" s="217"/>
      <c r="JPA192" s="217"/>
      <c r="JPB192" s="217"/>
      <c r="JPC192" s="217"/>
      <c r="JPD192" s="217"/>
      <c r="JPE192" s="217"/>
      <c r="JPF192" s="217"/>
      <c r="JPG192" s="217"/>
      <c r="JPH192" s="217"/>
      <c r="JPI192" s="217"/>
      <c r="JPJ192" s="217"/>
      <c r="JPK192" s="217"/>
      <c r="JPL192" s="217"/>
      <c r="JPM192" s="217"/>
      <c r="JPN192" s="217"/>
      <c r="JPO192" s="217"/>
      <c r="JPP192" s="217"/>
      <c r="JPQ192" s="217"/>
      <c r="JPR192" s="217"/>
      <c r="JPS192" s="217"/>
      <c r="JPT192" s="217"/>
      <c r="JPU192" s="217"/>
      <c r="JPV192" s="217"/>
      <c r="JPW192" s="217"/>
      <c r="JPX192" s="217"/>
      <c r="JPY192" s="217"/>
      <c r="JPZ192" s="217"/>
      <c r="JQA192" s="217"/>
      <c r="JQB192" s="217"/>
      <c r="JQC192" s="217"/>
      <c r="JQD192" s="217"/>
      <c r="JQE192" s="217"/>
      <c r="JQF192" s="217"/>
      <c r="JQG192" s="217"/>
      <c r="JQH192" s="217"/>
      <c r="JQI192" s="217"/>
      <c r="JQJ192" s="217"/>
      <c r="JQK192" s="217"/>
      <c r="JQL192" s="217"/>
      <c r="JQM192" s="217"/>
      <c r="JQN192" s="217"/>
      <c r="JQO192" s="217"/>
      <c r="JQP192" s="217"/>
      <c r="JQQ192" s="217"/>
      <c r="JQR192" s="217"/>
      <c r="JQS192" s="217"/>
      <c r="JQT192" s="217"/>
      <c r="JQU192" s="217"/>
      <c r="JQV192" s="217"/>
      <c r="JQW192" s="217"/>
      <c r="JQX192" s="217"/>
      <c r="JQY192" s="217"/>
      <c r="JQZ192" s="217"/>
      <c r="JRA192" s="217"/>
      <c r="JRB192" s="217"/>
      <c r="JRC192" s="217"/>
      <c r="JRD192" s="217"/>
      <c r="JRE192" s="217"/>
      <c r="JRF192" s="217"/>
      <c r="JRG192" s="217"/>
      <c r="JRH192" s="217"/>
      <c r="JRI192" s="217"/>
      <c r="JRJ192" s="217"/>
      <c r="JRK192" s="217"/>
      <c r="JRL192" s="217"/>
      <c r="JRM192" s="217"/>
      <c r="JRN192" s="217"/>
      <c r="JRO192" s="217"/>
      <c r="JRP192" s="217"/>
      <c r="JRQ192" s="217"/>
      <c r="JRR192" s="217"/>
      <c r="JRS192" s="217"/>
      <c r="JRT192" s="217"/>
      <c r="JRU192" s="217"/>
      <c r="JRV192" s="217"/>
      <c r="JRW192" s="217"/>
      <c r="JRX192" s="217"/>
      <c r="JRY192" s="217"/>
      <c r="JRZ192" s="217"/>
      <c r="JSA192" s="217"/>
      <c r="JSB192" s="217"/>
      <c r="JSC192" s="217"/>
      <c r="JSD192" s="217"/>
      <c r="JSE192" s="217"/>
      <c r="JSF192" s="217"/>
      <c r="JSG192" s="217"/>
      <c r="JSH192" s="217"/>
      <c r="JSI192" s="217"/>
      <c r="JSJ192" s="217"/>
      <c r="JSK192" s="217"/>
      <c r="JSL192" s="217"/>
      <c r="JSM192" s="217"/>
      <c r="JSN192" s="217"/>
      <c r="JSO192" s="217"/>
      <c r="JSP192" s="217"/>
      <c r="JSQ192" s="217"/>
      <c r="JSR192" s="217"/>
      <c r="JSS192" s="217"/>
      <c r="JST192" s="217"/>
      <c r="JSU192" s="217"/>
      <c r="JSV192" s="217"/>
      <c r="JSW192" s="217"/>
      <c r="JSX192" s="217"/>
      <c r="JSY192" s="217"/>
      <c r="JSZ192" s="217"/>
      <c r="JTA192" s="217"/>
      <c r="JTB192" s="217"/>
      <c r="JTC192" s="217"/>
      <c r="JTD192" s="217"/>
      <c r="JTE192" s="217"/>
      <c r="JTF192" s="217"/>
      <c r="JTG192" s="217"/>
      <c r="JTH192" s="217"/>
      <c r="JTI192" s="217"/>
      <c r="JTJ192" s="217"/>
      <c r="JTK192" s="217"/>
      <c r="JTL192" s="217"/>
      <c r="JTM192" s="217"/>
      <c r="JTN192" s="217"/>
      <c r="JTO192" s="217"/>
      <c r="JTP192" s="217"/>
      <c r="JTQ192" s="217"/>
      <c r="JTR192" s="217"/>
      <c r="JTS192" s="217"/>
      <c r="JTT192" s="217"/>
      <c r="JTU192" s="217"/>
      <c r="JTV192" s="217"/>
      <c r="JTW192" s="217"/>
      <c r="JTX192" s="217"/>
      <c r="JTY192" s="217"/>
      <c r="JTZ192" s="217"/>
      <c r="JUA192" s="217"/>
      <c r="JUB192" s="217"/>
      <c r="JUC192" s="217"/>
      <c r="JUD192" s="217"/>
      <c r="JUE192" s="217"/>
      <c r="JUF192" s="217"/>
      <c r="JUG192" s="217"/>
      <c r="JUH192" s="217"/>
      <c r="JUI192" s="217"/>
      <c r="JUJ192" s="217"/>
      <c r="JUK192" s="217"/>
      <c r="JUL192" s="217"/>
      <c r="JUM192" s="217"/>
      <c r="JUN192" s="217"/>
      <c r="JUO192" s="217"/>
      <c r="JUP192" s="217"/>
      <c r="JUQ192" s="217"/>
      <c r="JUR192" s="217"/>
      <c r="JUS192" s="217"/>
      <c r="JUT192" s="217"/>
      <c r="JUU192" s="217"/>
      <c r="JUV192" s="217"/>
      <c r="JUW192" s="217"/>
      <c r="JUX192" s="217"/>
      <c r="JUY192" s="217"/>
      <c r="JUZ192" s="217"/>
      <c r="JVA192" s="217"/>
      <c r="JVB192" s="217"/>
      <c r="JVC192" s="217"/>
      <c r="JVD192" s="217"/>
      <c r="JVE192" s="217"/>
      <c r="JVF192" s="217"/>
      <c r="JVG192" s="217"/>
      <c r="JVH192" s="217"/>
      <c r="JVI192" s="217"/>
      <c r="JVJ192" s="217"/>
      <c r="JVK192" s="217"/>
      <c r="JVL192" s="217"/>
      <c r="JVM192" s="217"/>
      <c r="JVN192" s="217"/>
      <c r="JVO192" s="217"/>
      <c r="JVP192" s="217"/>
      <c r="JVQ192" s="217"/>
      <c r="JVR192" s="217"/>
      <c r="JVS192" s="217"/>
      <c r="JVT192" s="217"/>
      <c r="JVU192" s="217"/>
      <c r="JVV192" s="217"/>
      <c r="JVW192" s="217"/>
      <c r="JVX192" s="217"/>
      <c r="JVY192" s="217"/>
      <c r="JVZ192" s="217"/>
      <c r="JWA192" s="217"/>
      <c r="JWB192" s="217"/>
      <c r="JWC192" s="217"/>
      <c r="JWD192" s="217"/>
      <c r="JWE192" s="217"/>
      <c r="JWF192" s="217"/>
      <c r="JWG192" s="217"/>
      <c r="JWH192" s="217"/>
      <c r="JWI192" s="217"/>
      <c r="JWJ192" s="217"/>
      <c r="JWK192" s="217"/>
      <c r="JWL192" s="217"/>
      <c r="JWM192" s="217"/>
      <c r="JWN192" s="217"/>
      <c r="JWO192" s="217"/>
      <c r="JWP192" s="217"/>
      <c r="JWQ192" s="217"/>
      <c r="JWR192" s="217"/>
      <c r="JWS192" s="217"/>
      <c r="JWT192" s="217"/>
      <c r="JWU192" s="217"/>
      <c r="JWV192" s="217"/>
      <c r="JWW192" s="217"/>
      <c r="JWX192" s="217"/>
      <c r="JWY192" s="217"/>
      <c r="JWZ192" s="217"/>
      <c r="JXA192" s="217"/>
      <c r="JXB192" s="217"/>
      <c r="JXC192" s="217"/>
      <c r="JXD192" s="217"/>
      <c r="JXE192" s="217"/>
      <c r="JXF192" s="217"/>
      <c r="JXG192" s="217"/>
      <c r="JXH192" s="217"/>
      <c r="JXI192" s="217"/>
      <c r="JXJ192" s="217"/>
      <c r="JXK192" s="217"/>
      <c r="JXL192" s="217"/>
      <c r="JXM192" s="217"/>
      <c r="JXN192" s="217"/>
      <c r="JXO192" s="217"/>
      <c r="JXP192" s="217"/>
      <c r="JXQ192" s="217"/>
      <c r="JXR192" s="217"/>
      <c r="JXS192" s="217"/>
      <c r="JXT192" s="217"/>
      <c r="JXU192" s="217"/>
      <c r="JXV192" s="217"/>
      <c r="JXW192" s="217"/>
      <c r="JXX192" s="217"/>
      <c r="JXY192" s="217"/>
      <c r="JXZ192" s="217"/>
      <c r="JYA192" s="217"/>
      <c r="JYB192" s="217"/>
      <c r="JYC192" s="217"/>
      <c r="JYD192" s="217"/>
      <c r="JYE192" s="217"/>
      <c r="JYF192" s="217"/>
      <c r="JYG192" s="217"/>
      <c r="JYH192" s="217"/>
      <c r="JYI192" s="217"/>
      <c r="JYJ192" s="217"/>
      <c r="JYK192" s="217"/>
      <c r="JYL192" s="217"/>
      <c r="JYM192" s="217"/>
      <c r="JYN192" s="217"/>
      <c r="JYO192" s="217"/>
      <c r="JYP192" s="217"/>
      <c r="JYQ192" s="217"/>
      <c r="JYR192" s="217"/>
      <c r="JYS192" s="217"/>
      <c r="JYT192" s="217"/>
      <c r="JYU192" s="217"/>
      <c r="JYV192" s="217"/>
      <c r="JYW192" s="217"/>
      <c r="JYX192" s="217"/>
      <c r="JYY192" s="217"/>
      <c r="JYZ192" s="217"/>
      <c r="JZA192" s="217"/>
      <c r="JZB192" s="217"/>
      <c r="JZC192" s="217"/>
      <c r="JZD192" s="217"/>
      <c r="JZE192" s="217"/>
      <c r="JZF192" s="217"/>
      <c r="JZG192" s="217"/>
      <c r="JZH192" s="217"/>
      <c r="JZI192" s="217"/>
      <c r="JZJ192" s="217"/>
      <c r="JZK192" s="217"/>
      <c r="JZL192" s="217"/>
      <c r="JZM192" s="217"/>
      <c r="JZN192" s="217"/>
      <c r="JZO192" s="217"/>
      <c r="JZP192" s="217"/>
      <c r="JZQ192" s="217"/>
      <c r="JZR192" s="217"/>
      <c r="JZS192" s="217"/>
      <c r="JZT192" s="217"/>
      <c r="JZU192" s="217"/>
      <c r="JZV192" s="217"/>
      <c r="JZW192" s="217"/>
      <c r="JZX192" s="217"/>
      <c r="JZY192" s="217"/>
      <c r="JZZ192" s="217"/>
      <c r="KAA192" s="217"/>
      <c r="KAB192" s="217"/>
      <c r="KAC192" s="217"/>
      <c r="KAD192" s="217"/>
      <c r="KAE192" s="217"/>
      <c r="KAF192" s="217"/>
      <c r="KAG192" s="217"/>
      <c r="KAH192" s="217"/>
      <c r="KAI192" s="217"/>
      <c r="KAJ192" s="217"/>
      <c r="KAK192" s="217"/>
      <c r="KAL192" s="217"/>
      <c r="KAM192" s="217"/>
      <c r="KAN192" s="217"/>
      <c r="KAO192" s="217"/>
      <c r="KAP192" s="217"/>
      <c r="KAQ192" s="217"/>
      <c r="KAR192" s="217"/>
      <c r="KAS192" s="217"/>
      <c r="KAT192" s="217"/>
      <c r="KAU192" s="217"/>
      <c r="KAV192" s="217"/>
      <c r="KAW192" s="217"/>
      <c r="KAX192" s="217"/>
      <c r="KAY192" s="217"/>
      <c r="KAZ192" s="217"/>
      <c r="KBA192" s="217"/>
      <c r="KBB192" s="217"/>
      <c r="KBC192" s="217"/>
      <c r="KBD192" s="217"/>
      <c r="KBE192" s="217"/>
      <c r="KBF192" s="217"/>
      <c r="KBG192" s="217"/>
      <c r="KBH192" s="217"/>
      <c r="KBI192" s="217"/>
      <c r="KBJ192" s="217"/>
      <c r="KBK192" s="217"/>
      <c r="KBL192" s="217"/>
      <c r="KBM192" s="217"/>
      <c r="KBN192" s="217"/>
      <c r="KBO192" s="217"/>
      <c r="KBP192" s="217"/>
      <c r="KBQ192" s="217"/>
      <c r="KBR192" s="217"/>
      <c r="KBS192" s="217"/>
      <c r="KBT192" s="217"/>
      <c r="KBU192" s="217"/>
      <c r="KBV192" s="217"/>
      <c r="KBW192" s="217"/>
      <c r="KBX192" s="217"/>
      <c r="KBY192" s="217"/>
      <c r="KBZ192" s="217"/>
      <c r="KCA192" s="217"/>
      <c r="KCB192" s="217"/>
      <c r="KCC192" s="217"/>
      <c r="KCD192" s="217"/>
      <c r="KCE192" s="217"/>
      <c r="KCF192" s="217"/>
      <c r="KCG192" s="217"/>
      <c r="KCH192" s="217"/>
      <c r="KCI192" s="217"/>
      <c r="KCJ192" s="217"/>
      <c r="KCK192" s="217"/>
      <c r="KCL192" s="217"/>
      <c r="KCM192" s="217"/>
      <c r="KCN192" s="217"/>
      <c r="KCO192" s="217"/>
      <c r="KCP192" s="217"/>
      <c r="KCQ192" s="217"/>
      <c r="KCR192" s="217"/>
      <c r="KCS192" s="217"/>
      <c r="KCT192" s="217"/>
      <c r="KCU192" s="217"/>
      <c r="KCV192" s="217"/>
      <c r="KCW192" s="217"/>
      <c r="KCX192" s="217"/>
      <c r="KCY192" s="217"/>
      <c r="KCZ192" s="217"/>
      <c r="KDA192" s="217"/>
      <c r="KDB192" s="217"/>
      <c r="KDC192" s="217"/>
      <c r="KDD192" s="217"/>
      <c r="KDE192" s="217"/>
      <c r="KDF192" s="217"/>
      <c r="KDG192" s="217"/>
      <c r="KDH192" s="217"/>
      <c r="KDI192" s="217"/>
      <c r="KDJ192" s="217"/>
      <c r="KDK192" s="217"/>
      <c r="KDL192" s="217"/>
      <c r="KDM192" s="217"/>
      <c r="KDN192" s="217"/>
      <c r="KDO192" s="217"/>
      <c r="KDP192" s="217"/>
      <c r="KDQ192" s="217"/>
      <c r="KDR192" s="217"/>
      <c r="KDS192" s="217"/>
      <c r="KDT192" s="217"/>
      <c r="KDU192" s="217"/>
      <c r="KDV192" s="217"/>
      <c r="KDW192" s="217"/>
      <c r="KDX192" s="217"/>
      <c r="KDY192" s="217"/>
      <c r="KDZ192" s="217"/>
      <c r="KEA192" s="217"/>
      <c r="KEB192" s="217"/>
      <c r="KEC192" s="217"/>
      <c r="KED192" s="217"/>
      <c r="KEE192" s="217"/>
      <c r="KEF192" s="217"/>
      <c r="KEG192" s="217"/>
      <c r="KEH192" s="217"/>
      <c r="KEI192" s="217"/>
      <c r="KEJ192" s="217"/>
      <c r="KEK192" s="217"/>
      <c r="KEL192" s="217"/>
      <c r="KEM192" s="217"/>
      <c r="KEN192" s="217"/>
      <c r="KEO192" s="217"/>
      <c r="KEP192" s="217"/>
      <c r="KEQ192" s="217"/>
      <c r="KER192" s="217"/>
      <c r="KES192" s="217"/>
      <c r="KET192" s="217"/>
      <c r="KEU192" s="217"/>
      <c r="KEV192" s="217"/>
      <c r="KEW192" s="217"/>
      <c r="KEX192" s="217"/>
      <c r="KEY192" s="217"/>
      <c r="KEZ192" s="217"/>
      <c r="KFA192" s="217"/>
      <c r="KFB192" s="217"/>
      <c r="KFC192" s="217"/>
      <c r="KFD192" s="217"/>
      <c r="KFE192" s="217"/>
      <c r="KFF192" s="217"/>
      <c r="KFG192" s="217"/>
      <c r="KFH192" s="217"/>
      <c r="KFI192" s="217"/>
      <c r="KFJ192" s="217"/>
      <c r="KFK192" s="217"/>
      <c r="KFL192" s="217"/>
      <c r="KFM192" s="217"/>
      <c r="KFN192" s="217"/>
      <c r="KFO192" s="217"/>
      <c r="KFP192" s="217"/>
      <c r="KFQ192" s="217"/>
      <c r="KFR192" s="217"/>
      <c r="KFS192" s="217"/>
      <c r="KFT192" s="217"/>
      <c r="KFU192" s="217"/>
      <c r="KFV192" s="217"/>
      <c r="KFW192" s="217"/>
      <c r="KFX192" s="217"/>
      <c r="KFY192" s="217"/>
      <c r="KFZ192" s="217"/>
      <c r="KGA192" s="217"/>
      <c r="KGB192" s="217"/>
      <c r="KGC192" s="217"/>
      <c r="KGD192" s="217"/>
      <c r="KGE192" s="217"/>
      <c r="KGF192" s="217"/>
      <c r="KGG192" s="217"/>
      <c r="KGH192" s="217"/>
      <c r="KGI192" s="217"/>
      <c r="KGJ192" s="217"/>
      <c r="KGK192" s="217"/>
      <c r="KGL192" s="217"/>
      <c r="KGM192" s="217"/>
      <c r="KGN192" s="217"/>
      <c r="KGO192" s="217"/>
      <c r="KGP192" s="217"/>
      <c r="KGQ192" s="217"/>
      <c r="KGR192" s="217"/>
      <c r="KGS192" s="217"/>
      <c r="KGT192" s="217"/>
      <c r="KGU192" s="217"/>
      <c r="KGV192" s="217"/>
      <c r="KGW192" s="217"/>
      <c r="KGX192" s="217"/>
      <c r="KGY192" s="217"/>
      <c r="KGZ192" s="217"/>
      <c r="KHA192" s="217"/>
      <c r="KHB192" s="217"/>
      <c r="KHC192" s="217"/>
      <c r="KHD192" s="217"/>
      <c r="KHE192" s="217"/>
      <c r="KHF192" s="217"/>
      <c r="KHG192" s="217"/>
      <c r="KHH192" s="217"/>
      <c r="KHI192" s="217"/>
      <c r="KHJ192" s="217"/>
      <c r="KHK192" s="217"/>
      <c r="KHL192" s="217"/>
      <c r="KHM192" s="217"/>
      <c r="KHN192" s="217"/>
      <c r="KHO192" s="217"/>
      <c r="KHP192" s="217"/>
      <c r="KHQ192" s="217"/>
      <c r="KHR192" s="217"/>
      <c r="KHS192" s="217"/>
      <c r="KHT192" s="217"/>
      <c r="KHU192" s="217"/>
      <c r="KHV192" s="217"/>
      <c r="KHW192" s="217"/>
      <c r="KHX192" s="217"/>
      <c r="KHY192" s="217"/>
      <c r="KHZ192" s="217"/>
      <c r="KIA192" s="217"/>
      <c r="KIB192" s="217"/>
      <c r="KIC192" s="217"/>
      <c r="KID192" s="217"/>
      <c r="KIE192" s="217"/>
      <c r="KIF192" s="217"/>
      <c r="KIG192" s="217"/>
      <c r="KIH192" s="217"/>
      <c r="KII192" s="217"/>
      <c r="KIJ192" s="217"/>
      <c r="KIK192" s="217"/>
      <c r="KIL192" s="217"/>
      <c r="KIM192" s="217"/>
      <c r="KIN192" s="217"/>
      <c r="KIO192" s="217"/>
      <c r="KIP192" s="217"/>
      <c r="KIQ192" s="217"/>
      <c r="KIR192" s="217"/>
      <c r="KIS192" s="217"/>
      <c r="KIT192" s="217"/>
      <c r="KIU192" s="217"/>
      <c r="KIV192" s="217"/>
      <c r="KIW192" s="217"/>
      <c r="KIX192" s="217"/>
      <c r="KIY192" s="217"/>
      <c r="KIZ192" s="217"/>
      <c r="KJA192" s="217"/>
      <c r="KJB192" s="217"/>
      <c r="KJC192" s="217"/>
      <c r="KJD192" s="217"/>
      <c r="KJE192" s="217"/>
      <c r="KJF192" s="217"/>
      <c r="KJG192" s="217"/>
      <c r="KJH192" s="217"/>
      <c r="KJI192" s="217"/>
      <c r="KJJ192" s="217"/>
      <c r="KJK192" s="217"/>
      <c r="KJL192" s="217"/>
      <c r="KJM192" s="217"/>
      <c r="KJN192" s="217"/>
      <c r="KJO192" s="217"/>
      <c r="KJP192" s="217"/>
      <c r="KJQ192" s="217"/>
      <c r="KJR192" s="217"/>
      <c r="KJS192" s="217"/>
      <c r="KJT192" s="217"/>
      <c r="KJU192" s="217"/>
      <c r="KJV192" s="217"/>
      <c r="KJW192" s="217"/>
      <c r="KJX192" s="217"/>
      <c r="KJY192" s="217"/>
      <c r="KJZ192" s="217"/>
      <c r="KKA192" s="217"/>
      <c r="KKB192" s="217"/>
      <c r="KKC192" s="217"/>
      <c r="KKD192" s="217"/>
      <c r="KKE192" s="217"/>
      <c r="KKF192" s="217"/>
      <c r="KKG192" s="217"/>
      <c r="KKH192" s="217"/>
      <c r="KKI192" s="217"/>
      <c r="KKJ192" s="217"/>
      <c r="KKK192" s="217"/>
      <c r="KKL192" s="217"/>
      <c r="KKM192" s="217"/>
      <c r="KKN192" s="217"/>
      <c r="KKO192" s="217"/>
      <c r="KKP192" s="217"/>
      <c r="KKQ192" s="217"/>
      <c r="KKR192" s="217"/>
      <c r="KKS192" s="217"/>
      <c r="KKT192" s="217"/>
      <c r="KKU192" s="217"/>
      <c r="KKV192" s="217"/>
      <c r="KKW192" s="217"/>
      <c r="KKX192" s="217"/>
      <c r="KKY192" s="217"/>
      <c r="KKZ192" s="217"/>
      <c r="KLA192" s="217"/>
      <c r="KLB192" s="217"/>
      <c r="KLC192" s="217"/>
      <c r="KLD192" s="217"/>
      <c r="KLE192" s="217"/>
      <c r="KLF192" s="217"/>
      <c r="KLG192" s="217"/>
      <c r="KLH192" s="217"/>
      <c r="KLI192" s="217"/>
      <c r="KLJ192" s="217"/>
      <c r="KLK192" s="217"/>
      <c r="KLL192" s="217"/>
      <c r="KLM192" s="217"/>
      <c r="KLN192" s="217"/>
      <c r="KLO192" s="217"/>
      <c r="KLP192" s="217"/>
      <c r="KLQ192" s="217"/>
      <c r="KLR192" s="217"/>
      <c r="KLS192" s="217"/>
      <c r="KLT192" s="217"/>
      <c r="KLU192" s="217"/>
      <c r="KLV192" s="217"/>
      <c r="KLW192" s="217"/>
      <c r="KLX192" s="217"/>
      <c r="KLY192" s="217"/>
      <c r="KLZ192" s="217"/>
      <c r="KMA192" s="217"/>
      <c r="KMB192" s="217"/>
      <c r="KMC192" s="217"/>
      <c r="KMD192" s="217"/>
      <c r="KME192" s="217"/>
      <c r="KMF192" s="217"/>
      <c r="KMG192" s="217"/>
      <c r="KMH192" s="217"/>
      <c r="KMI192" s="217"/>
      <c r="KMJ192" s="217"/>
      <c r="KMK192" s="217"/>
      <c r="KML192" s="217"/>
      <c r="KMM192" s="217"/>
      <c r="KMN192" s="217"/>
      <c r="KMO192" s="217"/>
      <c r="KMP192" s="217"/>
      <c r="KMQ192" s="217"/>
      <c r="KMR192" s="217"/>
      <c r="KMS192" s="217"/>
      <c r="KMT192" s="217"/>
      <c r="KMU192" s="217"/>
      <c r="KMV192" s="217"/>
      <c r="KMW192" s="217"/>
      <c r="KMX192" s="217"/>
      <c r="KMY192" s="217"/>
      <c r="KMZ192" s="217"/>
      <c r="KNA192" s="217"/>
      <c r="KNB192" s="217"/>
      <c r="KNC192" s="217"/>
      <c r="KND192" s="217"/>
      <c r="KNE192" s="217"/>
      <c r="KNF192" s="217"/>
      <c r="KNG192" s="217"/>
      <c r="KNH192" s="217"/>
      <c r="KNI192" s="217"/>
      <c r="KNJ192" s="217"/>
      <c r="KNK192" s="217"/>
      <c r="KNL192" s="217"/>
      <c r="KNM192" s="217"/>
      <c r="KNN192" s="217"/>
      <c r="KNO192" s="217"/>
      <c r="KNP192" s="217"/>
      <c r="KNQ192" s="217"/>
      <c r="KNR192" s="217"/>
      <c r="KNS192" s="217"/>
      <c r="KNT192" s="217"/>
      <c r="KNU192" s="217"/>
      <c r="KNV192" s="217"/>
      <c r="KNW192" s="217"/>
      <c r="KNX192" s="217"/>
      <c r="KNY192" s="217"/>
      <c r="KNZ192" s="217"/>
      <c r="KOA192" s="217"/>
      <c r="KOB192" s="217"/>
      <c r="KOC192" s="217"/>
      <c r="KOD192" s="217"/>
      <c r="KOE192" s="217"/>
      <c r="KOF192" s="217"/>
      <c r="KOG192" s="217"/>
      <c r="KOH192" s="217"/>
      <c r="KOI192" s="217"/>
      <c r="KOJ192" s="217"/>
      <c r="KOK192" s="217"/>
      <c r="KOL192" s="217"/>
      <c r="KOM192" s="217"/>
      <c r="KON192" s="217"/>
      <c r="KOO192" s="217"/>
      <c r="KOP192" s="217"/>
      <c r="KOQ192" s="217"/>
      <c r="KOR192" s="217"/>
      <c r="KOS192" s="217"/>
      <c r="KOT192" s="217"/>
      <c r="KOU192" s="217"/>
      <c r="KOV192" s="217"/>
      <c r="KOW192" s="217"/>
      <c r="KOX192" s="217"/>
      <c r="KOY192" s="217"/>
      <c r="KOZ192" s="217"/>
      <c r="KPA192" s="217"/>
      <c r="KPB192" s="217"/>
      <c r="KPC192" s="217"/>
      <c r="KPD192" s="217"/>
      <c r="KPE192" s="217"/>
      <c r="KPF192" s="217"/>
      <c r="KPG192" s="217"/>
      <c r="KPH192" s="217"/>
      <c r="KPI192" s="217"/>
      <c r="KPJ192" s="217"/>
      <c r="KPK192" s="217"/>
      <c r="KPL192" s="217"/>
      <c r="KPM192" s="217"/>
      <c r="KPN192" s="217"/>
      <c r="KPO192" s="217"/>
      <c r="KPP192" s="217"/>
      <c r="KPQ192" s="217"/>
      <c r="KPR192" s="217"/>
      <c r="KPS192" s="217"/>
      <c r="KPT192" s="217"/>
      <c r="KPU192" s="217"/>
      <c r="KPV192" s="217"/>
      <c r="KPW192" s="217"/>
      <c r="KPX192" s="217"/>
      <c r="KPY192" s="217"/>
      <c r="KPZ192" s="217"/>
      <c r="KQA192" s="217"/>
      <c r="KQB192" s="217"/>
      <c r="KQC192" s="217"/>
      <c r="KQD192" s="217"/>
      <c r="KQE192" s="217"/>
      <c r="KQF192" s="217"/>
      <c r="KQG192" s="217"/>
      <c r="KQH192" s="217"/>
      <c r="KQI192" s="217"/>
      <c r="KQJ192" s="217"/>
      <c r="KQK192" s="217"/>
      <c r="KQL192" s="217"/>
      <c r="KQM192" s="217"/>
      <c r="KQN192" s="217"/>
      <c r="KQO192" s="217"/>
      <c r="KQP192" s="217"/>
      <c r="KQQ192" s="217"/>
      <c r="KQR192" s="217"/>
      <c r="KQS192" s="217"/>
      <c r="KQT192" s="217"/>
      <c r="KQU192" s="217"/>
      <c r="KQV192" s="217"/>
      <c r="KQW192" s="217"/>
      <c r="KQX192" s="217"/>
      <c r="KQY192" s="217"/>
      <c r="KQZ192" s="217"/>
      <c r="KRA192" s="217"/>
      <c r="KRB192" s="217"/>
      <c r="KRC192" s="217"/>
      <c r="KRD192" s="217"/>
      <c r="KRE192" s="217"/>
      <c r="KRF192" s="217"/>
      <c r="KRG192" s="217"/>
      <c r="KRH192" s="217"/>
      <c r="KRI192" s="217"/>
      <c r="KRJ192" s="217"/>
      <c r="KRK192" s="217"/>
      <c r="KRL192" s="217"/>
      <c r="KRM192" s="217"/>
      <c r="KRN192" s="217"/>
      <c r="KRO192" s="217"/>
      <c r="KRP192" s="217"/>
      <c r="KRQ192" s="217"/>
      <c r="KRR192" s="217"/>
      <c r="KRS192" s="217"/>
      <c r="KRT192" s="217"/>
      <c r="KRU192" s="217"/>
      <c r="KRV192" s="217"/>
      <c r="KRW192" s="217"/>
      <c r="KRX192" s="217"/>
      <c r="KRY192" s="217"/>
      <c r="KRZ192" s="217"/>
      <c r="KSA192" s="217"/>
      <c r="KSB192" s="217"/>
      <c r="KSC192" s="217"/>
      <c r="KSD192" s="217"/>
      <c r="KSE192" s="217"/>
      <c r="KSF192" s="217"/>
      <c r="KSG192" s="217"/>
      <c r="KSH192" s="217"/>
      <c r="KSI192" s="217"/>
      <c r="KSJ192" s="217"/>
      <c r="KSK192" s="217"/>
      <c r="KSL192" s="217"/>
      <c r="KSM192" s="217"/>
      <c r="KSN192" s="217"/>
      <c r="KSO192" s="217"/>
      <c r="KSP192" s="217"/>
      <c r="KSQ192" s="217"/>
      <c r="KSR192" s="217"/>
      <c r="KSS192" s="217"/>
      <c r="KST192" s="217"/>
      <c r="KSU192" s="217"/>
      <c r="KSV192" s="217"/>
      <c r="KSW192" s="217"/>
      <c r="KSX192" s="217"/>
      <c r="KSY192" s="217"/>
      <c r="KSZ192" s="217"/>
      <c r="KTA192" s="217"/>
      <c r="KTB192" s="217"/>
      <c r="KTC192" s="217"/>
      <c r="KTD192" s="217"/>
      <c r="KTE192" s="217"/>
      <c r="KTF192" s="217"/>
      <c r="KTG192" s="217"/>
      <c r="KTH192" s="217"/>
      <c r="KTI192" s="217"/>
      <c r="KTJ192" s="217"/>
      <c r="KTK192" s="217"/>
      <c r="KTL192" s="217"/>
      <c r="KTM192" s="217"/>
      <c r="KTN192" s="217"/>
      <c r="KTO192" s="217"/>
      <c r="KTP192" s="217"/>
      <c r="KTQ192" s="217"/>
      <c r="KTR192" s="217"/>
      <c r="KTS192" s="217"/>
      <c r="KTT192" s="217"/>
      <c r="KTU192" s="217"/>
      <c r="KTV192" s="217"/>
      <c r="KTW192" s="217"/>
      <c r="KTX192" s="217"/>
      <c r="KTY192" s="217"/>
      <c r="KTZ192" s="217"/>
      <c r="KUA192" s="217"/>
      <c r="KUB192" s="217"/>
      <c r="KUC192" s="217"/>
      <c r="KUD192" s="217"/>
      <c r="KUE192" s="217"/>
      <c r="KUF192" s="217"/>
      <c r="KUG192" s="217"/>
      <c r="KUH192" s="217"/>
      <c r="KUI192" s="217"/>
      <c r="KUJ192" s="217"/>
      <c r="KUK192" s="217"/>
      <c r="KUL192" s="217"/>
      <c r="KUM192" s="217"/>
      <c r="KUN192" s="217"/>
      <c r="KUO192" s="217"/>
      <c r="KUP192" s="217"/>
      <c r="KUQ192" s="217"/>
      <c r="KUR192" s="217"/>
      <c r="KUS192" s="217"/>
      <c r="KUT192" s="217"/>
      <c r="KUU192" s="217"/>
      <c r="KUV192" s="217"/>
      <c r="KUW192" s="217"/>
      <c r="KUX192" s="217"/>
      <c r="KUY192" s="217"/>
      <c r="KUZ192" s="217"/>
      <c r="KVA192" s="217"/>
      <c r="KVB192" s="217"/>
      <c r="KVC192" s="217"/>
      <c r="KVD192" s="217"/>
      <c r="KVE192" s="217"/>
      <c r="KVF192" s="217"/>
      <c r="KVG192" s="217"/>
      <c r="KVH192" s="217"/>
      <c r="KVI192" s="217"/>
      <c r="KVJ192" s="217"/>
      <c r="KVK192" s="217"/>
      <c r="KVL192" s="217"/>
      <c r="KVM192" s="217"/>
      <c r="KVN192" s="217"/>
      <c r="KVO192" s="217"/>
      <c r="KVP192" s="217"/>
      <c r="KVQ192" s="217"/>
      <c r="KVR192" s="217"/>
      <c r="KVS192" s="217"/>
      <c r="KVT192" s="217"/>
      <c r="KVU192" s="217"/>
      <c r="KVV192" s="217"/>
      <c r="KVW192" s="217"/>
      <c r="KVX192" s="217"/>
      <c r="KVY192" s="217"/>
      <c r="KVZ192" s="217"/>
      <c r="KWA192" s="217"/>
      <c r="KWB192" s="217"/>
      <c r="KWC192" s="217"/>
      <c r="KWD192" s="217"/>
      <c r="KWE192" s="217"/>
      <c r="KWF192" s="217"/>
      <c r="KWG192" s="217"/>
      <c r="KWH192" s="217"/>
      <c r="KWI192" s="217"/>
      <c r="KWJ192" s="217"/>
      <c r="KWK192" s="217"/>
      <c r="KWL192" s="217"/>
      <c r="KWM192" s="217"/>
      <c r="KWN192" s="217"/>
      <c r="KWO192" s="217"/>
      <c r="KWP192" s="217"/>
      <c r="KWQ192" s="217"/>
      <c r="KWR192" s="217"/>
      <c r="KWS192" s="217"/>
      <c r="KWT192" s="217"/>
      <c r="KWU192" s="217"/>
      <c r="KWV192" s="217"/>
      <c r="KWW192" s="217"/>
      <c r="KWX192" s="217"/>
      <c r="KWY192" s="217"/>
      <c r="KWZ192" s="217"/>
      <c r="KXA192" s="217"/>
      <c r="KXB192" s="217"/>
      <c r="KXC192" s="217"/>
      <c r="KXD192" s="217"/>
      <c r="KXE192" s="217"/>
      <c r="KXF192" s="217"/>
      <c r="KXG192" s="217"/>
      <c r="KXH192" s="217"/>
      <c r="KXI192" s="217"/>
      <c r="KXJ192" s="217"/>
      <c r="KXK192" s="217"/>
      <c r="KXL192" s="217"/>
      <c r="KXM192" s="217"/>
      <c r="KXN192" s="217"/>
      <c r="KXO192" s="217"/>
      <c r="KXP192" s="217"/>
      <c r="KXQ192" s="217"/>
      <c r="KXR192" s="217"/>
      <c r="KXS192" s="217"/>
      <c r="KXT192" s="217"/>
      <c r="KXU192" s="217"/>
      <c r="KXV192" s="217"/>
      <c r="KXW192" s="217"/>
      <c r="KXX192" s="217"/>
      <c r="KXY192" s="217"/>
      <c r="KXZ192" s="217"/>
      <c r="KYA192" s="217"/>
      <c r="KYB192" s="217"/>
      <c r="KYC192" s="217"/>
      <c r="KYD192" s="217"/>
      <c r="KYE192" s="217"/>
      <c r="KYF192" s="217"/>
      <c r="KYG192" s="217"/>
      <c r="KYH192" s="217"/>
      <c r="KYI192" s="217"/>
      <c r="KYJ192" s="217"/>
      <c r="KYK192" s="217"/>
      <c r="KYL192" s="217"/>
      <c r="KYM192" s="217"/>
      <c r="KYN192" s="217"/>
      <c r="KYO192" s="217"/>
      <c r="KYP192" s="217"/>
      <c r="KYQ192" s="217"/>
      <c r="KYR192" s="217"/>
      <c r="KYS192" s="217"/>
      <c r="KYT192" s="217"/>
      <c r="KYU192" s="217"/>
      <c r="KYV192" s="217"/>
      <c r="KYW192" s="217"/>
      <c r="KYX192" s="217"/>
      <c r="KYY192" s="217"/>
      <c r="KYZ192" s="217"/>
      <c r="KZA192" s="217"/>
      <c r="KZB192" s="217"/>
      <c r="KZC192" s="217"/>
      <c r="KZD192" s="217"/>
      <c r="KZE192" s="217"/>
      <c r="KZF192" s="217"/>
      <c r="KZG192" s="217"/>
      <c r="KZH192" s="217"/>
      <c r="KZI192" s="217"/>
      <c r="KZJ192" s="217"/>
      <c r="KZK192" s="217"/>
      <c r="KZL192" s="217"/>
      <c r="KZM192" s="217"/>
      <c r="KZN192" s="217"/>
      <c r="KZO192" s="217"/>
      <c r="KZP192" s="217"/>
      <c r="KZQ192" s="217"/>
      <c r="KZR192" s="217"/>
      <c r="KZS192" s="217"/>
      <c r="KZT192" s="217"/>
      <c r="KZU192" s="217"/>
      <c r="KZV192" s="217"/>
      <c r="KZW192" s="217"/>
      <c r="KZX192" s="217"/>
      <c r="KZY192" s="217"/>
      <c r="KZZ192" s="217"/>
      <c r="LAA192" s="217"/>
      <c r="LAB192" s="217"/>
      <c r="LAC192" s="217"/>
      <c r="LAD192" s="217"/>
      <c r="LAE192" s="217"/>
      <c r="LAF192" s="217"/>
      <c r="LAG192" s="217"/>
      <c r="LAH192" s="217"/>
      <c r="LAI192" s="217"/>
      <c r="LAJ192" s="217"/>
      <c r="LAK192" s="217"/>
      <c r="LAL192" s="217"/>
      <c r="LAM192" s="217"/>
      <c r="LAN192" s="217"/>
      <c r="LAO192" s="217"/>
      <c r="LAP192" s="217"/>
      <c r="LAQ192" s="217"/>
      <c r="LAR192" s="217"/>
      <c r="LAS192" s="217"/>
      <c r="LAT192" s="217"/>
      <c r="LAU192" s="217"/>
      <c r="LAV192" s="217"/>
      <c r="LAW192" s="217"/>
      <c r="LAX192" s="217"/>
      <c r="LAY192" s="217"/>
      <c r="LAZ192" s="217"/>
      <c r="LBA192" s="217"/>
      <c r="LBB192" s="217"/>
      <c r="LBC192" s="217"/>
      <c r="LBD192" s="217"/>
      <c r="LBE192" s="217"/>
      <c r="LBF192" s="217"/>
      <c r="LBG192" s="217"/>
      <c r="LBH192" s="217"/>
      <c r="LBI192" s="217"/>
      <c r="LBJ192" s="217"/>
      <c r="LBK192" s="217"/>
      <c r="LBL192" s="217"/>
      <c r="LBM192" s="217"/>
      <c r="LBN192" s="217"/>
      <c r="LBO192" s="217"/>
      <c r="LBP192" s="217"/>
      <c r="LBQ192" s="217"/>
      <c r="LBR192" s="217"/>
      <c r="LBS192" s="217"/>
      <c r="LBT192" s="217"/>
      <c r="LBU192" s="217"/>
      <c r="LBV192" s="217"/>
      <c r="LBW192" s="217"/>
      <c r="LBX192" s="217"/>
      <c r="LBY192" s="217"/>
      <c r="LBZ192" s="217"/>
      <c r="LCA192" s="217"/>
      <c r="LCB192" s="217"/>
      <c r="LCC192" s="217"/>
      <c r="LCD192" s="217"/>
      <c r="LCE192" s="217"/>
      <c r="LCF192" s="217"/>
      <c r="LCG192" s="217"/>
      <c r="LCH192" s="217"/>
      <c r="LCI192" s="217"/>
      <c r="LCJ192" s="217"/>
      <c r="LCK192" s="217"/>
      <c r="LCL192" s="217"/>
      <c r="LCM192" s="217"/>
      <c r="LCN192" s="217"/>
      <c r="LCO192" s="217"/>
      <c r="LCP192" s="217"/>
      <c r="LCQ192" s="217"/>
      <c r="LCR192" s="217"/>
      <c r="LCS192" s="217"/>
      <c r="LCT192" s="217"/>
      <c r="LCU192" s="217"/>
      <c r="LCV192" s="217"/>
      <c r="LCW192" s="217"/>
      <c r="LCX192" s="217"/>
      <c r="LCY192" s="217"/>
      <c r="LCZ192" s="217"/>
      <c r="LDA192" s="217"/>
      <c r="LDB192" s="217"/>
      <c r="LDC192" s="217"/>
      <c r="LDD192" s="217"/>
      <c r="LDE192" s="217"/>
      <c r="LDF192" s="217"/>
      <c r="LDG192" s="217"/>
      <c r="LDH192" s="217"/>
      <c r="LDI192" s="217"/>
      <c r="LDJ192" s="217"/>
      <c r="LDK192" s="217"/>
      <c r="LDL192" s="217"/>
      <c r="LDM192" s="217"/>
      <c r="LDN192" s="217"/>
      <c r="LDO192" s="217"/>
      <c r="LDP192" s="217"/>
      <c r="LDQ192" s="217"/>
      <c r="LDR192" s="217"/>
      <c r="LDS192" s="217"/>
      <c r="LDT192" s="217"/>
      <c r="LDU192" s="217"/>
      <c r="LDV192" s="217"/>
      <c r="LDW192" s="217"/>
      <c r="LDX192" s="217"/>
      <c r="LDY192" s="217"/>
      <c r="LDZ192" s="217"/>
      <c r="LEA192" s="217"/>
      <c r="LEB192" s="217"/>
      <c r="LEC192" s="217"/>
      <c r="LED192" s="217"/>
      <c r="LEE192" s="217"/>
      <c r="LEF192" s="217"/>
      <c r="LEG192" s="217"/>
      <c r="LEH192" s="217"/>
      <c r="LEI192" s="217"/>
      <c r="LEJ192" s="217"/>
      <c r="LEK192" s="217"/>
      <c r="LEL192" s="217"/>
      <c r="LEM192" s="217"/>
      <c r="LEN192" s="217"/>
      <c r="LEO192" s="217"/>
      <c r="LEP192" s="217"/>
      <c r="LEQ192" s="217"/>
      <c r="LER192" s="217"/>
      <c r="LES192" s="217"/>
      <c r="LET192" s="217"/>
      <c r="LEU192" s="217"/>
      <c r="LEV192" s="217"/>
      <c r="LEW192" s="217"/>
      <c r="LEX192" s="217"/>
      <c r="LEY192" s="217"/>
      <c r="LEZ192" s="217"/>
      <c r="LFA192" s="217"/>
      <c r="LFB192" s="217"/>
      <c r="LFC192" s="217"/>
      <c r="LFD192" s="217"/>
      <c r="LFE192" s="217"/>
      <c r="LFF192" s="217"/>
      <c r="LFG192" s="217"/>
      <c r="LFH192" s="217"/>
      <c r="LFI192" s="217"/>
      <c r="LFJ192" s="217"/>
      <c r="LFK192" s="217"/>
      <c r="LFL192" s="217"/>
      <c r="LFM192" s="217"/>
      <c r="LFN192" s="217"/>
      <c r="LFO192" s="217"/>
      <c r="LFP192" s="217"/>
      <c r="LFQ192" s="217"/>
      <c r="LFR192" s="217"/>
      <c r="LFS192" s="217"/>
      <c r="LFT192" s="217"/>
      <c r="LFU192" s="217"/>
      <c r="LFV192" s="217"/>
      <c r="LFW192" s="217"/>
      <c r="LFX192" s="217"/>
      <c r="LFY192" s="217"/>
      <c r="LFZ192" s="217"/>
      <c r="LGA192" s="217"/>
      <c r="LGB192" s="217"/>
      <c r="LGC192" s="217"/>
      <c r="LGD192" s="217"/>
      <c r="LGE192" s="217"/>
      <c r="LGF192" s="217"/>
      <c r="LGG192" s="217"/>
      <c r="LGH192" s="217"/>
      <c r="LGI192" s="217"/>
      <c r="LGJ192" s="217"/>
      <c r="LGK192" s="217"/>
      <c r="LGL192" s="217"/>
      <c r="LGM192" s="217"/>
      <c r="LGN192" s="217"/>
      <c r="LGO192" s="217"/>
      <c r="LGP192" s="217"/>
      <c r="LGQ192" s="217"/>
      <c r="LGR192" s="217"/>
      <c r="LGS192" s="217"/>
      <c r="LGT192" s="217"/>
      <c r="LGU192" s="217"/>
      <c r="LGV192" s="217"/>
      <c r="LGW192" s="217"/>
      <c r="LGX192" s="217"/>
      <c r="LGY192" s="217"/>
      <c r="LGZ192" s="217"/>
      <c r="LHA192" s="217"/>
      <c r="LHB192" s="217"/>
      <c r="LHC192" s="217"/>
      <c r="LHD192" s="217"/>
      <c r="LHE192" s="217"/>
      <c r="LHF192" s="217"/>
      <c r="LHG192" s="217"/>
      <c r="LHH192" s="217"/>
      <c r="LHI192" s="217"/>
      <c r="LHJ192" s="217"/>
      <c r="LHK192" s="217"/>
      <c r="LHL192" s="217"/>
      <c r="LHM192" s="217"/>
      <c r="LHN192" s="217"/>
      <c r="LHO192" s="217"/>
      <c r="LHP192" s="217"/>
      <c r="LHQ192" s="217"/>
      <c r="LHR192" s="217"/>
      <c r="LHS192" s="217"/>
      <c r="LHT192" s="217"/>
      <c r="LHU192" s="217"/>
      <c r="LHV192" s="217"/>
      <c r="LHW192" s="217"/>
      <c r="LHX192" s="217"/>
      <c r="LHY192" s="217"/>
      <c r="LHZ192" s="217"/>
      <c r="LIA192" s="217"/>
      <c r="LIB192" s="217"/>
      <c r="LIC192" s="217"/>
      <c r="LID192" s="217"/>
      <c r="LIE192" s="217"/>
      <c r="LIF192" s="217"/>
      <c r="LIG192" s="217"/>
      <c r="LIH192" s="217"/>
      <c r="LII192" s="217"/>
      <c r="LIJ192" s="217"/>
      <c r="LIK192" s="217"/>
      <c r="LIL192" s="217"/>
      <c r="LIM192" s="217"/>
      <c r="LIN192" s="217"/>
      <c r="LIO192" s="217"/>
      <c r="LIP192" s="217"/>
      <c r="LIQ192" s="217"/>
      <c r="LIR192" s="217"/>
      <c r="LIS192" s="217"/>
      <c r="LIT192" s="217"/>
      <c r="LIU192" s="217"/>
      <c r="LIV192" s="217"/>
      <c r="LIW192" s="217"/>
      <c r="LIX192" s="217"/>
      <c r="LIY192" s="217"/>
      <c r="LIZ192" s="217"/>
      <c r="LJA192" s="217"/>
      <c r="LJB192" s="217"/>
      <c r="LJC192" s="217"/>
      <c r="LJD192" s="217"/>
      <c r="LJE192" s="217"/>
      <c r="LJF192" s="217"/>
      <c r="LJG192" s="217"/>
      <c r="LJH192" s="217"/>
      <c r="LJI192" s="217"/>
      <c r="LJJ192" s="217"/>
      <c r="LJK192" s="217"/>
      <c r="LJL192" s="217"/>
      <c r="LJM192" s="217"/>
      <c r="LJN192" s="217"/>
      <c r="LJO192" s="217"/>
      <c r="LJP192" s="217"/>
      <c r="LJQ192" s="217"/>
      <c r="LJR192" s="217"/>
      <c r="LJS192" s="217"/>
      <c r="LJT192" s="217"/>
      <c r="LJU192" s="217"/>
      <c r="LJV192" s="217"/>
      <c r="LJW192" s="217"/>
      <c r="LJX192" s="217"/>
      <c r="LJY192" s="217"/>
      <c r="LJZ192" s="217"/>
      <c r="LKA192" s="217"/>
      <c r="LKB192" s="217"/>
      <c r="LKC192" s="217"/>
      <c r="LKD192" s="217"/>
      <c r="LKE192" s="217"/>
      <c r="LKF192" s="217"/>
      <c r="LKG192" s="217"/>
      <c r="LKH192" s="217"/>
      <c r="LKI192" s="217"/>
      <c r="LKJ192" s="217"/>
      <c r="LKK192" s="217"/>
      <c r="LKL192" s="217"/>
      <c r="LKM192" s="217"/>
      <c r="LKN192" s="217"/>
      <c r="LKO192" s="217"/>
      <c r="LKP192" s="217"/>
      <c r="LKQ192" s="217"/>
      <c r="LKR192" s="217"/>
      <c r="LKS192" s="217"/>
      <c r="LKT192" s="217"/>
      <c r="LKU192" s="217"/>
      <c r="LKV192" s="217"/>
      <c r="LKW192" s="217"/>
      <c r="LKX192" s="217"/>
      <c r="LKY192" s="217"/>
      <c r="LKZ192" s="217"/>
      <c r="LLA192" s="217"/>
      <c r="LLB192" s="217"/>
      <c r="LLC192" s="217"/>
      <c r="LLD192" s="217"/>
      <c r="LLE192" s="217"/>
      <c r="LLF192" s="217"/>
      <c r="LLG192" s="217"/>
      <c r="LLH192" s="217"/>
      <c r="LLI192" s="217"/>
      <c r="LLJ192" s="217"/>
      <c r="LLK192" s="217"/>
      <c r="LLL192" s="217"/>
      <c r="LLM192" s="217"/>
      <c r="LLN192" s="217"/>
      <c r="LLO192" s="217"/>
      <c r="LLP192" s="217"/>
      <c r="LLQ192" s="217"/>
      <c r="LLR192" s="217"/>
      <c r="LLS192" s="217"/>
      <c r="LLT192" s="217"/>
      <c r="LLU192" s="217"/>
      <c r="LLV192" s="217"/>
      <c r="LLW192" s="217"/>
      <c r="LLX192" s="217"/>
      <c r="LLY192" s="217"/>
      <c r="LLZ192" s="217"/>
      <c r="LMA192" s="217"/>
      <c r="LMB192" s="217"/>
      <c r="LMC192" s="217"/>
      <c r="LMD192" s="217"/>
      <c r="LME192" s="217"/>
      <c r="LMF192" s="217"/>
      <c r="LMG192" s="217"/>
      <c r="LMH192" s="217"/>
      <c r="LMI192" s="217"/>
      <c r="LMJ192" s="217"/>
      <c r="LMK192" s="217"/>
      <c r="LML192" s="217"/>
      <c r="LMM192" s="217"/>
      <c r="LMN192" s="217"/>
      <c r="LMO192" s="217"/>
      <c r="LMP192" s="217"/>
      <c r="LMQ192" s="217"/>
      <c r="LMR192" s="217"/>
      <c r="LMS192" s="217"/>
      <c r="LMT192" s="217"/>
      <c r="LMU192" s="217"/>
      <c r="LMV192" s="217"/>
      <c r="LMW192" s="217"/>
      <c r="LMX192" s="217"/>
      <c r="LMY192" s="217"/>
      <c r="LMZ192" s="217"/>
      <c r="LNA192" s="217"/>
      <c r="LNB192" s="217"/>
      <c r="LNC192" s="217"/>
      <c r="LND192" s="217"/>
      <c r="LNE192" s="217"/>
      <c r="LNF192" s="217"/>
      <c r="LNG192" s="217"/>
      <c r="LNH192" s="217"/>
      <c r="LNI192" s="217"/>
      <c r="LNJ192" s="217"/>
      <c r="LNK192" s="217"/>
      <c r="LNL192" s="217"/>
      <c r="LNM192" s="217"/>
      <c r="LNN192" s="217"/>
      <c r="LNO192" s="217"/>
      <c r="LNP192" s="217"/>
      <c r="LNQ192" s="217"/>
      <c r="LNR192" s="217"/>
      <c r="LNS192" s="217"/>
      <c r="LNT192" s="217"/>
      <c r="LNU192" s="217"/>
      <c r="LNV192" s="217"/>
      <c r="LNW192" s="217"/>
      <c r="LNX192" s="217"/>
      <c r="LNY192" s="217"/>
      <c r="LNZ192" s="217"/>
      <c r="LOA192" s="217"/>
      <c r="LOB192" s="217"/>
      <c r="LOC192" s="217"/>
      <c r="LOD192" s="217"/>
      <c r="LOE192" s="217"/>
      <c r="LOF192" s="217"/>
      <c r="LOG192" s="217"/>
      <c r="LOH192" s="217"/>
      <c r="LOI192" s="217"/>
      <c r="LOJ192" s="217"/>
      <c r="LOK192" s="217"/>
      <c r="LOL192" s="217"/>
      <c r="LOM192" s="217"/>
      <c r="LON192" s="217"/>
      <c r="LOO192" s="217"/>
      <c r="LOP192" s="217"/>
      <c r="LOQ192" s="217"/>
      <c r="LOR192" s="217"/>
      <c r="LOS192" s="217"/>
      <c r="LOT192" s="217"/>
      <c r="LOU192" s="217"/>
      <c r="LOV192" s="217"/>
      <c r="LOW192" s="217"/>
      <c r="LOX192" s="217"/>
      <c r="LOY192" s="217"/>
      <c r="LOZ192" s="217"/>
      <c r="LPA192" s="217"/>
      <c r="LPB192" s="217"/>
      <c r="LPC192" s="217"/>
      <c r="LPD192" s="217"/>
      <c r="LPE192" s="217"/>
      <c r="LPF192" s="217"/>
      <c r="LPG192" s="217"/>
      <c r="LPH192" s="217"/>
      <c r="LPI192" s="217"/>
      <c r="LPJ192" s="217"/>
      <c r="LPK192" s="217"/>
      <c r="LPL192" s="217"/>
      <c r="LPM192" s="217"/>
      <c r="LPN192" s="217"/>
      <c r="LPO192" s="217"/>
      <c r="LPP192" s="217"/>
      <c r="LPQ192" s="217"/>
      <c r="LPR192" s="217"/>
      <c r="LPS192" s="217"/>
      <c r="LPT192" s="217"/>
      <c r="LPU192" s="217"/>
      <c r="LPV192" s="217"/>
      <c r="LPW192" s="217"/>
      <c r="LPX192" s="217"/>
      <c r="LPY192" s="217"/>
      <c r="LPZ192" s="217"/>
      <c r="LQA192" s="217"/>
      <c r="LQB192" s="217"/>
      <c r="LQC192" s="217"/>
      <c r="LQD192" s="217"/>
      <c r="LQE192" s="217"/>
      <c r="LQF192" s="217"/>
      <c r="LQG192" s="217"/>
      <c r="LQH192" s="217"/>
      <c r="LQI192" s="217"/>
      <c r="LQJ192" s="217"/>
      <c r="LQK192" s="217"/>
      <c r="LQL192" s="217"/>
      <c r="LQM192" s="217"/>
      <c r="LQN192" s="217"/>
      <c r="LQO192" s="217"/>
      <c r="LQP192" s="217"/>
      <c r="LQQ192" s="217"/>
      <c r="LQR192" s="217"/>
      <c r="LQS192" s="217"/>
      <c r="LQT192" s="217"/>
      <c r="LQU192" s="217"/>
      <c r="LQV192" s="217"/>
      <c r="LQW192" s="217"/>
      <c r="LQX192" s="217"/>
      <c r="LQY192" s="217"/>
      <c r="LQZ192" s="217"/>
      <c r="LRA192" s="217"/>
      <c r="LRB192" s="217"/>
      <c r="LRC192" s="217"/>
      <c r="LRD192" s="217"/>
      <c r="LRE192" s="217"/>
      <c r="LRF192" s="217"/>
      <c r="LRG192" s="217"/>
      <c r="LRH192" s="217"/>
      <c r="LRI192" s="217"/>
      <c r="LRJ192" s="217"/>
      <c r="LRK192" s="217"/>
      <c r="LRL192" s="217"/>
      <c r="LRM192" s="217"/>
      <c r="LRN192" s="217"/>
      <c r="LRO192" s="217"/>
      <c r="LRP192" s="217"/>
      <c r="LRQ192" s="217"/>
      <c r="LRR192" s="217"/>
      <c r="LRS192" s="217"/>
      <c r="LRT192" s="217"/>
      <c r="LRU192" s="217"/>
      <c r="LRV192" s="217"/>
      <c r="LRW192" s="217"/>
      <c r="LRX192" s="217"/>
      <c r="LRY192" s="217"/>
      <c r="LRZ192" s="217"/>
      <c r="LSA192" s="217"/>
      <c r="LSB192" s="217"/>
      <c r="LSC192" s="217"/>
      <c r="LSD192" s="217"/>
      <c r="LSE192" s="217"/>
      <c r="LSF192" s="217"/>
      <c r="LSG192" s="217"/>
      <c r="LSH192" s="217"/>
      <c r="LSI192" s="217"/>
      <c r="LSJ192" s="217"/>
      <c r="LSK192" s="217"/>
      <c r="LSL192" s="217"/>
      <c r="LSM192" s="217"/>
      <c r="LSN192" s="217"/>
      <c r="LSO192" s="217"/>
      <c r="LSP192" s="217"/>
      <c r="LSQ192" s="217"/>
      <c r="LSR192" s="217"/>
      <c r="LSS192" s="217"/>
      <c r="LST192" s="217"/>
      <c r="LSU192" s="217"/>
      <c r="LSV192" s="217"/>
      <c r="LSW192" s="217"/>
      <c r="LSX192" s="217"/>
      <c r="LSY192" s="217"/>
      <c r="LSZ192" s="217"/>
      <c r="LTA192" s="217"/>
      <c r="LTB192" s="217"/>
      <c r="LTC192" s="217"/>
      <c r="LTD192" s="217"/>
      <c r="LTE192" s="217"/>
      <c r="LTF192" s="217"/>
      <c r="LTG192" s="217"/>
      <c r="LTH192" s="217"/>
      <c r="LTI192" s="217"/>
      <c r="LTJ192" s="217"/>
      <c r="LTK192" s="217"/>
      <c r="LTL192" s="217"/>
      <c r="LTM192" s="217"/>
      <c r="LTN192" s="217"/>
      <c r="LTO192" s="217"/>
      <c r="LTP192" s="217"/>
      <c r="LTQ192" s="217"/>
      <c r="LTR192" s="217"/>
      <c r="LTS192" s="217"/>
      <c r="LTT192" s="217"/>
      <c r="LTU192" s="217"/>
      <c r="LTV192" s="217"/>
      <c r="LTW192" s="217"/>
      <c r="LTX192" s="217"/>
      <c r="LTY192" s="217"/>
      <c r="LTZ192" s="217"/>
      <c r="LUA192" s="217"/>
      <c r="LUB192" s="217"/>
      <c r="LUC192" s="217"/>
      <c r="LUD192" s="217"/>
      <c r="LUE192" s="217"/>
      <c r="LUF192" s="217"/>
      <c r="LUG192" s="217"/>
      <c r="LUH192" s="217"/>
      <c r="LUI192" s="217"/>
      <c r="LUJ192" s="217"/>
      <c r="LUK192" s="217"/>
      <c r="LUL192" s="217"/>
      <c r="LUM192" s="217"/>
      <c r="LUN192" s="217"/>
      <c r="LUO192" s="217"/>
      <c r="LUP192" s="217"/>
      <c r="LUQ192" s="217"/>
      <c r="LUR192" s="217"/>
      <c r="LUS192" s="217"/>
      <c r="LUT192" s="217"/>
      <c r="LUU192" s="217"/>
      <c r="LUV192" s="217"/>
      <c r="LUW192" s="217"/>
      <c r="LUX192" s="217"/>
      <c r="LUY192" s="217"/>
      <c r="LUZ192" s="217"/>
      <c r="LVA192" s="217"/>
      <c r="LVB192" s="217"/>
      <c r="LVC192" s="217"/>
      <c r="LVD192" s="217"/>
      <c r="LVE192" s="217"/>
      <c r="LVF192" s="217"/>
      <c r="LVG192" s="217"/>
      <c r="LVH192" s="217"/>
      <c r="LVI192" s="217"/>
      <c r="LVJ192" s="217"/>
      <c r="LVK192" s="217"/>
      <c r="LVL192" s="217"/>
      <c r="LVM192" s="217"/>
      <c r="LVN192" s="217"/>
      <c r="LVO192" s="217"/>
      <c r="LVP192" s="217"/>
      <c r="LVQ192" s="217"/>
      <c r="LVR192" s="217"/>
      <c r="LVS192" s="217"/>
      <c r="LVT192" s="217"/>
      <c r="LVU192" s="217"/>
      <c r="LVV192" s="217"/>
      <c r="LVW192" s="217"/>
      <c r="LVX192" s="217"/>
      <c r="LVY192" s="217"/>
      <c r="LVZ192" s="217"/>
      <c r="LWA192" s="217"/>
      <c r="LWB192" s="217"/>
      <c r="LWC192" s="217"/>
      <c r="LWD192" s="217"/>
      <c r="LWE192" s="217"/>
      <c r="LWF192" s="217"/>
      <c r="LWG192" s="217"/>
      <c r="LWH192" s="217"/>
      <c r="LWI192" s="217"/>
      <c r="LWJ192" s="217"/>
      <c r="LWK192" s="217"/>
      <c r="LWL192" s="217"/>
      <c r="LWM192" s="217"/>
      <c r="LWN192" s="217"/>
      <c r="LWO192" s="217"/>
      <c r="LWP192" s="217"/>
      <c r="LWQ192" s="217"/>
      <c r="LWR192" s="217"/>
      <c r="LWS192" s="217"/>
      <c r="LWT192" s="217"/>
      <c r="LWU192" s="217"/>
      <c r="LWV192" s="217"/>
      <c r="LWW192" s="217"/>
      <c r="LWX192" s="217"/>
      <c r="LWY192" s="217"/>
      <c r="LWZ192" s="217"/>
      <c r="LXA192" s="217"/>
      <c r="LXB192" s="217"/>
      <c r="LXC192" s="217"/>
      <c r="LXD192" s="217"/>
      <c r="LXE192" s="217"/>
      <c r="LXF192" s="217"/>
      <c r="LXG192" s="217"/>
      <c r="LXH192" s="217"/>
      <c r="LXI192" s="217"/>
      <c r="LXJ192" s="217"/>
      <c r="LXK192" s="217"/>
      <c r="LXL192" s="217"/>
      <c r="LXM192" s="217"/>
      <c r="LXN192" s="217"/>
      <c r="LXO192" s="217"/>
      <c r="LXP192" s="217"/>
      <c r="LXQ192" s="217"/>
      <c r="LXR192" s="217"/>
      <c r="LXS192" s="217"/>
      <c r="LXT192" s="217"/>
      <c r="LXU192" s="217"/>
      <c r="LXV192" s="217"/>
      <c r="LXW192" s="217"/>
      <c r="LXX192" s="217"/>
      <c r="LXY192" s="217"/>
      <c r="LXZ192" s="217"/>
      <c r="LYA192" s="217"/>
      <c r="LYB192" s="217"/>
      <c r="LYC192" s="217"/>
      <c r="LYD192" s="217"/>
      <c r="LYE192" s="217"/>
      <c r="LYF192" s="217"/>
      <c r="LYG192" s="217"/>
      <c r="LYH192" s="217"/>
      <c r="LYI192" s="217"/>
      <c r="LYJ192" s="217"/>
      <c r="LYK192" s="217"/>
      <c r="LYL192" s="217"/>
      <c r="LYM192" s="217"/>
      <c r="LYN192" s="217"/>
      <c r="LYO192" s="217"/>
      <c r="LYP192" s="217"/>
      <c r="LYQ192" s="217"/>
      <c r="LYR192" s="217"/>
      <c r="LYS192" s="217"/>
      <c r="LYT192" s="217"/>
      <c r="LYU192" s="217"/>
      <c r="LYV192" s="217"/>
      <c r="LYW192" s="217"/>
      <c r="LYX192" s="217"/>
      <c r="LYY192" s="217"/>
      <c r="LYZ192" s="217"/>
      <c r="LZA192" s="217"/>
      <c r="LZB192" s="217"/>
      <c r="LZC192" s="217"/>
      <c r="LZD192" s="217"/>
      <c r="LZE192" s="217"/>
      <c r="LZF192" s="217"/>
      <c r="LZG192" s="217"/>
      <c r="LZH192" s="217"/>
      <c r="LZI192" s="217"/>
      <c r="LZJ192" s="217"/>
      <c r="LZK192" s="217"/>
      <c r="LZL192" s="217"/>
      <c r="LZM192" s="217"/>
      <c r="LZN192" s="217"/>
      <c r="LZO192" s="217"/>
      <c r="LZP192" s="217"/>
      <c r="LZQ192" s="217"/>
      <c r="LZR192" s="217"/>
      <c r="LZS192" s="217"/>
      <c r="LZT192" s="217"/>
      <c r="LZU192" s="217"/>
      <c r="LZV192" s="217"/>
      <c r="LZW192" s="217"/>
      <c r="LZX192" s="217"/>
      <c r="LZY192" s="217"/>
      <c r="LZZ192" s="217"/>
      <c r="MAA192" s="217"/>
      <c r="MAB192" s="217"/>
      <c r="MAC192" s="217"/>
      <c r="MAD192" s="217"/>
      <c r="MAE192" s="217"/>
      <c r="MAF192" s="217"/>
      <c r="MAG192" s="217"/>
      <c r="MAH192" s="217"/>
      <c r="MAI192" s="217"/>
      <c r="MAJ192" s="217"/>
      <c r="MAK192" s="217"/>
      <c r="MAL192" s="217"/>
      <c r="MAM192" s="217"/>
      <c r="MAN192" s="217"/>
      <c r="MAO192" s="217"/>
      <c r="MAP192" s="217"/>
      <c r="MAQ192" s="217"/>
      <c r="MAR192" s="217"/>
      <c r="MAS192" s="217"/>
      <c r="MAT192" s="217"/>
      <c r="MAU192" s="217"/>
      <c r="MAV192" s="217"/>
      <c r="MAW192" s="217"/>
      <c r="MAX192" s="217"/>
      <c r="MAY192" s="217"/>
      <c r="MAZ192" s="217"/>
      <c r="MBA192" s="217"/>
      <c r="MBB192" s="217"/>
      <c r="MBC192" s="217"/>
      <c r="MBD192" s="217"/>
      <c r="MBE192" s="217"/>
      <c r="MBF192" s="217"/>
      <c r="MBG192" s="217"/>
      <c r="MBH192" s="217"/>
      <c r="MBI192" s="217"/>
      <c r="MBJ192" s="217"/>
      <c r="MBK192" s="217"/>
      <c r="MBL192" s="217"/>
      <c r="MBM192" s="217"/>
      <c r="MBN192" s="217"/>
      <c r="MBO192" s="217"/>
      <c r="MBP192" s="217"/>
      <c r="MBQ192" s="217"/>
      <c r="MBR192" s="217"/>
      <c r="MBS192" s="217"/>
      <c r="MBT192" s="217"/>
      <c r="MBU192" s="217"/>
      <c r="MBV192" s="217"/>
      <c r="MBW192" s="217"/>
      <c r="MBX192" s="217"/>
      <c r="MBY192" s="217"/>
      <c r="MBZ192" s="217"/>
      <c r="MCA192" s="217"/>
      <c r="MCB192" s="217"/>
      <c r="MCC192" s="217"/>
      <c r="MCD192" s="217"/>
      <c r="MCE192" s="217"/>
      <c r="MCF192" s="217"/>
      <c r="MCG192" s="217"/>
      <c r="MCH192" s="217"/>
      <c r="MCI192" s="217"/>
      <c r="MCJ192" s="217"/>
      <c r="MCK192" s="217"/>
      <c r="MCL192" s="217"/>
      <c r="MCM192" s="217"/>
      <c r="MCN192" s="217"/>
      <c r="MCO192" s="217"/>
      <c r="MCP192" s="217"/>
      <c r="MCQ192" s="217"/>
      <c r="MCR192" s="217"/>
      <c r="MCS192" s="217"/>
      <c r="MCT192" s="217"/>
      <c r="MCU192" s="217"/>
      <c r="MCV192" s="217"/>
      <c r="MCW192" s="217"/>
      <c r="MCX192" s="217"/>
      <c r="MCY192" s="217"/>
      <c r="MCZ192" s="217"/>
      <c r="MDA192" s="217"/>
      <c r="MDB192" s="217"/>
      <c r="MDC192" s="217"/>
      <c r="MDD192" s="217"/>
      <c r="MDE192" s="217"/>
      <c r="MDF192" s="217"/>
      <c r="MDG192" s="217"/>
      <c r="MDH192" s="217"/>
      <c r="MDI192" s="217"/>
      <c r="MDJ192" s="217"/>
      <c r="MDK192" s="217"/>
      <c r="MDL192" s="217"/>
      <c r="MDM192" s="217"/>
      <c r="MDN192" s="217"/>
      <c r="MDO192" s="217"/>
      <c r="MDP192" s="217"/>
      <c r="MDQ192" s="217"/>
      <c r="MDR192" s="217"/>
      <c r="MDS192" s="217"/>
      <c r="MDT192" s="217"/>
      <c r="MDU192" s="217"/>
      <c r="MDV192" s="217"/>
      <c r="MDW192" s="217"/>
      <c r="MDX192" s="217"/>
      <c r="MDY192" s="217"/>
      <c r="MDZ192" s="217"/>
      <c r="MEA192" s="217"/>
      <c r="MEB192" s="217"/>
      <c r="MEC192" s="217"/>
      <c r="MED192" s="217"/>
      <c r="MEE192" s="217"/>
      <c r="MEF192" s="217"/>
      <c r="MEG192" s="217"/>
      <c r="MEH192" s="217"/>
      <c r="MEI192" s="217"/>
      <c r="MEJ192" s="217"/>
      <c r="MEK192" s="217"/>
      <c r="MEL192" s="217"/>
      <c r="MEM192" s="217"/>
      <c r="MEN192" s="217"/>
      <c r="MEO192" s="217"/>
      <c r="MEP192" s="217"/>
      <c r="MEQ192" s="217"/>
      <c r="MER192" s="217"/>
      <c r="MES192" s="217"/>
      <c r="MET192" s="217"/>
      <c r="MEU192" s="217"/>
      <c r="MEV192" s="217"/>
      <c r="MEW192" s="217"/>
      <c r="MEX192" s="217"/>
      <c r="MEY192" s="217"/>
      <c r="MEZ192" s="217"/>
      <c r="MFA192" s="217"/>
      <c r="MFB192" s="217"/>
      <c r="MFC192" s="217"/>
      <c r="MFD192" s="217"/>
      <c r="MFE192" s="217"/>
      <c r="MFF192" s="217"/>
      <c r="MFG192" s="217"/>
      <c r="MFH192" s="217"/>
      <c r="MFI192" s="217"/>
      <c r="MFJ192" s="217"/>
      <c r="MFK192" s="217"/>
      <c r="MFL192" s="217"/>
      <c r="MFM192" s="217"/>
      <c r="MFN192" s="217"/>
      <c r="MFO192" s="217"/>
      <c r="MFP192" s="217"/>
      <c r="MFQ192" s="217"/>
      <c r="MFR192" s="217"/>
      <c r="MFS192" s="217"/>
      <c r="MFT192" s="217"/>
      <c r="MFU192" s="217"/>
      <c r="MFV192" s="217"/>
      <c r="MFW192" s="217"/>
      <c r="MFX192" s="217"/>
      <c r="MFY192" s="217"/>
      <c r="MFZ192" s="217"/>
      <c r="MGA192" s="217"/>
      <c r="MGB192" s="217"/>
      <c r="MGC192" s="217"/>
      <c r="MGD192" s="217"/>
      <c r="MGE192" s="217"/>
      <c r="MGF192" s="217"/>
      <c r="MGG192" s="217"/>
      <c r="MGH192" s="217"/>
      <c r="MGI192" s="217"/>
      <c r="MGJ192" s="217"/>
      <c r="MGK192" s="217"/>
      <c r="MGL192" s="217"/>
      <c r="MGM192" s="217"/>
      <c r="MGN192" s="217"/>
      <c r="MGO192" s="217"/>
      <c r="MGP192" s="217"/>
      <c r="MGQ192" s="217"/>
      <c r="MGR192" s="217"/>
      <c r="MGS192" s="217"/>
      <c r="MGT192" s="217"/>
      <c r="MGU192" s="217"/>
      <c r="MGV192" s="217"/>
      <c r="MGW192" s="217"/>
      <c r="MGX192" s="217"/>
      <c r="MGY192" s="217"/>
      <c r="MGZ192" s="217"/>
      <c r="MHA192" s="217"/>
      <c r="MHB192" s="217"/>
      <c r="MHC192" s="217"/>
      <c r="MHD192" s="217"/>
      <c r="MHE192" s="217"/>
      <c r="MHF192" s="217"/>
      <c r="MHG192" s="217"/>
      <c r="MHH192" s="217"/>
      <c r="MHI192" s="217"/>
      <c r="MHJ192" s="217"/>
      <c r="MHK192" s="217"/>
      <c r="MHL192" s="217"/>
      <c r="MHM192" s="217"/>
      <c r="MHN192" s="217"/>
      <c r="MHO192" s="217"/>
      <c r="MHP192" s="217"/>
      <c r="MHQ192" s="217"/>
      <c r="MHR192" s="217"/>
      <c r="MHS192" s="217"/>
      <c r="MHT192" s="217"/>
      <c r="MHU192" s="217"/>
      <c r="MHV192" s="217"/>
      <c r="MHW192" s="217"/>
      <c r="MHX192" s="217"/>
      <c r="MHY192" s="217"/>
      <c r="MHZ192" s="217"/>
      <c r="MIA192" s="217"/>
      <c r="MIB192" s="217"/>
      <c r="MIC192" s="217"/>
      <c r="MID192" s="217"/>
      <c r="MIE192" s="217"/>
      <c r="MIF192" s="217"/>
      <c r="MIG192" s="217"/>
      <c r="MIH192" s="217"/>
      <c r="MII192" s="217"/>
      <c r="MIJ192" s="217"/>
      <c r="MIK192" s="217"/>
      <c r="MIL192" s="217"/>
      <c r="MIM192" s="217"/>
      <c r="MIN192" s="217"/>
      <c r="MIO192" s="217"/>
      <c r="MIP192" s="217"/>
      <c r="MIQ192" s="217"/>
      <c r="MIR192" s="217"/>
      <c r="MIS192" s="217"/>
      <c r="MIT192" s="217"/>
      <c r="MIU192" s="217"/>
      <c r="MIV192" s="217"/>
      <c r="MIW192" s="217"/>
      <c r="MIX192" s="217"/>
      <c r="MIY192" s="217"/>
      <c r="MIZ192" s="217"/>
      <c r="MJA192" s="217"/>
      <c r="MJB192" s="217"/>
      <c r="MJC192" s="217"/>
      <c r="MJD192" s="217"/>
      <c r="MJE192" s="217"/>
      <c r="MJF192" s="217"/>
      <c r="MJG192" s="217"/>
      <c r="MJH192" s="217"/>
      <c r="MJI192" s="217"/>
      <c r="MJJ192" s="217"/>
      <c r="MJK192" s="217"/>
      <c r="MJL192" s="217"/>
      <c r="MJM192" s="217"/>
      <c r="MJN192" s="217"/>
      <c r="MJO192" s="217"/>
      <c r="MJP192" s="217"/>
      <c r="MJQ192" s="217"/>
      <c r="MJR192" s="217"/>
      <c r="MJS192" s="217"/>
      <c r="MJT192" s="217"/>
      <c r="MJU192" s="217"/>
      <c r="MJV192" s="217"/>
      <c r="MJW192" s="217"/>
      <c r="MJX192" s="217"/>
      <c r="MJY192" s="217"/>
      <c r="MJZ192" s="217"/>
      <c r="MKA192" s="217"/>
      <c r="MKB192" s="217"/>
      <c r="MKC192" s="217"/>
      <c r="MKD192" s="217"/>
      <c r="MKE192" s="217"/>
      <c r="MKF192" s="217"/>
      <c r="MKG192" s="217"/>
      <c r="MKH192" s="217"/>
      <c r="MKI192" s="217"/>
      <c r="MKJ192" s="217"/>
      <c r="MKK192" s="217"/>
      <c r="MKL192" s="217"/>
      <c r="MKM192" s="217"/>
      <c r="MKN192" s="217"/>
      <c r="MKO192" s="217"/>
      <c r="MKP192" s="217"/>
      <c r="MKQ192" s="217"/>
      <c r="MKR192" s="217"/>
      <c r="MKS192" s="217"/>
      <c r="MKT192" s="217"/>
      <c r="MKU192" s="217"/>
      <c r="MKV192" s="217"/>
      <c r="MKW192" s="217"/>
      <c r="MKX192" s="217"/>
      <c r="MKY192" s="217"/>
      <c r="MKZ192" s="217"/>
      <c r="MLA192" s="217"/>
      <c r="MLB192" s="217"/>
      <c r="MLC192" s="217"/>
      <c r="MLD192" s="217"/>
      <c r="MLE192" s="217"/>
      <c r="MLF192" s="217"/>
      <c r="MLG192" s="217"/>
      <c r="MLH192" s="217"/>
      <c r="MLI192" s="217"/>
      <c r="MLJ192" s="217"/>
      <c r="MLK192" s="217"/>
      <c r="MLL192" s="217"/>
      <c r="MLM192" s="217"/>
      <c r="MLN192" s="217"/>
      <c r="MLO192" s="217"/>
      <c r="MLP192" s="217"/>
      <c r="MLQ192" s="217"/>
      <c r="MLR192" s="217"/>
      <c r="MLS192" s="217"/>
      <c r="MLT192" s="217"/>
      <c r="MLU192" s="217"/>
      <c r="MLV192" s="217"/>
      <c r="MLW192" s="217"/>
      <c r="MLX192" s="217"/>
      <c r="MLY192" s="217"/>
      <c r="MLZ192" s="217"/>
      <c r="MMA192" s="217"/>
      <c r="MMB192" s="217"/>
      <c r="MMC192" s="217"/>
      <c r="MMD192" s="217"/>
      <c r="MME192" s="217"/>
      <c r="MMF192" s="217"/>
      <c r="MMG192" s="217"/>
      <c r="MMH192" s="217"/>
      <c r="MMI192" s="217"/>
      <c r="MMJ192" s="217"/>
      <c r="MMK192" s="217"/>
      <c r="MML192" s="217"/>
      <c r="MMM192" s="217"/>
      <c r="MMN192" s="217"/>
      <c r="MMO192" s="217"/>
      <c r="MMP192" s="217"/>
      <c r="MMQ192" s="217"/>
      <c r="MMR192" s="217"/>
      <c r="MMS192" s="217"/>
      <c r="MMT192" s="217"/>
      <c r="MMU192" s="217"/>
      <c r="MMV192" s="217"/>
      <c r="MMW192" s="217"/>
      <c r="MMX192" s="217"/>
      <c r="MMY192" s="217"/>
      <c r="MMZ192" s="217"/>
      <c r="MNA192" s="217"/>
      <c r="MNB192" s="217"/>
      <c r="MNC192" s="217"/>
      <c r="MND192" s="217"/>
      <c r="MNE192" s="217"/>
      <c r="MNF192" s="217"/>
      <c r="MNG192" s="217"/>
      <c r="MNH192" s="217"/>
      <c r="MNI192" s="217"/>
      <c r="MNJ192" s="217"/>
      <c r="MNK192" s="217"/>
      <c r="MNL192" s="217"/>
      <c r="MNM192" s="217"/>
      <c r="MNN192" s="217"/>
      <c r="MNO192" s="217"/>
      <c r="MNP192" s="217"/>
      <c r="MNQ192" s="217"/>
      <c r="MNR192" s="217"/>
      <c r="MNS192" s="217"/>
      <c r="MNT192" s="217"/>
      <c r="MNU192" s="217"/>
      <c r="MNV192" s="217"/>
      <c r="MNW192" s="217"/>
      <c r="MNX192" s="217"/>
      <c r="MNY192" s="217"/>
      <c r="MNZ192" s="217"/>
      <c r="MOA192" s="217"/>
      <c r="MOB192" s="217"/>
      <c r="MOC192" s="217"/>
      <c r="MOD192" s="217"/>
      <c r="MOE192" s="217"/>
      <c r="MOF192" s="217"/>
      <c r="MOG192" s="217"/>
      <c r="MOH192" s="217"/>
      <c r="MOI192" s="217"/>
      <c r="MOJ192" s="217"/>
      <c r="MOK192" s="217"/>
      <c r="MOL192" s="217"/>
      <c r="MOM192" s="217"/>
      <c r="MON192" s="217"/>
      <c r="MOO192" s="217"/>
      <c r="MOP192" s="217"/>
      <c r="MOQ192" s="217"/>
      <c r="MOR192" s="217"/>
      <c r="MOS192" s="217"/>
      <c r="MOT192" s="217"/>
      <c r="MOU192" s="217"/>
      <c r="MOV192" s="217"/>
      <c r="MOW192" s="217"/>
      <c r="MOX192" s="217"/>
      <c r="MOY192" s="217"/>
      <c r="MOZ192" s="217"/>
      <c r="MPA192" s="217"/>
      <c r="MPB192" s="217"/>
      <c r="MPC192" s="217"/>
      <c r="MPD192" s="217"/>
      <c r="MPE192" s="217"/>
      <c r="MPF192" s="217"/>
      <c r="MPG192" s="217"/>
      <c r="MPH192" s="217"/>
      <c r="MPI192" s="217"/>
      <c r="MPJ192" s="217"/>
      <c r="MPK192" s="217"/>
      <c r="MPL192" s="217"/>
      <c r="MPM192" s="217"/>
      <c r="MPN192" s="217"/>
      <c r="MPO192" s="217"/>
      <c r="MPP192" s="217"/>
      <c r="MPQ192" s="217"/>
      <c r="MPR192" s="217"/>
      <c r="MPS192" s="217"/>
      <c r="MPT192" s="217"/>
      <c r="MPU192" s="217"/>
      <c r="MPV192" s="217"/>
      <c r="MPW192" s="217"/>
      <c r="MPX192" s="217"/>
      <c r="MPY192" s="217"/>
      <c r="MPZ192" s="217"/>
      <c r="MQA192" s="217"/>
      <c r="MQB192" s="217"/>
      <c r="MQC192" s="217"/>
      <c r="MQD192" s="217"/>
      <c r="MQE192" s="217"/>
      <c r="MQF192" s="217"/>
      <c r="MQG192" s="217"/>
      <c r="MQH192" s="217"/>
      <c r="MQI192" s="217"/>
      <c r="MQJ192" s="217"/>
      <c r="MQK192" s="217"/>
      <c r="MQL192" s="217"/>
      <c r="MQM192" s="217"/>
      <c r="MQN192" s="217"/>
      <c r="MQO192" s="217"/>
      <c r="MQP192" s="217"/>
      <c r="MQQ192" s="217"/>
      <c r="MQR192" s="217"/>
      <c r="MQS192" s="217"/>
      <c r="MQT192" s="217"/>
      <c r="MQU192" s="217"/>
      <c r="MQV192" s="217"/>
      <c r="MQW192" s="217"/>
      <c r="MQX192" s="217"/>
      <c r="MQY192" s="217"/>
      <c r="MQZ192" s="217"/>
      <c r="MRA192" s="217"/>
      <c r="MRB192" s="217"/>
      <c r="MRC192" s="217"/>
      <c r="MRD192" s="217"/>
      <c r="MRE192" s="217"/>
      <c r="MRF192" s="217"/>
      <c r="MRG192" s="217"/>
      <c r="MRH192" s="217"/>
      <c r="MRI192" s="217"/>
      <c r="MRJ192" s="217"/>
      <c r="MRK192" s="217"/>
      <c r="MRL192" s="217"/>
      <c r="MRM192" s="217"/>
      <c r="MRN192" s="217"/>
      <c r="MRO192" s="217"/>
      <c r="MRP192" s="217"/>
      <c r="MRQ192" s="217"/>
      <c r="MRR192" s="217"/>
      <c r="MRS192" s="217"/>
      <c r="MRT192" s="217"/>
      <c r="MRU192" s="217"/>
      <c r="MRV192" s="217"/>
      <c r="MRW192" s="217"/>
      <c r="MRX192" s="217"/>
      <c r="MRY192" s="217"/>
      <c r="MRZ192" s="217"/>
      <c r="MSA192" s="217"/>
      <c r="MSB192" s="217"/>
      <c r="MSC192" s="217"/>
      <c r="MSD192" s="217"/>
      <c r="MSE192" s="217"/>
      <c r="MSF192" s="217"/>
      <c r="MSG192" s="217"/>
      <c r="MSH192" s="217"/>
      <c r="MSI192" s="217"/>
      <c r="MSJ192" s="217"/>
      <c r="MSK192" s="217"/>
      <c r="MSL192" s="217"/>
      <c r="MSM192" s="217"/>
      <c r="MSN192" s="217"/>
      <c r="MSO192" s="217"/>
      <c r="MSP192" s="217"/>
      <c r="MSQ192" s="217"/>
      <c r="MSR192" s="217"/>
      <c r="MSS192" s="217"/>
      <c r="MST192" s="217"/>
      <c r="MSU192" s="217"/>
      <c r="MSV192" s="217"/>
      <c r="MSW192" s="217"/>
      <c r="MSX192" s="217"/>
      <c r="MSY192" s="217"/>
      <c r="MSZ192" s="217"/>
      <c r="MTA192" s="217"/>
      <c r="MTB192" s="217"/>
      <c r="MTC192" s="217"/>
      <c r="MTD192" s="217"/>
      <c r="MTE192" s="217"/>
      <c r="MTF192" s="217"/>
      <c r="MTG192" s="217"/>
      <c r="MTH192" s="217"/>
      <c r="MTI192" s="217"/>
      <c r="MTJ192" s="217"/>
      <c r="MTK192" s="217"/>
      <c r="MTL192" s="217"/>
      <c r="MTM192" s="217"/>
      <c r="MTN192" s="217"/>
      <c r="MTO192" s="217"/>
      <c r="MTP192" s="217"/>
      <c r="MTQ192" s="217"/>
      <c r="MTR192" s="217"/>
      <c r="MTS192" s="217"/>
      <c r="MTT192" s="217"/>
      <c r="MTU192" s="217"/>
      <c r="MTV192" s="217"/>
      <c r="MTW192" s="217"/>
      <c r="MTX192" s="217"/>
      <c r="MTY192" s="217"/>
      <c r="MTZ192" s="217"/>
      <c r="MUA192" s="217"/>
      <c r="MUB192" s="217"/>
      <c r="MUC192" s="217"/>
      <c r="MUD192" s="217"/>
      <c r="MUE192" s="217"/>
      <c r="MUF192" s="217"/>
      <c r="MUG192" s="217"/>
      <c r="MUH192" s="217"/>
      <c r="MUI192" s="217"/>
      <c r="MUJ192" s="217"/>
      <c r="MUK192" s="217"/>
      <c r="MUL192" s="217"/>
      <c r="MUM192" s="217"/>
      <c r="MUN192" s="217"/>
      <c r="MUO192" s="217"/>
      <c r="MUP192" s="217"/>
      <c r="MUQ192" s="217"/>
      <c r="MUR192" s="217"/>
      <c r="MUS192" s="217"/>
      <c r="MUT192" s="217"/>
      <c r="MUU192" s="217"/>
      <c r="MUV192" s="217"/>
      <c r="MUW192" s="217"/>
      <c r="MUX192" s="217"/>
      <c r="MUY192" s="217"/>
      <c r="MUZ192" s="217"/>
      <c r="MVA192" s="217"/>
      <c r="MVB192" s="217"/>
      <c r="MVC192" s="217"/>
      <c r="MVD192" s="217"/>
      <c r="MVE192" s="217"/>
      <c r="MVF192" s="217"/>
      <c r="MVG192" s="217"/>
      <c r="MVH192" s="217"/>
      <c r="MVI192" s="217"/>
      <c r="MVJ192" s="217"/>
      <c r="MVK192" s="217"/>
      <c r="MVL192" s="217"/>
      <c r="MVM192" s="217"/>
      <c r="MVN192" s="217"/>
      <c r="MVO192" s="217"/>
      <c r="MVP192" s="217"/>
      <c r="MVQ192" s="217"/>
      <c r="MVR192" s="217"/>
      <c r="MVS192" s="217"/>
      <c r="MVT192" s="217"/>
      <c r="MVU192" s="217"/>
      <c r="MVV192" s="217"/>
      <c r="MVW192" s="217"/>
      <c r="MVX192" s="217"/>
      <c r="MVY192" s="217"/>
      <c r="MVZ192" s="217"/>
      <c r="MWA192" s="217"/>
      <c r="MWB192" s="217"/>
      <c r="MWC192" s="217"/>
      <c r="MWD192" s="217"/>
      <c r="MWE192" s="217"/>
      <c r="MWF192" s="217"/>
      <c r="MWG192" s="217"/>
      <c r="MWH192" s="217"/>
      <c r="MWI192" s="217"/>
      <c r="MWJ192" s="217"/>
      <c r="MWK192" s="217"/>
      <c r="MWL192" s="217"/>
      <c r="MWM192" s="217"/>
      <c r="MWN192" s="217"/>
      <c r="MWO192" s="217"/>
      <c r="MWP192" s="217"/>
      <c r="MWQ192" s="217"/>
      <c r="MWR192" s="217"/>
      <c r="MWS192" s="217"/>
      <c r="MWT192" s="217"/>
      <c r="MWU192" s="217"/>
      <c r="MWV192" s="217"/>
      <c r="MWW192" s="217"/>
      <c r="MWX192" s="217"/>
      <c r="MWY192" s="217"/>
      <c r="MWZ192" s="217"/>
      <c r="MXA192" s="217"/>
      <c r="MXB192" s="217"/>
      <c r="MXC192" s="217"/>
      <c r="MXD192" s="217"/>
      <c r="MXE192" s="217"/>
      <c r="MXF192" s="217"/>
      <c r="MXG192" s="217"/>
      <c r="MXH192" s="217"/>
      <c r="MXI192" s="217"/>
      <c r="MXJ192" s="217"/>
      <c r="MXK192" s="217"/>
      <c r="MXL192" s="217"/>
      <c r="MXM192" s="217"/>
      <c r="MXN192" s="217"/>
      <c r="MXO192" s="217"/>
      <c r="MXP192" s="217"/>
      <c r="MXQ192" s="217"/>
      <c r="MXR192" s="217"/>
      <c r="MXS192" s="217"/>
      <c r="MXT192" s="217"/>
      <c r="MXU192" s="217"/>
      <c r="MXV192" s="217"/>
      <c r="MXW192" s="217"/>
      <c r="MXX192" s="217"/>
      <c r="MXY192" s="217"/>
      <c r="MXZ192" s="217"/>
      <c r="MYA192" s="217"/>
      <c r="MYB192" s="217"/>
      <c r="MYC192" s="217"/>
      <c r="MYD192" s="217"/>
      <c r="MYE192" s="217"/>
      <c r="MYF192" s="217"/>
      <c r="MYG192" s="217"/>
      <c r="MYH192" s="217"/>
      <c r="MYI192" s="217"/>
      <c r="MYJ192" s="217"/>
      <c r="MYK192" s="217"/>
      <c r="MYL192" s="217"/>
      <c r="MYM192" s="217"/>
      <c r="MYN192" s="217"/>
      <c r="MYO192" s="217"/>
      <c r="MYP192" s="217"/>
      <c r="MYQ192" s="217"/>
      <c r="MYR192" s="217"/>
      <c r="MYS192" s="217"/>
      <c r="MYT192" s="217"/>
      <c r="MYU192" s="217"/>
      <c r="MYV192" s="217"/>
      <c r="MYW192" s="217"/>
      <c r="MYX192" s="217"/>
      <c r="MYY192" s="217"/>
      <c r="MYZ192" s="217"/>
      <c r="MZA192" s="217"/>
      <c r="MZB192" s="217"/>
      <c r="MZC192" s="217"/>
      <c r="MZD192" s="217"/>
      <c r="MZE192" s="217"/>
      <c r="MZF192" s="217"/>
      <c r="MZG192" s="217"/>
      <c r="MZH192" s="217"/>
      <c r="MZI192" s="217"/>
      <c r="MZJ192" s="217"/>
      <c r="MZK192" s="217"/>
      <c r="MZL192" s="217"/>
      <c r="MZM192" s="217"/>
      <c r="MZN192" s="217"/>
      <c r="MZO192" s="217"/>
      <c r="MZP192" s="217"/>
      <c r="MZQ192" s="217"/>
      <c r="MZR192" s="217"/>
      <c r="MZS192" s="217"/>
      <c r="MZT192" s="217"/>
      <c r="MZU192" s="217"/>
      <c r="MZV192" s="217"/>
      <c r="MZW192" s="217"/>
      <c r="MZX192" s="217"/>
      <c r="MZY192" s="217"/>
      <c r="MZZ192" s="217"/>
      <c r="NAA192" s="217"/>
      <c r="NAB192" s="217"/>
      <c r="NAC192" s="217"/>
      <c r="NAD192" s="217"/>
      <c r="NAE192" s="217"/>
      <c r="NAF192" s="217"/>
      <c r="NAG192" s="217"/>
      <c r="NAH192" s="217"/>
      <c r="NAI192" s="217"/>
      <c r="NAJ192" s="217"/>
      <c r="NAK192" s="217"/>
      <c r="NAL192" s="217"/>
      <c r="NAM192" s="217"/>
      <c r="NAN192" s="217"/>
      <c r="NAO192" s="217"/>
      <c r="NAP192" s="217"/>
      <c r="NAQ192" s="217"/>
      <c r="NAR192" s="217"/>
      <c r="NAS192" s="217"/>
      <c r="NAT192" s="217"/>
      <c r="NAU192" s="217"/>
      <c r="NAV192" s="217"/>
      <c r="NAW192" s="217"/>
      <c r="NAX192" s="217"/>
      <c r="NAY192" s="217"/>
      <c r="NAZ192" s="217"/>
      <c r="NBA192" s="217"/>
      <c r="NBB192" s="217"/>
      <c r="NBC192" s="217"/>
      <c r="NBD192" s="217"/>
      <c r="NBE192" s="217"/>
      <c r="NBF192" s="217"/>
      <c r="NBG192" s="217"/>
      <c r="NBH192" s="217"/>
      <c r="NBI192" s="217"/>
      <c r="NBJ192" s="217"/>
      <c r="NBK192" s="217"/>
      <c r="NBL192" s="217"/>
      <c r="NBM192" s="217"/>
      <c r="NBN192" s="217"/>
      <c r="NBO192" s="217"/>
      <c r="NBP192" s="217"/>
      <c r="NBQ192" s="217"/>
      <c r="NBR192" s="217"/>
      <c r="NBS192" s="217"/>
      <c r="NBT192" s="217"/>
      <c r="NBU192" s="217"/>
      <c r="NBV192" s="217"/>
      <c r="NBW192" s="217"/>
      <c r="NBX192" s="217"/>
      <c r="NBY192" s="217"/>
      <c r="NBZ192" s="217"/>
      <c r="NCA192" s="217"/>
      <c r="NCB192" s="217"/>
      <c r="NCC192" s="217"/>
      <c r="NCD192" s="217"/>
      <c r="NCE192" s="217"/>
      <c r="NCF192" s="217"/>
      <c r="NCG192" s="217"/>
      <c r="NCH192" s="217"/>
      <c r="NCI192" s="217"/>
      <c r="NCJ192" s="217"/>
      <c r="NCK192" s="217"/>
      <c r="NCL192" s="217"/>
      <c r="NCM192" s="217"/>
      <c r="NCN192" s="217"/>
      <c r="NCO192" s="217"/>
      <c r="NCP192" s="217"/>
      <c r="NCQ192" s="217"/>
      <c r="NCR192" s="217"/>
      <c r="NCS192" s="217"/>
      <c r="NCT192" s="217"/>
      <c r="NCU192" s="217"/>
      <c r="NCV192" s="217"/>
      <c r="NCW192" s="217"/>
      <c r="NCX192" s="217"/>
      <c r="NCY192" s="217"/>
      <c r="NCZ192" s="217"/>
      <c r="NDA192" s="217"/>
      <c r="NDB192" s="217"/>
      <c r="NDC192" s="217"/>
      <c r="NDD192" s="217"/>
      <c r="NDE192" s="217"/>
      <c r="NDF192" s="217"/>
      <c r="NDG192" s="217"/>
      <c r="NDH192" s="217"/>
      <c r="NDI192" s="217"/>
      <c r="NDJ192" s="217"/>
      <c r="NDK192" s="217"/>
      <c r="NDL192" s="217"/>
      <c r="NDM192" s="217"/>
      <c r="NDN192" s="217"/>
      <c r="NDO192" s="217"/>
      <c r="NDP192" s="217"/>
      <c r="NDQ192" s="217"/>
      <c r="NDR192" s="217"/>
      <c r="NDS192" s="217"/>
      <c r="NDT192" s="217"/>
      <c r="NDU192" s="217"/>
      <c r="NDV192" s="217"/>
      <c r="NDW192" s="217"/>
      <c r="NDX192" s="217"/>
      <c r="NDY192" s="217"/>
      <c r="NDZ192" s="217"/>
      <c r="NEA192" s="217"/>
      <c r="NEB192" s="217"/>
      <c r="NEC192" s="217"/>
      <c r="NED192" s="217"/>
      <c r="NEE192" s="217"/>
      <c r="NEF192" s="217"/>
      <c r="NEG192" s="217"/>
      <c r="NEH192" s="217"/>
      <c r="NEI192" s="217"/>
      <c r="NEJ192" s="217"/>
      <c r="NEK192" s="217"/>
      <c r="NEL192" s="217"/>
      <c r="NEM192" s="217"/>
      <c r="NEN192" s="217"/>
      <c r="NEO192" s="217"/>
      <c r="NEP192" s="217"/>
      <c r="NEQ192" s="217"/>
      <c r="NER192" s="217"/>
      <c r="NES192" s="217"/>
      <c r="NET192" s="217"/>
      <c r="NEU192" s="217"/>
      <c r="NEV192" s="217"/>
      <c r="NEW192" s="217"/>
      <c r="NEX192" s="217"/>
      <c r="NEY192" s="217"/>
      <c r="NEZ192" s="217"/>
      <c r="NFA192" s="217"/>
      <c r="NFB192" s="217"/>
      <c r="NFC192" s="217"/>
      <c r="NFD192" s="217"/>
      <c r="NFE192" s="217"/>
      <c r="NFF192" s="217"/>
      <c r="NFG192" s="217"/>
      <c r="NFH192" s="217"/>
      <c r="NFI192" s="217"/>
      <c r="NFJ192" s="217"/>
      <c r="NFK192" s="217"/>
      <c r="NFL192" s="217"/>
      <c r="NFM192" s="217"/>
      <c r="NFN192" s="217"/>
      <c r="NFO192" s="217"/>
      <c r="NFP192" s="217"/>
      <c r="NFQ192" s="217"/>
      <c r="NFR192" s="217"/>
      <c r="NFS192" s="217"/>
      <c r="NFT192" s="217"/>
      <c r="NFU192" s="217"/>
      <c r="NFV192" s="217"/>
      <c r="NFW192" s="217"/>
      <c r="NFX192" s="217"/>
      <c r="NFY192" s="217"/>
      <c r="NFZ192" s="217"/>
      <c r="NGA192" s="217"/>
      <c r="NGB192" s="217"/>
      <c r="NGC192" s="217"/>
      <c r="NGD192" s="217"/>
      <c r="NGE192" s="217"/>
      <c r="NGF192" s="217"/>
      <c r="NGG192" s="217"/>
      <c r="NGH192" s="217"/>
      <c r="NGI192" s="217"/>
      <c r="NGJ192" s="217"/>
      <c r="NGK192" s="217"/>
      <c r="NGL192" s="217"/>
      <c r="NGM192" s="217"/>
      <c r="NGN192" s="217"/>
      <c r="NGO192" s="217"/>
      <c r="NGP192" s="217"/>
      <c r="NGQ192" s="217"/>
      <c r="NGR192" s="217"/>
      <c r="NGS192" s="217"/>
      <c r="NGT192" s="217"/>
      <c r="NGU192" s="217"/>
      <c r="NGV192" s="217"/>
      <c r="NGW192" s="217"/>
      <c r="NGX192" s="217"/>
      <c r="NGY192" s="217"/>
      <c r="NGZ192" s="217"/>
      <c r="NHA192" s="217"/>
      <c r="NHB192" s="217"/>
      <c r="NHC192" s="217"/>
      <c r="NHD192" s="217"/>
      <c r="NHE192" s="217"/>
      <c r="NHF192" s="217"/>
      <c r="NHG192" s="217"/>
      <c r="NHH192" s="217"/>
      <c r="NHI192" s="217"/>
      <c r="NHJ192" s="217"/>
      <c r="NHK192" s="217"/>
      <c r="NHL192" s="217"/>
      <c r="NHM192" s="217"/>
      <c r="NHN192" s="217"/>
      <c r="NHO192" s="217"/>
      <c r="NHP192" s="217"/>
      <c r="NHQ192" s="217"/>
      <c r="NHR192" s="217"/>
      <c r="NHS192" s="217"/>
      <c r="NHT192" s="217"/>
      <c r="NHU192" s="217"/>
      <c r="NHV192" s="217"/>
      <c r="NHW192" s="217"/>
      <c r="NHX192" s="217"/>
      <c r="NHY192" s="217"/>
      <c r="NHZ192" s="217"/>
      <c r="NIA192" s="217"/>
      <c r="NIB192" s="217"/>
      <c r="NIC192" s="217"/>
      <c r="NID192" s="217"/>
      <c r="NIE192" s="217"/>
      <c r="NIF192" s="217"/>
      <c r="NIG192" s="217"/>
      <c r="NIH192" s="217"/>
      <c r="NII192" s="217"/>
      <c r="NIJ192" s="217"/>
      <c r="NIK192" s="217"/>
      <c r="NIL192" s="217"/>
      <c r="NIM192" s="217"/>
      <c r="NIN192" s="217"/>
      <c r="NIO192" s="217"/>
      <c r="NIP192" s="217"/>
      <c r="NIQ192" s="217"/>
      <c r="NIR192" s="217"/>
      <c r="NIS192" s="217"/>
      <c r="NIT192" s="217"/>
      <c r="NIU192" s="217"/>
      <c r="NIV192" s="217"/>
      <c r="NIW192" s="217"/>
      <c r="NIX192" s="217"/>
      <c r="NIY192" s="217"/>
      <c r="NIZ192" s="217"/>
      <c r="NJA192" s="217"/>
      <c r="NJB192" s="217"/>
      <c r="NJC192" s="217"/>
      <c r="NJD192" s="217"/>
      <c r="NJE192" s="217"/>
      <c r="NJF192" s="217"/>
      <c r="NJG192" s="217"/>
      <c r="NJH192" s="217"/>
      <c r="NJI192" s="217"/>
      <c r="NJJ192" s="217"/>
      <c r="NJK192" s="217"/>
      <c r="NJL192" s="217"/>
      <c r="NJM192" s="217"/>
      <c r="NJN192" s="217"/>
      <c r="NJO192" s="217"/>
      <c r="NJP192" s="217"/>
      <c r="NJQ192" s="217"/>
      <c r="NJR192" s="217"/>
      <c r="NJS192" s="217"/>
      <c r="NJT192" s="217"/>
      <c r="NJU192" s="217"/>
      <c r="NJV192" s="217"/>
      <c r="NJW192" s="217"/>
      <c r="NJX192" s="217"/>
      <c r="NJY192" s="217"/>
      <c r="NJZ192" s="217"/>
      <c r="NKA192" s="217"/>
      <c r="NKB192" s="217"/>
      <c r="NKC192" s="217"/>
      <c r="NKD192" s="217"/>
      <c r="NKE192" s="217"/>
      <c r="NKF192" s="217"/>
      <c r="NKG192" s="217"/>
      <c r="NKH192" s="217"/>
      <c r="NKI192" s="217"/>
      <c r="NKJ192" s="217"/>
      <c r="NKK192" s="217"/>
      <c r="NKL192" s="217"/>
      <c r="NKM192" s="217"/>
      <c r="NKN192" s="217"/>
      <c r="NKO192" s="217"/>
      <c r="NKP192" s="217"/>
      <c r="NKQ192" s="217"/>
      <c r="NKR192" s="217"/>
      <c r="NKS192" s="217"/>
      <c r="NKT192" s="217"/>
      <c r="NKU192" s="217"/>
      <c r="NKV192" s="217"/>
      <c r="NKW192" s="217"/>
      <c r="NKX192" s="217"/>
      <c r="NKY192" s="217"/>
      <c r="NKZ192" s="217"/>
      <c r="NLA192" s="217"/>
      <c r="NLB192" s="217"/>
      <c r="NLC192" s="217"/>
      <c r="NLD192" s="217"/>
      <c r="NLE192" s="217"/>
      <c r="NLF192" s="217"/>
      <c r="NLG192" s="217"/>
      <c r="NLH192" s="217"/>
      <c r="NLI192" s="217"/>
      <c r="NLJ192" s="217"/>
      <c r="NLK192" s="217"/>
      <c r="NLL192" s="217"/>
      <c r="NLM192" s="217"/>
      <c r="NLN192" s="217"/>
      <c r="NLO192" s="217"/>
      <c r="NLP192" s="217"/>
      <c r="NLQ192" s="217"/>
      <c r="NLR192" s="217"/>
      <c r="NLS192" s="217"/>
      <c r="NLT192" s="217"/>
      <c r="NLU192" s="217"/>
      <c r="NLV192" s="217"/>
      <c r="NLW192" s="217"/>
      <c r="NLX192" s="217"/>
      <c r="NLY192" s="217"/>
      <c r="NLZ192" s="217"/>
      <c r="NMA192" s="217"/>
      <c r="NMB192" s="217"/>
      <c r="NMC192" s="217"/>
      <c r="NMD192" s="217"/>
      <c r="NME192" s="217"/>
      <c r="NMF192" s="217"/>
      <c r="NMG192" s="217"/>
      <c r="NMH192" s="217"/>
      <c r="NMI192" s="217"/>
      <c r="NMJ192" s="217"/>
      <c r="NMK192" s="217"/>
      <c r="NML192" s="217"/>
      <c r="NMM192" s="217"/>
      <c r="NMN192" s="217"/>
      <c r="NMO192" s="217"/>
      <c r="NMP192" s="217"/>
      <c r="NMQ192" s="217"/>
      <c r="NMR192" s="217"/>
      <c r="NMS192" s="217"/>
      <c r="NMT192" s="217"/>
      <c r="NMU192" s="217"/>
      <c r="NMV192" s="217"/>
      <c r="NMW192" s="217"/>
      <c r="NMX192" s="217"/>
      <c r="NMY192" s="217"/>
      <c r="NMZ192" s="217"/>
      <c r="NNA192" s="217"/>
      <c r="NNB192" s="217"/>
      <c r="NNC192" s="217"/>
      <c r="NND192" s="217"/>
      <c r="NNE192" s="217"/>
      <c r="NNF192" s="217"/>
      <c r="NNG192" s="217"/>
      <c r="NNH192" s="217"/>
      <c r="NNI192" s="217"/>
      <c r="NNJ192" s="217"/>
      <c r="NNK192" s="217"/>
      <c r="NNL192" s="217"/>
      <c r="NNM192" s="217"/>
      <c r="NNN192" s="217"/>
      <c r="NNO192" s="217"/>
      <c r="NNP192" s="217"/>
      <c r="NNQ192" s="217"/>
      <c r="NNR192" s="217"/>
      <c r="NNS192" s="217"/>
      <c r="NNT192" s="217"/>
      <c r="NNU192" s="217"/>
      <c r="NNV192" s="217"/>
      <c r="NNW192" s="217"/>
      <c r="NNX192" s="217"/>
      <c r="NNY192" s="217"/>
      <c r="NNZ192" s="217"/>
      <c r="NOA192" s="217"/>
      <c r="NOB192" s="217"/>
      <c r="NOC192" s="217"/>
      <c r="NOD192" s="217"/>
      <c r="NOE192" s="217"/>
      <c r="NOF192" s="217"/>
      <c r="NOG192" s="217"/>
      <c r="NOH192" s="217"/>
      <c r="NOI192" s="217"/>
      <c r="NOJ192" s="217"/>
      <c r="NOK192" s="217"/>
      <c r="NOL192" s="217"/>
      <c r="NOM192" s="217"/>
      <c r="NON192" s="217"/>
      <c r="NOO192" s="217"/>
      <c r="NOP192" s="217"/>
      <c r="NOQ192" s="217"/>
      <c r="NOR192" s="217"/>
      <c r="NOS192" s="217"/>
      <c r="NOT192" s="217"/>
      <c r="NOU192" s="217"/>
      <c r="NOV192" s="217"/>
      <c r="NOW192" s="217"/>
      <c r="NOX192" s="217"/>
      <c r="NOY192" s="217"/>
      <c r="NOZ192" s="217"/>
      <c r="NPA192" s="217"/>
      <c r="NPB192" s="217"/>
      <c r="NPC192" s="217"/>
      <c r="NPD192" s="217"/>
      <c r="NPE192" s="217"/>
      <c r="NPF192" s="217"/>
      <c r="NPG192" s="217"/>
      <c r="NPH192" s="217"/>
      <c r="NPI192" s="217"/>
      <c r="NPJ192" s="217"/>
      <c r="NPK192" s="217"/>
      <c r="NPL192" s="217"/>
      <c r="NPM192" s="217"/>
      <c r="NPN192" s="217"/>
      <c r="NPO192" s="217"/>
      <c r="NPP192" s="217"/>
      <c r="NPQ192" s="217"/>
      <c r="NPR192" s="217"/>
      <c r="NPS192" s="217"/>
      <c r="NPT192" s="217"/>
      <c r="NPU192" s="217"/>
      <c r="NPV192" s="217"/>
      <c r="NPW192" s="217"/>
      <c r="NPX192" s="217"/>
      <c r="NPY192" s="217"/>
      <c r="NPZ192" s="217"/>
      <c r="NQA192" s="217"/>
      <c r="NQB192" s="217"/>
      <c r="NQC192" s="217"/>
      <c r="NQD192" s="217"/>
      <c r="NQE192" s="217"/>
      <c r="NQF192" s="217"/>
      <c r="NQG192" s="217"/>
      <c r="NQH192" s="217"/>
      <c r="NQI192" s="217"/>
      <c r="NQJ192" s="217"/>
      <c r="NQK192" s="217"/>
      <c r="NQL192" s="217"/>
      <c r="NQM192" s="217"/>
      <c r="NQN192" s="217"/>
      <c r="NQO192" s="217"/>
      <c r="NQP192" s="217"/>
      <c r="NQQ192" s="217"/>
      <c r="NQR192" s="217"/>
      <c r="NQS192" s="217"/>
      <c r="NQT192" s="217"/>
      <c r="NQU192" s="217"/>
      <c r="NQV192" s="217"/>
      <c r="NQW192" s="217"/>
      <c r="NQX192" s="217"/>
      <c r="NQY192" s="217"/>
      <c r="NQZ192" s="217"/>
      <c r="NRA192" s="217"/>
      <c r="NRB192" s="217"/>
      <c r="NRC192" s="217"/>
      <c r="NRD192" s="217"/>
      <c r="NRE192" s="217"/>
      <c r="NRF192" s="217"/>
      <c r="NRG192" s="217"/>
      <c r="NRH192" s="217"/>
      <c r="NRI192" s="217"/>
      <c r="NRJ192" s="217"/>
      <c r="NRK192" s="217"/>
      <c r="NRL192" s="217"/>
      <c r="NRM192" s="217"/>
      <c r="NRN192" s="217"/>
      <c r="NRO192" s="217"/>
      <c r="NRP192" s="217"/>
      <c r="NRQ192" s="217"/>
      <c r="NRR192" s="217"/>
      <c r="NRS192" s="217"/>
      <c r="NRT192" s="217"/>
      <c r="NRU192" s="217"/>
      <c r="NRV192" s="217"/>
      <c r="NRW192" s="217"/>
      <c r="NRX192" s="217"/>
      <c r="NRY192" s="217"/>
      <c r="NRZ192" s="217"/>
      <c r="NSA192" s="217"/>
      <c r="NSB192" s="217"/>
      <c r="NSC192" s="217"/>
      <c r="NSD192" s="217"/>
      <c r="NSE192" s="217"/>
      <c r="NSF192" s="217"/>
      <c r="NSG192" s="217"/>
      <c r="NSH192" s="217"/>
      <c r="NSI192" s="217"/>
      <c r="NSJ192" s="217"/>
      <c r="NSK192" s="217"/>
      <c r="NSL192" s="217"/>
      <c r="NSM192" s="217"/>
      <c r="NSN192" s="217"/>
      <c r="NSO192" s="217"/>
      <c r="NSP192" s="217"/>
      <c r="NSQ192" s="217"/>
      <c r="NSR192" s="217"/>
      <c r="NSS192" s="217"/>
      <c r="NST192" s="217"/>
      <c r="NSU192" s="217"/>
      <c r="NSV192" s="217"/>
      <c r="NSW192" s="217"/>
      <c r="NSX192" s="217"/>
      <c r="NSY192" s="217"/>
      <c r="NSZ192" s="217"/>
      <c r="NTA192" s="217"/>
      <c r="NTB192" s="217"/>
      <c r="NTC192" s="217"/>
      <c r="NTD192" s="217"/>
      <c r="NTE192" s="217"/>
      <c r="NTF192" s="217"/>
      <c r="NTG192" s="217"/>
      <c r="NTH192" s="217"/>
      <c r="NTI192" s="217"/>
      <c r="NTJ192" s="217"/>
      <c r="NTK192" s="217"/>
      <c r="NTL192" s="217"/>
      <c r="NTM192" s="217"/>
      <c r="NTN192" s="217"/>
      <c r="NTO192" s="217"/>
      <c r="NTP192" s="217"/>
      <c r="NTQ192" s="217"/>
      <c r="NTR192" s="217"/>
      <c r="NTS192" s="217"/>
      <c r="NTT192" s="217"/>
      <c r="NTU192" s="217"/>
      <c r="NTV192" s="217"/>
      <c r="NTW192" s="217"/>
      <c r="NTX192" s="217"/>
      <c r="NTY192" s="217"/>
      <c r="NTZ192" s="217"/>
      <c r="NUA192" s="217"/>
      <c r="NUB192" s="217"/>
      <c r="NUC192" s="217"/>
      <c r="NUD192" s="217"/>
      <c r="NUE192" s="217"/>
      <c r="NUF192" s="217"/>
      <c r="NUG192" s="217"/>
      <c r="NUH192" s="217"/>
      <c r="NUI192" s="217"/>
      <c r="NUJ192" s="217"/>
      <c r="NUK192" s="217"/>
      <c r="NUL192" s="217"/>
      <c r="NUM192" s="217"/>
      <c r="NUN192" s="217"/>
      <c r="NUO192" s="217"/>
      <c r="NUP192" s="217"/>
      <c r="NUQ192" s="217"/>
      <c r="NUR192" s="217"/>
      <c r="NUS192" s="217"/>
      <c r="NUT192" s="217"/>
      <c r="NUU192" s="217"/>
      <c r="NUV192" s="217"/>
      <c r="NUW192" s="217"/>
      <c r="NUX192" s="217"/>
      <c r="NUY192" s="217"/>
      <c r="NUZ192" s="217"/>
      <c r="NVA192" s="217"/>
      <c r="NVB192" s="217"/>
      <c r="NVC192" s="217"/>
      <c r="NVD192" s="217"/>
      <c r="NVE192" s="217"/>
      <c r="NVF192" s="217"/>
      <c r="NVG192" s="217"/>
      <c r="NVH192" s="217"/>
      <c r="NVI192" s="217"/>
      <c r="NVJ192" s="217"/>
      <c r="NVK192" s="217"/>
      <c r="NVL192" s="217"/>
      <c r="NVM192" s="217"/>
      <c r="NVN192" s="217"/>
      <c r="NVO192" s="217"/>
      <c r="NVP192" s="217"/>
      <c r="NVQ192" s="217"/>
      <c r="NVR192" s="217"/>
      <c r="NVS192" s="217"/>
      <c r="NVT192" s="217"/>
      <c r="NVU192" s="217"/>
      <c r="NVV192" s="217"/>
      <c r="NVW192" s="217"/>
      <c r="NVX192" s="217"/>
      <c r="NVY192" s="217"/>
      <c r="NVZ192" s="217"/>
      <c r="NWA192" s="217"/>
      <c r="NWB192" s="217"/>
      <c r="NWC192" s="217"/>
      <c r="NWD192" s="217"/>
      <c r="NWE192" s="217"/>
      <c r="NWF192" s="217"/>
      <c r="NWG192" s="217"/>
      <c r="NWH192" s="217"/>
      <c r="NWI192" s="217"/>
      <c r="NWJ192" s="217"/>
      <c r="NWK192" s="217"/>
      <c r="NWL192" s="217"/>
      <c r="NWM192" s="217"/>
      <c r="NWN192" s="217"/>
      <c r="NWO192" s="217"/>
      <c r="NWP192" s="217"/>
      <c r="NWQ192" s="217"/>
      <c r="NWR192" s="217"/>
      <c r="NWS192" s="217"/>
      <c r="NWT192" s="217"/>
      <c r="NWU192" s="217"/>
      <c r="NWV192" s="217"/>
      <c r="NWW192" s="217"/>
      <c r="NWX192" s="217"/>
      <c r="NWY192" s="217"/>
      <c r="NWZ192" s="217"/>
      <c r="NXA192" s="217"/>
      <c r="NXB192" s="217"/>
      <c r="NXC192" s="217"/>
      <c r="NXD192" s="217"/>
      <c r="NXE192" s="217"/>
      <c r="NXF192" s="217"/>
      <c r="NXG192" s="217"/>
      <c r="NXH192" s="217"/>
      <c r="NXI192" s="217"/>
      <c r="NXJ192" s="217"/>
      <c r="NXK192" s="217"/>
      <c r="NXL192" s="217"/>
      <c r="NXM192" s="217"/>
      <c r="NXN192" s="217"/>
      <c r="NXO192" s="217"/>
      <c r="NXP192" s="217"/>
      <c r="NXQ192" s="217"/>
      <c r="NXR192" s="217"/>
      <c r="NXS192" s="217"/>
      <c r="NXT192" s="217"/>
      <c r="NXU192" s="217"/>
      <c r="NXV192" s="217"/>
      <c r="NXW192" s="217"/>
      <c r="NXX192" s="217"/>
      <c r="NXY192" s="217"/>
      <c r="NXZ192" s="217"/>
      <c r="NYA192" s="217"/>
      <c r="NYB192" s="217"/>
      <c r="NYC192" s="217"/>
      <c r="NYD192" s="217"/>
      <c r="NYE192" s="217"/>
      <c r="NYF192" s="217"/>
      <c r="NYG192" s="217"/>
      <c r="NYH192" s="217"/>
      <c r="NYI192" s="217"/>
      <c r="NYJ192" s="217"/>
      <c r="NYK192" s="217"/>
      <c r="NYL192" s="217"/>
      <c r="NYM192" s="217"/>
      <c r="NYN192" s="217"/>
      <c r="NYO192" s="217"/>
      <c r="NYP192" s="217"/>
      <c r="NYQ192" s="217"/>
      <c r="NYR192" s="217"/>
      <c r="NYS192" s="217"/>
      <c r="NYT192" s="217"/>
      <c r="NYU192" s="217"/>
      <c r="NYV192" s="217"/>
      <c r="NYW192" s="217"/>
      <c r="NYX192" s="217"/>
      <c r="NYY192" s="217"/>
      <c r="NYZ192" s="217"/>
      <c r="NZA192" s="217"/>
      <c r="NZB192" s="217"/>
      <c r="NZC192" s="217"/>
      <c r="NZD192" s="217"/>
      <c r="NZE192" s="217"/>
      <c r="NZF192" s="217"/>
      <c r="NZG192" s="217"/>
      <c r="NZH192" s="217"/>
      <c r="NZI192" s="217"/>
      <c r="NZJ192" s="217"/>
      <c r="NZK192" s="217"/>
      <c r="NZL192" s="217"/>
      <c r="NZM192" s="217"/>
      <c r="NZN192" s="217"/>
      <c r="NZO192" s="217"/>
      <c r="NZP192" s="217"/>
      <c r="NZQ192" s="217"/>
      <c r="NZR192" s="217"/>
      <c r="NZS192" s="217"/>
      <c r="NZT192" s="217"/>
      <c r="NZU192" s="217"/>
      <c r="NZV192" s="217"/>
      <c r="NZW192" s="217"/>
      <c r="NZX192" s="217"/>
      <c r="NZY192" s="217"/>
      <c r="NZZ192" s="217"/>
      <c r="OAA192" s="217"/>
      <c r="OAB192" s="217"/>
      <c r="OAC192" s="217"/>
      <c r="OAD192" s="217"/>
      <c r="OAE192" s="217"/>
      <c r="OAF192" s="217"/>
      <c r="OAG192" s="217"/>
      <c r="OAH192" s="217"/>
      <c r="OAI192" s="217"/>
      <c r="OAJ192" s="217"/>
      <c r="OAK192" s="217"/>
      <c r="OAL192" s="217"/>
      <c r="OAM192" s="217"/>
      <c r="OAN192" s="217"/>
      <c r="OAO192" s="217"/>
      <c r="OAP192" s="217"/>
      <c r="OAQ192" s="217"/>
      <c r="OAR192" s="217"/>
      <c r="OAS192" s="217"/>
      <c r="OAT192" s="217"/>
      <c r="OAU192" s="217"/>
      <c r="OAV192" s="217"/>
      <c r="OAW192" s="217"/>
      <c r="OAX192" s="217"/>
      <c r="OAY192" s="217"/>
      <c r="OAZ192" s="217"/>
      <c r="OBA192" s="217"/>
      <c r="OBB192" s="217"/>
      <c r="OBC192" s="217"/>
      <c r="OBD192" s="217"/>
      <c r="OBE192" s="217"/>
      <c r="OBF192" s="217"/>
      <c r="OBG192" s="217"/>
      <c r="OBH192" s="217"/>
      <c r="OBI192" s="217"/>
      <c r="OBJ192" s="217"/>
      <c r="OBK192" s="217"/>
      <c r="OBL192" s="217"/>
      <c r="OBM192" s="217"/>
      <c r="OBN192" s="217"/>
      <c r="OBO192" s="217"/>
      <c r="OBP192" s="217"/>
      <c r="OBQ192" s="217"/>
      <c r="OBR192" s="217"/>
      <c r="OBS192" s="217"/>
      <c r="OBT192" s="217"/>
      <c r="OBU192" s="217"/>
      <c r="OBV192" s="217"/>
      <c r="OBW192" s="217"/>
      <c r="OBX192" s="217"/>
      <c r="OBY192" s="217"/>
      <c r="OBZ192" s="217"/>
      <c r="OCA192" s="217"/>
      <c r="OCB192" s="217"/>
      <c r="OCC192" s="217"/>
      <c r="OCD192" s="217"/>
      <c r="OCE192" s="217"/>
      <c r="OCF192" s="217"/>
      <c r="OCG192" s="217"/>
      <c r="OCH192" s="217"/>
      <c r="OCI192" s="217"/>
      <c r="OCJ192" s="217"/>
      <c r="OCK192" s="217"/>
      <c r="OCL192" s="217"/>
      <c r="OCM192" s="217"/>
      <c r="OCN192" s="217"/>
      <c r="OCO192" s="217"/>
      <c r="OCP192" s="217"/>
      <c r="OCQ192" s="217"/>
      <c r="OCR192" s="217"/>
      <c r="OCS192" s="217"/>
      <c r="OCT192" s="217"/>
      <c r="OCU192" s="217"/>
      <c r="OCV192" s="217"/>
      <c r="OCW192" s="217"/>
      <c r="OCX192" s="217"/>
      <c r="OCY192" s="217"/>
      <c r="OCZ192" s="217"/>
      <c r="ODA192" s="217"/>
      <c r="ODB192" s="217"/>
      <c r="ODC192" s="217"/>
      <c r="ODD192" s="217"/>
      <c r="ODE192" s="217"/>
      <c r="ODF192" s="217"/>
      <c r="ODG192" s="217"/>
      <c r="ODH192" s="217"/>
      <c r="ODI192" s="217"/>
      <c r="ODJ192" s="217"/>
      <c r="ODK192" s="217"/>
      <c r="ODL192" s="217"/>
      <c r="ODM192" s="217"/>
      <c r="ODN192" s="217"/>
      <c r="ODO192" s="217"/>
      <c r="ODP192" s="217"/>
      <c r="ODQ192" s="217"/>
      <c r="ODR192" s="217"/>
      <c r="ODS192" s="217"/>
      <c r="ODT192" s="217"/>
      <c r="ODU192" s="217"/>
      <c r="ODV192" s="217"/>
      <c r="ODW192" s="217"/>
      <c r="ODX192" s="217"/>
      <c r="ODY192" s="217"/>
      <c r="ODZ192" s="217"/>
      <c r="OEA192" s="217"/>
      <c r="OEB192" s="217"/>
      <c r="OEC192" s="217"/>
      <c r="OED192" s="217"/>
      <c r="OEE192" s="217"/>
      <c r="OEF192" s="217"/>
      <c r="OEG192" s="217"/>
      <c r="OEH192" s="217"/>
      <c r="OEI192" s="217"/>
      <c r="OEJ192" s="217"/>
      <c r="OEK192" s="217"/>
      <c r="OEL192" s="217"/>
      <c r="OEM192" s="217"/>
      <c r="OEN192" s="217"/>
      <c r="OEO192" s="217"/>
      <c r="OEP192" s="217"/>
      <c r="OEQ192" s="217"/>
      <c r="OER192" s="217"/>
      <c r="OES192" s="217"/>
      <c r="OET192" s="217"/>
      <c r="OEU192" s="217"/>
      <c r="OEV192" s="217"/>
      <c r="OEW192" s="217"/>
      <c r="OEX192" s="217"/>
      <c r="OEY192" s="217"/>
      <c r="OEZ192" s="217"/>
      <c r="OFA192" s="217"/>
      <c r="OFB192" s="217"/>
      <c r="OFC192" s="217"/>
      <c r="OFD192" s="217"/>
      <c r="OFE192" s="217"/>
      <c r="OFF192" s="217"/>
      <c r="OFG192" s="217"/>
      <c r="OFH192" s="217"/>
      <c r="OFI192" s="217"/>
      <c r="OFJ192" s="217"/>
      <c r="OFK192" s="217"/>
      <c r="OFL192" s="217"/>
      <c r="OFM192" s="217"/>
      <c r="OFN192" s="217"/>
      <c r="OFO192" s="217"/>
      <c r="OFP192" s="217"/>
      <c r="OFQ192" s="217"/>
      <c r="OFR192" s="217"/>
      <c r="OFS192" s="217"/>
      <c r="OFT192" s="217"/>
      <c r="OFU192" s="217"/>
      <c r="OFV192" s="217"/>
      <c r="OFW192" s="217"/>
      <c r="OFX192" s="217"/>
      <c r="OFY192" s="217"/>
      <c r="OFZ192" s="217"/>
      <c r="OGA192" s="217"/>
      <c r="OGB192" s="217"/>
      <c r="OGC192" s="217"/>
      <c r="OGD192" s="217"/>
      <c r="OGE192" s="217"/>
      <c r="OGF192" s="217"/>
      <c r="OGG192" s="217"/>
      <c r="OGH192" s="217"/>
      <c r="OGI192" s="217"/>
      <c r="OGJ192" s="217"/>
      <c r="OGK192" s="217"/>
      <c r="OGL192" s="217"/>
      <c r="OGM192" s="217"/>
      <c r="OGN192" s="217"/>
      <c r="OGO192" s="217"/>
      <c r="OGP192" s="217"/>
      <c r="OGQ192" s="217"/>
      <c r="OGR192" s="217"/>
      <c r="OGS192" s="217"/>
      <c r="OGT192" s="217"/>
      <c r="OGU192" s="217"/>
      <c r="OGV192" s="217"/>
      <c r="OGW192" s="217"/>
      <c r="OGX192" s="217"/>
      <c r="OGY192" s="217"/>
      <c r="OGZ192" s="217"/>
      <c r="OHA192" s="217"/>
      <c r="OHB192" s="217"/>
      <c r="OHC192" s="217"/>
      <c r="OHD192" s="217"/>
      <c r="OHE192" s="217"/>
      <c r="OHF192" s="217"/>
      <c r="OHG192" s="217"/>
      <c r="OHH192" s="217"/>
      <c r="OHI192" s="217"/>
      <c r="OHJ192" s="217"/>
      <c r="OHK192" s="217"/>
      <c r="OHL192" s="217"/>
      <c r="OHM192" s="217"/>
      <c r="OHN192" s="217"/>
      <c r="OHO192" s="217"/>
      <c r="OHP192" s="217"/>
      <c r="OHQ192" s="217"/>
      <c r="OHR192" s="217"/>
      <c r="OHS192" s="217"/>
      <c r="OHT192" s="217"/>
      <c r="OHU192" s="217"/>
      <c r="OHV192" s="217"/>
      <c r="OHW192" s="217"/>
      <c r="OHX192" s="217"/>
      <c r="OHY192" s="217"/>
      <c r="OHZ192" s="217"/>
      <c r="OIA192" s="217"/>
      <c r="OIB192" s="217"/>
      <c r="OIC192" s="217"/>
      <c r="OID192" s="217"/>
      <c r="OIE192" s="217"/>
      <c r="OIF192" s="217"/>
      <c r="OIG192" s="217"/>
      <c r="OIH192" s="217"/>
      <c r="OII192" s="217"/>
      <c r="OIJ192" s="217"/>
      <c r="OIK192" s="217"/>
      <c r="OIL192" s="217"/>
      <c r="OIM192" s="217"/>
      <c r="OIN192" s="217"/>
      <c r="OIO192" s="217"/>
      <c r="OIP192" s="217"/>
      <c r="OIQ192" s="217"/>
      <c r="OIR192" s="217"/>
      <c r="OIS192" s="217"/>
      <c r="OIT192" s="217"/>
      <c r="OIU192" s="217"/>
      <c r="OIV192" s="217"/>
      <c r="OIW192" s="217"/>
      <c r="OIX192" s="217"/>
      <c r="OIY192" s="217"/>
      <c r="OIZ192" s="217"/>
      <c r="OJA192" s="217"/>
      <c r="OJB192" s="217"/>
      <c r="OJC192" s="217"/>
      <c r="OJD192" s="217"/>
      <c r="OJE192" s="217"/>
      <c r="OJF192" s="217"/>
      <c r="OJG192" s="217"/>
      <c r="OJH192" s="217"/>
      <c r="OJI192" s="217"/>
      <c r="OJJ192" s="217"/>
      <c r="OJK192" s="217"/>
      <c r="OJL192" s="217"/>
      <c r="OJM192" s="217"/>
      <c r="OJN192" s="217"/>
      <c r="OJO192" s="217"/>
      <c r="OJP192" s="217"/>
      <c r="OJQ192" s="217"/>
      <c r="OJR192" s="217"/>
      <c r="OJS192" s="217"/>
      <c r="OJT192" s="217"/>
      <c r="OJU192" s="217"/>
      <c r="OJV192" s="217"/>
      <c r="OJW192" s="217"/>
      <c r="OJX192" s="217"/>
      <c r="OJY192" s="217"/>
      <c r="OJZ192" s="217"/>
      <c r="OKA192" s="217"/>
      <c r="OKB192" s="217"/>
      <c r="OKC192" s="217"/>
      <c r="OKD192" s="217"/>
      <c r="OKE192" s="217"/>
      <c r="OKF192" s="217"/>
      <c r="OKG192" s="217"/>
      <c r="OKH192" s="217"/>
      <c r="OKI192" s="217"/>
      <c r="OKJ192" s="217"/>
      <c r="OKK192" s="217"/>
      <c r="OKL192" s="217"/>
      <c r="OKM192" s="217"/>
      <c r="OKN192" s="217"/>
      <c r="OKO192" s="217"/>
      <c r="OKP192" s="217"/>
      <c r="OKQ192" s="217"/>
      <c r="OKR192" s="217"/>
      <c r="OKS192" s="217"/>
      <c r="OKT192" s="217"/>
      <c r="OKU192" s="217"/>
      <c r="OKV192" s="217"/>
      <c r="OKW192" s="217"/>
      <c r="OKX192" s="217"/>
      <c r="OKY192" s="217"/>
      <c r="OKZ192" s="217"/>
      <c r="OLA192" s="217"/>
      <c r="OLB192" s="217"/>
      <c r="OLC192" s="217"/>
      <c r="OLD192" s="217"/>
      <c r="OLE192" s="217"/>
      <c r="OLF192" s="217"/>
      <c r="OLG192" s="217"/>
      <c r="OLH192" s="217"/>
      <c r="OLI192" s="217"/>
      <c r="OLJ192" s="217"/>
      <c r="OLK192" s="217"/>
      <c r="OLL192" s="217"/>
      <c r="OLM192" s="217"/>
      <c r="OLN192" s="217"/>
      <c r="OLO192" s="217"/>
      <c r="OLP192" s="217"/>
      <c r="OLQ192" s="217"/>
      <c r="OLR192" s="217"/>
      <c r="OLS192" s="217"/>
      <c r="OLT192" s="217"/>
      <c r="OLU192" s="217"/>
      <c r="OLV192" s="217"/>
      <c r="OLW192" s="217"/>
      <c r="OLX192" s="217"/>
      <c r="OLY192" s="217"/>
      <c r="OLZ192" s="217"/>
      <c r="OMA192" s="217"/>
      <c r="OMB192" s="217"/>
      <c r="OMC192" s="217"/>
      <c r="OMD192" s="217"/>
      <c r="OME192" s="217"/>
      <c r="OMF192" s="217"/>
      <c r="OMG192" s="217"/>
      <c r="OMH192" s="217"/>
      <c r="OMI192" s="217"/>
      <c r="OMJ192" s="217"/>
      <c r="OMK192" s="217"/>
      <c r="OML192" s="217"/>
      <c r="OMM192" s="217"/>
      <c r="OMN192" s="217"/>
      <c r="OMO192" s="217"/>
      <c r="OMP192" s="217"/>
      <c r="OMQ192" s="217"/>
      <c r="OMR192" s="217"/>
      <c r="OMS192" s="217"/>
      <c r="OMT192" s="217"/>
      <c r="OMU192" s="217"/>
      <c r="OMV192" s="217"/>
      <c r="OMW192" s="217"/>
      <c r="OMX192" s="217"/>
      <c r="OMY192" s="217"/>
      <c r="OMZ192" s="217"/>
      <c r="ONA192" s="217"/>
      <c r="ONB192" s="217"/>
      <c r="ONC192" s="217"/>
      <c r="OND192" s="217"/>
      <c r="ONE192" s="217"/>
      <c r="ONF192" s="217"/>
      <c r="ONG192" s="217"/>
      <c r="ONH192" s="217"/>
      <c r="ONI192" s="217"/>
      <c r="ONJ192" s="217"/>
      <c r="ONK192" s="217"/>
      <c r="ONL192" s="217"/>
      <c r="ONM192" s="217"/>
      <c r="ONN192" s="217"/>
      <c r="ONO192" s="217"/>
      <c r="ONP192" s="217"/>
      <c r="ONQ192" s="217"/>
      <c r="ONR192" s="217"/>
      <c r="ONS192" s="217"/>
      <c r="ONT192" s="217"/>
      <c r="ONU192" s="217"/>
      <c r="ONV192" s="217"/>
      <c r="ONW192" s="217"/>
      <c r="ONX192" s="217"/>
      <c r="ONY192" s="217"/>
      <c r="ONZ192" s="217"/>
      <c r="OOA192" s="217"/>
      <c r="OOB192" s="217"/>
      <c r="OOC192" s="217"/>
      <c r="OOD192" s="217"/>
      <c r="OOE192" s="217"/>
      <c r="OOF192" s="217"/>
      <c r="OOG192" s="217"/>
      <c r="OOH192" s="217"/>
      <c r="OOI192" s="217"/>
      <c r="OOJ192" s="217"/>
      <c r="OOK192" s="217"/>
      <c r="OOL192" s="217"/>
      <c r="OOM192" s="217"/>
      <c r="OON192" s="217"/>
      <c r="OOO192" s="217"/>
      <c r="OOP192" s="217"/>
      <c r="OOQ192" s="217"/>
      <c r="OOR192" s="217"/>
      <c r="OOS192" s="217"/>
      <c r="OOT192" s="217"/>
      <c r="OOU192" s="217"/>
      <c r="OOV192" s="217"/>
      <c r="OOW192" s="217"/>
      <c r="OOX192" s="217"/>
      <c r="OOY192" s="217"/>
      <c r="OOZ192" s="217"/>
      <c r="OPA192" s="217"/>
      <c r="OPB192" s="217"/>
      <c r="OPC192" s="217"/>
      <c r="OPD192" s="217"/>
      <c r="OPE192" s="217"/>
      <c r="OPF192" s="217"/>
      <c r="OPG192" s="217"/>
      <c r="OPH192" s="217"/>
      <c r="OPI192" s="217"/>
      <c r="OPJ192" s="217"/>
      <c r="OPK192" s="217"/>
      <c r="OPL192" s="217"/>
      <c r="OPM192" s="217"/>
      <c r="OPN192" s="217"/>
      <c r="OPO192" s="217"/>
      <c r="OPP192" s="217"/>
      <c r="OPQ192" s="217"/>
      <c r="OPR192" s="217"/>
      <c r="OPS192" s="217"/>
      <c r="OPT192" s="217"/>
      <c r="OPU192" s="217"/>
      <c r="OPV192" s="217"/>
      <c r="OPW192" s="217"/>
      <c r="OPX192" s="217"/>
      <c r="OPY192" s="217"/>
      <c r="OPZ192" s="217"/>
      <c r="OQA192" s="217"/>
      <c r="OQB192" s="217"/>
      <c r="OQC192" s="217"/>
      <c r="OQD192" s="217"/>
      <c r="OQE192" s="217"/>
      <c r="OQF192" s="217"/>
      <c r="OQG192" s="217"/>
      <c r="OQH192" s="217"/>
      <c r="OQI192" s="217"/>
      <c r="OQJ192" s="217"/>
      <c r="OQK192" s="217"/>
      <c r="OQL192" s="217"/>
      <c r="OQM192" s="217"/>
      <c r="OQN192" s="217"/>
      <c r="OQO192" s="217"/>
      <c r="OQP192" s="217"/>
      <c r="OQQ192" s="217"/>
      <c r="OQR192" s="217"/>
      <c r="OQS192" s="217"/>
      <c r="OQT192" s="217"/>
      <c r="OQU192" s="217"/>
      <c r="OQV192" s="217"/>
      <c r="OQW192" s="217"/>
      <c r="OQX192" s="217"/>
      <c r="OQY192" s="217"/>
      <c r="OQZ192" s="217"/>
      <c r="ORA192" s="217"/>
      <c r="ORB192" s="217"/>
      <c r="ORC192" s="217"/>
      <c r="ORD192" s="217"/>
      <c r="ORE192" s="217"/>
      <c r="ORF192" s="217"/>
      <c r="ORG192" s="217"/>
      <c r="ORH192" s="217"/>
      <c r="ORI192" s="217"/>
      <c r="ORJ192" s="217"/>
      <c r="ORK192" s="217"/>
      <c r="ORL192" s="217"/>
      <c r="ORM192" s="217"/>
      <c r="ORN192" s="217"/>
      <c r="ORO192" s="217"/>
      <c r="ORP192" s="217"/>
      <c r="ORQ192" s="217"/>
      <c r="ORR192" s="217"/>
      <c r="ORS192" s="217"/>
      <c r="ORT192" s="217"/>
      <c r="ORU192" s="217"/>
      <c r="ORV192" s="217"/>
      <c r="ORW192" s="217"/>
      <c r="ORX192" s="217"/>
      <c r="ORY192" s="217"/>
      <c r="ORZ192" s="217"/>
      <c r="OSA192" s="217"/>
      <c r="OSB192" s="217"/>
      <c r="OSC192" s="217"/>
      <c r="OSD192" s="217"/>
      <c r="OSE192" s="217"/>
      <c r="OSF192" s="217"/>
      <c r="OSG192" s="217"/>
      <c r="OSH192" s="217"/>
      <c r="OSI192" s="217"/>
      <c r="OSJ192" s="217"/>
      <c r="OSK192" s="217"/>
      <c r="OSL192" s="217"/>
      <c r="OSM192" s="217"/>
      <c r="OSN192" s="217"/>
      <c r="OSO192" s="217"/>
      <c r="OSP192" s="217"/>
      <c r="OSQ192" s="217"/>
      <c r="OSR192" s="217"/>
      <c r="OSS192" s="217"/>
      <c r="OST192" s="217"/>
      <c r="OSU192" s="217"/>
      <c r="OSV192" s="217"/>
      <c r="OSW192" s="217"/>
      <c r="OSX192" s="217"/>
      <c r="OSY192" s="217"/>
      <c r="OSZ192" s="217"/>
      <c r="OTA192" s="217"/>
      <c r="OTB192" s="217"/>
      <c r="OTC192" s="217"/>
      <c r="OTD192" s="217"/>
      <c r="OTE192" s="217"/>
      <c r="OTF192" s="217"/>
      <c r="OTG192" s="217"/>
      <c r="OTH192" s="217"/>
      <c r="OTI192" s="217"/>
      <c r="OTJ192" s="217"/>
      <c r="OTK192" s="217"/>
      <c r="OTL192" s="217"/>
      <c r="OTM192" s="217"/>
      <c r="OTN192" s="217"/>
      <c r="OTO192" s="217"/>
      <c r="OTP192" s="217"/>
      <c r="OTQ192" s="217"/>
      <c r="OTR192" s="217"/>
      <c r="OTS192" s="217"/>
      <c r="OTT192" s="217"/>
      <c r="OTU192" s="217"/>
      <c r="OTV192" s="217"/>
      <c r="OTW192" s="217"/>
      <c r="OTX192" s="217"/>
      <c r="OTY192" s="217"/>
      <c r="OTZ192" s="217"/>
      <c r="OUA192" s="217"/>
      <c r="OUB192" s="217"/>
      <c r="OUC192" s="217"/>
      <c r="OUD192" s="217"/>
      <c r="OUE192" s="217"/>
      <c r="OUF192" s="217"/>
      <c r="OUG192" s="217"/>
      <c r="OUH192" s="217"/>
      <c r="OUI192" s="217"/>
      <c r="OUJ192" s="217"/>
      <c r="OUK192" s="217"/>
      <c r="OUL192" s="217"/>
      <c r="OUM192" s="217"/>
      <c r="OUN192" s="217"/>
      <c r="OUO192" s="217"/>
      <c r="OUP192" s="217"/>
      <c r="OUQ192" s="217"/>
      <c r="OUR192" s="217"/>
      <c r="OUS192" s="217"/>
      <c r="OUT192" s="217"/>
      <c r="OUU192" s="217"/>
      <c r="OUV192" s="217"/>
      <c r="OUW192" s="217"/>
      <c r="OUX192" s="217"/>
      <c r="OUY192" s="217"/>
      <c r="OUZ192" s="217"/>
      <c r="OVA192" s="217"/>
      <c r="OVB192" s="217"/>
      <c r="OVC192" s="217"/>
      <c r="OVD192" s="217"/>
      <c r="OVE192" s="217"/>
      <c r="OVF192" s="217"/>
      <c r="OVG192" s="217"/>
      <c r="OVH192" s="217"/>
      <c r="OVI192" s="217"/>
      <c r="OVJ192" s="217"/>
      <c r="OVK192" s="217"/>
      <c r="OVL192" s="217"/>
      <c r="OVM192" s="217"/>
      <c r="OVN192" s="217"/>
      <c r="OVO192" s="217"/>
      <c r="OVP192" s="217"/>
      <c r="OVQ192" s="217"/>
      <c r="OVR192" s="217"/>
      <c r="OVS192" s="217"/>
      <c r="OVT192" s="217"/>
      <c r="OVU192" s="217"/>
      <c r="OVV192" s="217"/>
      <c r="OVW192" s="217"/>
      <c r="OVX192" s="217"/>
      <c r="OVY192" s="217"/>
      <c r="OVZ192" s="217"/>
      <c r="OWA192" s="217"/>
      <c r="OWB192" s="217"/>
      <c r="OWC192" s="217"/>
      <c r="OWD192" s="217"/>
      <c r="OWE192" s="217"/>
      <c r="OWF192" s="217"/>
      <c r="OWG192" s="217"/>
      <c r="OWH192" s="217"/>
      <c r="OWI192" s="217"/>
      <c r="OWJ192" s="217"/>
      <c r="OWK192" s="217"/>
      <c r="OWL192" s="217"/>
      <c r="OWM192" s="217"/>
      <c r="OWN192" s="217"/>
      <c r="OWO192" s="217"/>
      <c r="OWP192" s="217"/>
      <c r="OWQ192" s="217"/>
      <c r="OWR192" s="217"/>
      <c r="OWS192" s="217"/>
      <c r="OWT192" s="217"/>
      <c r="OWU192" s="217"/>
      <c r="OWV192" s="217"/>
      <c r="OWW192" s="217"/>
      <c r="OWX192" s="217"/>
      <c r="OWY192" s="217"/>
      <c r="OWZ192" s="217"/>
      <c r="OXA192" s="217"/>
      <c r="OXB192" s="217"/>
      <c r="OXC192" s="217"/>
      <c r="OXD192" s="217"/>
      <c r="OXE192" s="217"/>
      <c r="OXF192" s="217"/>
      <c r="OXG192" s="217"/>
      <c r="OXH192" s="217"/>
      <c r="OXI192" s="217"/>
      <c r="OXJ192" s="217"/>
      <c r="OXK192" s="217"/>
      <c r="OXL192" s="217"/>
      <c r="OXM192" s="217"/>
      <c r="OXN192" s="217"/>
      <c r="OXO192" s="217"/>
      <c r="OXP192" s="217"/>
      <c r="OXQ192" s="217"/>
      <c r="OXR192" s="217"/>
      <c r="OXS192" s="217"/>
      <c r="OXT192" s="217"/>
      <c r="OXU192" s="217"/>
      <c r="OXV192" s="217"/>
      <c r="OXW192" s="217"/>
      <c r="OXX192" s="217"/>
      <c r="OXY192" s="217"/>
      <c r="OXZ192" s="217"/>
      <c r="OYA192" s="217"/>
      <c r="OYB192" s="217"/>
      <c r="OYC192" s="217"/>
      <c r="OYD192" s="217"/>
      <c r="OYE192" s="217"/>
      <c r="OYF192" s="217"/>
      <c r="OYG192" s="217"/>
      <c r="OYH192" s="217"/>
      <c r="OYI192" s="217"/>
      <c r="OYJ192" s="217"/>
      <c r="OYK192" s="217"/>
      <c r="OYL192" s="217"/>
      <c r="OYM192" s="217"/>
      <c r="OYN192" s="217"/>
      <c r="OYO192" s="217"/>
      <c r="OYP192" s="217"/>
      <c r="OYQ192" s="217"/>
      <c r="OYR192" s="217"/>
      <c r="OYS192" s="217"/>
      <c r="OYT192" s="217"/>
      <c r="OYU192" s="217"/>
      <c r="OYV192" s="217"/>
      <c r="OYW192" s="217"/>
      <c r="OYX192" s="217"/>
      <c r="OYY192" s="217"/>
      <c r="OYZ192" s="217"/>
      <c r="OZA192" s="217"/>
      <c r="OZB192" s="217"/>
      <c r="OZC192" s="217"/>
      <c r="OZD192" s="217"/>
      <c r="OZE192" s="217"/>
      <c r="OZF192" s="217"/>
      <c r="OZG192" s="217"/>
      <c r="OZH192" s="217"/>
      <c r="OZI192" s="217"/>
      <c r="OZJ192" s="217"/>
      <c r="OZK192" s="217"/>
      <c r="OZL192" s="217"/>
      <c r="OZM192" s="217"/>
      <c r="OZN192" s="217"/>
      <c r="OZO192" s="217"/>
      <c r="OZP192" s="217"/>
      <c r="OZQ192" s="217"/>
      <c r="OZR192" s="217"/>
      <c r="OZS192" s="217"/>
      <c r="OZT192" s="217"/>
      <c r="OZU192" s="217"/>
      <c r="OZV192" s="217"/>
      <c r="OZW192" s="217"/>
      <c r="OZX192" s="217"/>
      <c r="OZY192" s="217"/>
      <c r="OZZ192" s="217"/>
      <c r="PAA192" s="217"/>
      <c r="PAB192" s="217"/>
      <c r="PAC192" s="217"/>
      <c r="PAD192" s="217"/>
      <c r="PAE192" s="217"/>
      <c r="PAF192" s="217"/>
      <c r="PAG192" s="217"/>
      <c r="PAH192" s="217"/>
      <c r="PAI192" s="217"/>
      <c r="PAJ192" s="217"/>
      <c r="PAK192" s="217"/>
      <c r="PAL192" s="217"/>
      <c r="PAM192" s="217"/>
      <c r="PAN192" s="217"/>
      <c r="PAO192" s="217"/>
      <c r="PAP192" s="217"/>
      <c r="PAQ192" s="217"/>
      <c r="PAR192" s="217"/>
      <c r="PAS192" s="217"/>
      <c r="PAT192" s="217"/>
      <c r="PAU192" s="217"/>
      <c r="PAV192" s="217"/>
      <c r="PAW192" s="217"/>
      <c r="PAX192" s="217"/>
      <c r="PAY192" s="217"/>
      <c r="PAZ192" s="217"/>
      <c r="PBA192" s="217"/>
      <c r="PBB192" s="217"/>
      <c r="PBC192" s="217"/>
      <c r="PBD192" s="217"/>
      <c r="PBE192" s="217"/>
      <c r="PBF192" s="217"/>
      <c r="PBG192" s="217"/>
      <c r="PBH192" s="217"/>
      <c r="PBI192" s="217"/>
      <c r="PBJ192" s="217"/>
      <c r="PBK192" s="217"/>
      <c r="PBL192" s="217"/>
      <c r="PBM192" s="217"/>
      <c r="PBN192" s="217"/>
      <c r="PBO192" s="217"/>
      <c r="PBP192" s="217"/>
      <c r="PBQ192" s="217"/>
      <c r="PBR192" s="217"/>
      <c r="PBS192" s="217"/>
      <c r="PBT192" s="217"/>
      <c r="PBU192" s="217"/>
      <c r="PBV192" s="217"/>
      <c r="PBW192" s="217"/>
      <c r="PBX192" s="217"/>
      <c r="PBY192" s="217"/>
      <c r="PBZ192" s="217"/>
      <c r="PCA192" s="217"/>
      <c r="PCB192" s="217"/>
      <c r="PCC192" s="217"/>
      <c r="PCD192" s="217"/>
      <c r="PCE192" s="217"/>
      <c r="PCF192" s="217"/>
      <c r="PCG192" s="217"/>
      <c r="PCH192" s="217"/>
      <c r="PCI192" s="217"/>
      <c r="PCJ192" s="217"/>
      <c r="PCK192" s="217"/>
      <c r="PCL192" s="217"/>
      <c r="PCM192" s="217"/>
      <c r="PCN192" s="217"/>
      <c r="PCO192" s="217"/>
      <c r="PCP192" s="217"/>
      <c r="PCQ192" s="217"/>
      <c r="PCR192" s="217"/>
      <c r="PCS192" s="217"/>
      <c r="PCT192" s="217"/>
      <c r="PCU192" s="217"/>
      <c r="PCV192" s="217"/>
      <c r="PCW192" s="217"/>
      <c r="PCX192" s="217"/>
      <c r="PCY192" s="217"/>
      <c r="PCZ192" s="217"/>
      <c r="PDA192" s="217"/>
      <c r="PDB192" s="217"/>
      <c r="PDC192" s="217"/>
      <c r="PDD192" s="217"/>
      <c r="PDE192" s="217"/>
      <c r="PDF192" s="217"/>
      <c r="PDG192" s="217"/>
      <c r="PDH192" s="217"/>
      <c r="PDI192" s="217"/>
      <c r="PDJ192" s="217"/>
      <c r="PDK192" s="217"/>
      <c r="PDL192" s="217"/>
      <c r="PDM192" s="217"/>
      <c r="PDN192" s="217"/>
      <c r="PDO192" s="217"/>
      <c r="PDP192" s="217"/>
      <c r="PDQ192" s="217"/>
      <c r="PDR192" s="217"/>
      <c r="PDS192" s="217"/>
      <c r="PDT192" s="217"/>
      <c r="PDU192" s="217"/>
      <c r="PDV192" s="217"/>
      <c r="PDW192" s="217"/>
      <c r="PDX192" s="217"/>
      <c r="PDY192" s="217"/>
      <c r="PDZ192" s="217"/>
      <c r="PEA192" s="217"/>
      <c r="PEB192" s="217"/>
      <c r="PEC192" s="217"/>
      <c r="PED192" s="217"/>
      <c r="PEE192" s="217"/>
      <c r="PEF192" s="217"/>
      <c r="PEG192" s="217"/>
      <c r="PEH192" s="217"/>
      <c r="PEI192" s="217"/>
      <c r="PEJ192" s="217"/>
      <c r="PEK192" s="217"/>
      <c r="PEL192" s="217"/>
      <c r="PEM192" s="217"/>
      <c r="PEN192" s="217"/>
      <c r="PEO192" s="217"/>
      <c r="PEP192" s="217"/>
      <c r="PEQ192" s="217"/>
      <c r="PER192" s="217"/>
      <c r="PES192" s="217"/>
      <c r="PET192" s="217"/>
      <c r="PEU192" s="217"/>
      <c r="PEV192" s="217"/>
      <c r="PEW192" s="217"/>
      <c r="PEX192" s="217"/>
      <c r="PEY192" s="217"/>
      <c r="PEZ192" s="217"/>
      <c r="PFA192" s="217"/>
      <c r="PFB192" s="217"/>
      <c r="PFC192" s="217"/>
      <c r="PFD192" s="217"/>
      <c r="PFE192" s="217"/>
      <c r="PFF192" s="217"/>
      <c r="PFG192" s="217"/>
      <c r="PFH192" s="217"/>
      <c r="PFI192" s="217"/>
      <c r="PFJ192" s="217"/>
      <c r="PFK192" s="217"/>
      <c r="PFL192" s="217"/>
      <c r="PFM192" s="217"/>
      <c r="PFN192" s="217"/>
      <c r="PFO192" s="217"/>
      <c r="PFP192" s="217"/>
      <c r="PFQ192" s="217"/>
      <c r="PFR192" s="217"/>
      <c r="PFS192" s="217"/>
      <c r="PFT192" s="217"/>
      <c r="PFU192" s="217"/>
      <c r="PFV192" s="217"/>
      <c r="PFW192" s="217"/>
      <c r="PFX192" s="217"/>
      <c r="PFY192" s="217"/>
      <c r="PFZ192" s="217"/>
      <c r="PGA192" s="217"/>
      <c r="PGB192" s="217"/>
      <c r="PGC192" s="217"/>
      <c r="PGD192" s="217"/>
      <c r="PGE192" s="217"/>
      <c r="PGF192" s="217"/>
      <c r="PGG192" s="217"/>
      <c r="PGH192" s="217"/>
      <c r="PGI192" s="217"/>
      <c r="PGJ192" s="217"/>
      <c r="PGK192" s="217"/>
      <c r="PGL192" s="217"/>
      <c r="PGM192" s="217"/>
      <c r="PGN192" s="217"/>
      <c r="PGO192" s="217"/>
      <c r="PGP192" s="217"/>
      <c r="PGQ192" s="217"/>
      <c r="PGR192" s="217"/>
      <c r="PGS192" s="217"/>
      <c r="PGT192" s="217"/>
      <c r="PGU192" s="217"/>
      <c r="PGV192" s="217"/>
      <c r="PGW192" s="217"/>
      <c r="PGX192" s="217"/>
      <c r="PGY192" s="217"/>
      <c r="PGZ192" s="217"/>
      <c r="PHA192" s="217"/>
      <c r="PHB192" s="217"/>
      <c r="PHC192" s="217"/>
      <c r="PHD192" s="217"/>
      <c r="PHE192" s="217"/>
      <c r="PHF192" s="217"/>
      <c r="PHG192" s="217"/>
      <c r="PHH192" s="217"/>
      <c r="PHI192" s="217"/>
      <c r="PHJ192" s="217"/>
      <c r="PHK192" s="217"/>
      <c r="PHL192" s="217"/>
      <c r="PHM192" s="217"/>
      <c r="PHN192" s="217"/>
      <c r="PHO192" s="217"/>
      <c r="PHP192" s="217"/>
      <c r="PHQ192" s="217"/>
      <c r="PHR192" s="217"/>
      <c r="PHS192" s="217"/>
      <c r="PHT192" s="217"/>
      <c r="PHU192" s="217"/>
      <c r="PHV192" s="217"/>
      <c r="PHW192" s="217"/>
      <c r="PHX192" s="217"/>
      <c r="PHY192" s="217"/>
      <c r="PHZ192" s="217"/>
      <c r="PIA192" s="217"/>
      <c r="PIB192" s="217"/>
      <c r="PIC192" s="217"/>
      <c r="PID192" s="217"/>
      <c r="PIE192" s="217"/>
      <c r="PIF192" s="217"/>
      <c r="PIG192" s="217"/>
      <c r="PIH192" s="217"/>
      <c r="PII192" s="217"/>
      <c r="PIJ192" s="217"/>
      <c r="PIK192" s="217"/>
      <c r="PIL192" s="217"/>
      <c r="PIM192" s="217"/>
      <c r="PIN192" s="217"/>
      <c r="PIO192" s="217"/>
      <c r="PIP192" s="217"/>
      <c r="PIQ192" s="217"/>
      <c r="PIR192" s="217"/>
      <c r="PIS192" s="217"/>
      <c r="PIT192" s="217"/>
      <c r="PIU192" s="217"/>
      <c r="PIV192" s="217"/>
      <c r="PIW192" s="217"/>
      <c r="PIX192" s="217"/>
      <c r="PIY192" s="217"/>
      <c r="PIZ192" s="217"/>
      <c r="PJA192" s="217"/>
      <c r="PJB192" s="217"/>
      <c r="PJC192" s="217"/>
      <c r="PJD192" s="217"/>
      <c r="PJE192" s="217"/>
      <c r="PJF192" s="217"/>
      <c r="PJG192" s="217"/>
      <c r="PJH192" s="217"/>
      <c r="PJI192" s="217"/>
      <c r="PJJ192" s="217"/>
      <c r="PJK192" s="217"/>
      <c r="PJL192" s="217"/>
      <c r="PJM192" s="217"/>
      <c r="PJN192" s="217"/>
      <c r="PJO192" s="217"/>
      <c r="PJP192" s="217"/>
      <c r="PJQ192" s="217"/>
      <c r="PJR192" s="217"/>
      <c r="PJS192" s="217"/>
      <c r="PJT192" s="217"/>
      <c r="PJU192" s="217"/>
      <c r="PJV192" s="217"/>
      <c r="PJW192" s="217"/>
      <c r="PJX192" s="217"/>
      <c r="PJY192" s="217"/>
      <c r="PJZ192" s="217"/>
      <c r="PKA192" s="217"/>
      <c r="PKB192" s="217"/>
      <c r="PKC192" s="217"/>
      <c r="PKD192" s="217"/>
      <c r="PKE192" s="217"/>
      <c r="PKF192" s="217"/>
      <c r="PKG192" s="217"/>
      <c r="PKH192" s="217"/>
      <c r="PKI192" s="217"/>
      <c r="PKJ192" s="217"/>
      <c r="PKK192" s="217"/>
      <c r="PKL192" s="217"/>
      <c r="PKM192" s="217"/>
      <c r="PKN192" s="217"/>
      <c r="PKO192" s="217"/>
      <c r="PKP192" s="217"/>
      <c r="PKQ192" s="217"/>
      <c r="PKR192" s="217"/>
      <c r="PKS192" s="217"/>
      <c r="PKT192" s="217"/>
      <c r="PKU192" s="217"/>
      <c r="PKV192" s="217"/>
      <c r="PKW192" s="217"/>
      <c r="PKX192" s="217"/>
      <c r="PKY192" s="217"/>
      <c r="PKZ192" s="217"/>
      <c r="PLA192" s="217"/>
      <c r="PLB192" s="217"/>
      <c r="PLC192" s="217"/>
      <c r="PLD192" s="217"/>
      <c r="PLE192" s="217"/>
      <c r="PLF192" s="217"/>
      <c r="PLG192" s="217"/>
      <c r="PLH192" s="217"/>
      <c r="PLI192" s="217"/>
      <c r="PLJ192" s="217"/>
      <c r="PLK192" s="217"/>
      <c r="PLL192" s="217"/>
      <c r="PLM192" s="217"/>
      <c r="PLN192" s="217"/>
      <c r="PLO192" s="217"/>
      <c r="PLP192" s="217"/>
      <c r="PLQ192" s="217"/>
      <c r="PLR192" s="217"/>
      <c r="PLS192" s="217"/>
      <c r="PLT192" s="217"/>
      <c r="PLU192" s="217"/>
      <c r="PLV192" s="217"/>
      <c r="PLW192" s="217"/>
      <c r="PLX192" s="217"/>
      <c r="PLY192" s="217"/>
      <c r="PLZ192" s="217"/>
      <c r="PMA192" s="217"/>
      <c r="PMB192" s="217"/>
      <c r="PMC192" s="217"/>
      <c r="PMD192" s="217"/>
      <c r="PME192" s="217"/>
      <c r="PMF192" s="217"/>
      <c r="PMG192" s="217"/>
      <c r="PMH192" s="217"/>
      <c r="PMI192" s="217"/>
      <c r="PMJ192" s="217"/>
      <c r="PMK192" s="217"/>
      <c r="PML192" s="217"/>
      <c r="PMM192" s="217"/>
      <c r="PMN192" s="217"/>
      <c r="PMO192" s="217"/>
      <c r="PMP192" s="217"/>
      <c r="PMQ192" s="217"/>
      <c r="PMR192" s="217"/>
      <c r="PMS192" s="217"/>
      <c r="PMT192" s="217"/>
      <c r="PMU192" s="217"/>
      <c r="PMV192" s="217"/>
      <c r="PMW192" s="217"/>
      <c r="PMX192" s="217"/>
      <c r="PMY192" s="217"/>
      <c r="PMZ192" s="217"/>
      <c r="PNA192" s="217"/>
      <c r="PNB192" s="217"/>
      <c r="PNC192" s="217"/>
      <c r="PND192" s="217"/>
      <c r="PNE192" s="217"/>
      <c r="PNF192" s="217"/>
      <c r="PNG192" s="217"/>
      <c r="PNH192" s="217"/>
      <c r="PNI192" s="217"/>
      <c r="PNJ192" s="217"/>
      <c r="PNK192" s="217"/>
      <c r="PNL192" s="217"/>
      <c r="PNM192" s="217"/>
      <c r="PNN192" s="217"/>
      <c r="PNO192" s="217"/>
      <c r="PNP192" s="217"/>
      <c r="PNQ192" s="217"/>
      <c r="PNR192" s="217"/>
      <c r="PNS192" s="217"/>
      <c r="PNT192" s="217"/>
      <c r="PNU192" s="217"/>
      <c r="PNV192" s="217"/>
      <c r="PNW192" s="217"/>
      <c r="PNX192" s="217"/>
      <c r="PNY192" s="217"/>
      <c r="PNZ192" s="217"/>
      <c r="POA192" s="217"/>
      <c r="POB192" s="217"/>
      <c r="POC192" s="217"/>
      <c r="POD192" s="217"/>
      <c r="POE192" s="217"/>
      <c r="POF192" s="217"/>
      <c r="POG192" s="217"/>
      <c r="POH192" s="217"/>
      <c r="POI192" s="217"/>
      <c r="POJ192" s="217"/>
      <c r="POK192" s="217"/>
      <c r="POL192" s="217"/>
      <c r="POM192" s="217"/>
      <c r="PON192" s="217"/>
      <c r="POO192" s="217"/>
      <c r="POP192" s="217"/>
      <c r="POQ192" s="217"/>
      <c r="POR192" s="217"/>
      <c r="POS192" s="217"/>
      <c r="POT192" s="217"/>
      <c r="POU192" s="217"/>
      <c r="POV192" s="217"/>
      <c r="POW192" s="217"/>
      <c r="POX192" s="217"/>
      <c r="POY192" s="217"/>
      <c r="POZ192" s="217"/>
      <c r="PPA192" s="217"/>
      <c r="PPB192" s="217"/>
      <c r="PPC192" s="217"/>
      <c r="PPD192" s="217"/>
      <c r="PPE192" s="217"/>
      <c r="PPF192" s="217"/>
      <c r="PPG192" s="217"/>
      <c r="PPH192" s="217"/>
      <c r="PPI192" s="217"/>
      <c r="PPJ192" s="217"/>
      <c r="PPK192" s="217"/>
      <c r="PPL192" s="217"/>
      <c r="PPM192" s="217"/>
      <c r="PPN192" s="217"/>
      <c r="PPO192" s="217"/>
      <c r="PPP192" s="217"/>
      <c r="PPQ192" s="217"/>
      <c r="PPR192" s="217"/>
      <c r="PPS192" s="217"/>
      <c r="PPT192" s="217"/>
      <c r="PPU192" s="217"/>
      <c r="PPV192" s="217"/>
      <c r="PPW192" s="217"/>
      <c r="PPX192" s="217"/>
      <c r="PPY192" s="217"/>
      <c r="PPZ192" s="217"/>
      <c r="PQA192" s="217"/>
      <c r="PQB192" s="217"/>
      <c r="PQC192" s="217"/>
      <c r="PQD192" s="217"/>
      <c r="PQE192" s="217"/>
      <c r="PQF192" s="217"/>
      <c r="PQG192" s="217"/>
      <c r="PQH192" s="217"/>
      <c r="PQI192" s="217"/>
      <c r="PQJ192" s="217"/>
      <c r="PQK192" s="217"/>
      <c r="PQL192" s="217"/>
      <c r="PQM192" s="217"/>
      <c r="PQN192" s="217"/>
      <c r="PQO192" s="217"/>
      <c r="PQP192" s="217"/>
      <c r="PQQ192" s="217"/>
      <c r="PQR192" s="217"/>
      <c r="PQS192" s="217"/>
      <c r="PQT192" s="217"/>
      <c r="PQU192" s="217"/>
      <c r="PQV192" s="217"/>
      <c r="PQW192" s="217"/>
      <c r="PQX192" s="217"/>
      <c r="PQY192" s="217"/>
      <c r="PQZ192" s="217"/>
      <c r="PRA192" s="217"/>
      <c r="PRB192" s="217"/>
      <c r="PRC192" s="217"/>
      <c r="PRD192" s="217"/>
      <c r="PRE192" s="217"/>
      <c r="PRF192" s="217"/>
      <c r="PRG192" s="217"/>
      <c r="PRH192" s="217"/>
      <c r="PRI192" s="217"/>
      <c r="PRJ192" s="217"/>
      <c r="PRK192" s="217"/>
      <c r="PRL192" s="217"/>
      <c r="PRM192" s="217"/>
      <c r="PRN192" s="217"/>
      <c r="PRO192" s="217"/>
      <c r="PRP192" s="217"/>
      <c r="PRQ192" s="217"/>
      <c r="PRR192" s="217"/>
      <c r="PRS192" s="217"/>
      <c r="PRT192" s="217"/>
      <c r="PRU192" s="217"/>
      <c r="PRV192" s="217"/>
      <c r="PRW192" s="217"/>
      <c r="PRX192" s="217"/>
      <c r="PRY192" s="217"/>
      <c r="PRZ192" s="217"/>
      <c r="PSA192" s="217"/>
      <c r="PSB192" s="217"/>
      <c r="PSC192" s="217"/>
      <c r="PSD192" s="217"/>
      <c r="PSE192" s="217"/>
      <c r="PSF192" s="217"/>
      <c r="PSG192" s="217"/>
      <c r="PSH192" s="217"/>
      <c r="PSI192" s="217"/>
      <c r="PSJ192" s="217"/>
      <c r="PSK192" s="217"/>
      <c r="PSL192" s="217"/>
      <c r="PSM192" s="217"/>
      <c r="PSN192" s="217"/>
      <c r="PSO192" s="217"/>
      <c r="PSP192" s="217"/>
      <c r="PSQ192" s="217"/>
      <c r="PSR192" s="217"/>
      <c r="PSS192" s="217"/>
      <c r="PST192" s="217"/>
      <c r="PSU192" s="217"/>
      <c r="PSV192" s="217"/>
      <c r="PSW192" s="217"/>
      <c r="PSX192" s="217"/>
      <c r="PSY192" s="217"/>
      <c r="PSZ192" s="217"/>
      <c r="PTA192" s="217"/>
      <c r="PTB192" s="217"/>
      <c r="PTC192" s="217"/>
      <c r="PTD192" s="217"/>
      <c r="PTE192" s="217"/>
      <c r="PTF192" s="217"/>
      <c r="PTG192" s="217"/>
      <c r="PTH192" s="217"/>
      <c r="PTI192" s="217"/>
      <c r="PTJ192" s="217"/>
      <c r="PTK192" s="217"/>
      <c r="PTL192" s="217"/>
      <c r="PTM192" s="217"/>
      <c r="PTN192" s="217"/>
      <c r="PTO192" s="217"/>
      <c r="PTP192" s="217"/>
      <c r="PTQ192" s="217"/>
      <c r="PTR192" s="217"/>
      <c r="PTS192" s="217"/>
      <c r="PTT192" s="217"/>
      <c r="PTU192" s="217"/>
      <c r="PTV192" s="217"/>
      <c r="PTW192" s="217"/>
      <c r="PTX192" s="217"/>
      <c r="PTY192" s="217"/>
      <c r="PTZ192" s="217"/>
      <c r="PUA192" s="217"/>
      <c r="PUB192" s="217"/>
      <c r="PUC192" s="217"/>
      <c r="PUD192" s="217"/>
      <c r="PUE192" s="217"/>
      <c r="PUF192" s="217"/>
      <c r="PUG192" s="217"/>
      <c r="PUH192" s="217"/>
      <c r="PUI192" s="217"/>
      <c r="PUJ192" s="217"/>
      <c r="PUK192" s="217"/>
      <c r="PUL192" s="217"/>
      <c r="PUM192" s="217"/>
      <c r="PUN192" s="217"/>
      <c r="PUO192" s="217"/>
      <c r="PUP192" s="217"/>
      <c r="PUQ192" s="217"/>
      <c r="PUR192" s="217"/>
      <c r="PUS192" s="217"/>
      <c r="PUT192" s="217"/>
      <c r="PUU192" s="217"/>
      <c r="PUV192" s="217"/>
      <c r="PUW192" s="217"/>
      <c r="PUX192" s="217"/>
      <c r="PUY192" s="217"/>
      <c r="PUZ192" s="217"/>
      <c r="PVA192" s="217"/>
      <c r="PVB192" s="217"/>
      <c r="PVC192" s="217"/>
      <c r="PVD192" s="217"/>
      <c r="PVE192" s="217"/>
      <c r="PVF192" s="217"/>
      <c r="PVG192" s="217"/>
      <c r="PVH192" s="217"/>
      <c r="PVI192" s="217"/>
      <c r="PVJ192" s="217"/>
      <c r="PVK192" s="217"/>
      <c r="PVL192" s="217"/>
      <c r="PVM192" s="217"/>
      <c r="PVN192" s="217"/>
      <c r="PVO192" s="217"/>
      <c r="PVP192" s="217"/>
      <c r="PVQ192" s="217"/>
      <c r="PVR192" s="217"/>
      <c r="PVS192" s="217"/>
      <c r="PVT192" s="217"/>
      <c r="PVU192" s="217"/>
      <c r="PVV192" s="217"/>
      <c r="PVW192" s="217"/>
      <c r="PVX192" s="217"/>
      <c r="PVY192" s="217"/>
      <c r="PVZ192" s="217"/>
      <c r="PWA192" s="217"/>
      <c r="PWB192" s="217"/>
      <c r="PWC192" s="217"/>
      <c r="PWD192" s="217"/>
      <c r="PWE192" s="217"/>
      <c r="PWF192" s="217"/>
      <c r="PWG192" s="217"/>
      <c r="PWH192" s="217"/>
      <c r="PWI192" s="217"/>
      <c r="PWJ192" s="217"/>
      <c r="PWK192" s="217"/>
      <c r="PWL192" s="217"/>
      <c r="PWM192" s="217"/>
      <c r="PWN192" s="217"/>
      <c r="PWO192" s="217"/>
      <c r="PWP192" s="217"/>
      <c r="PWQ192" s="217"/>
      <c r="PWR192" s="217"/>
      <c r="PWS192" s="217"/>
      <c r="PWT192" s="217"/>
      <c r="PWU192" s="217"/>
      <c r="PWV192" s="217"/>
      <c r="PWW192" s="217"/>
      <c r="PWX192" s="217"/>
      <c r="PWY192" s="217"/>
      <c r="PWZ192" s="217"/>
      <c r="PXA192" s="217"/>
      <c r="PXB192" s="217"/>
      <c r="PXC192" s="217"/>
      <c r="PXD192" s="217"/>
      <c r="PXE192" s="217"/>
      <c r="PXF192" s="217"/>
      <c r="PXG192" s="217"/>
      <c r="PXH192" s="217"/>
      <c r="PXI192" s="217"/>
      <c r="PXJ192" s="217"/>
      <c r="PXK192" s="217"/>
      <c r="PXL192" s="217"/>
      <c r="PXM192" s="217"/>
      <c r="PXN192" s="217"/>
      <c r="PXO192" s="217"/>
      <c r="PXP192" s="217"/>
      <c r="PXQ192" s="217"/>
      <c r="PXR192" s="217"/>
      <c r="PXS192" s="217"/>
      <c r="PXT192" s="217"/>
      <c r="PXU192" s="217"/>
      <c r="PXV192" s="217"/>
      <c r="PXW192" s="217"/>
      <c r="PXX192" s="217"/>
      <c r="PXY192" s="217"/>
      <c r="PXZ192" s="217"/>
      <c r="PYA192" s="217"/>
      <c r="PYB192" s="217"/>
      <c r="PYC192" s="217"/>
      <c r="PYD192" s="217"/>
      <c r="PYE192" s="217"/>
      <c r="PYF192" s="217"/>
      <c r="PYG192" s="217"/>
      <c r="PYH192" s="217"/>
      <c r="PYI192" s="217"/>
      <c r="PYJ192" s="217"/>
      <c r="PYK192" s="217"/>
      <c r="PYL192" s="217"/>
      <c r="PYM192" s="217"/>
      <c r="PYN192" s="217"/>
      <c r="PYO192" s="217"/>
      <c r="PYP192" s="217"/>
      <c r="PYQ192" s="217"/>
      <c r="PYR192" s="217"/>
      <c r="PYS192" s="217"/>
      <c r="PYT192" s="217"/>
      <c r="PYU192" s="217"/>
      <c r="PYV192" s="217"/>
      <c r="PYW192" s="217"/>
      <c r="PYX192" s="217"/>
      <c r="PYY192" s="217"/>
      <c r="PYZ192" s="217"/>
      <c r="PZA192" s="217"/>
      <c r="PZB192" s="217"/>
      <c r="PZC192" s="217"/>
      <c r="PZD192" s="217"/>
      <c r="PZE192" s="217"/>
      <c r="PZF192" s="217"/>
      <c r="PZG192" s="217"/>
      <c r="PZH192" s="217"/>
      <c r="PZI192" s="217"/>
      <c r="PZJ192" s="217"/>
      <c r="PZK192" s="217"/>
      <c r="PZL192" s="217"/>
      <c r="PZM192" s="217"/>
      <c r="PZN192" s="217"/>
      <c r="PZO192" s="217"/>
      <c r="PZP192" s="217"/>
      <c r="PZQ192" s="217"/>
      <c r="PZR192" s="217"/>
      <c r="PZS192" s="217"/>
      <c r="PZT192" s="217"/>
      <c r="PZU192" s="217"/>
      <c r="PZV192" s="217"/>
      <c r="PZW192" s="217"/>
      <c r="PZX192" s="217"/>
      <c r="PZY192" s="217"/>
      <c r="PZZ192" s="217"/>
      <c r="QAA192" s="217"/>
      <c r="QAB192" s="217"/>
      <c r="QAC192" s="217"/>
      <c r="QAD192" s="217"/>
      <c r="QAE192" s="217"/>
      <c r="QAF192" s="217"/>
      <c r="QAG192" s="217"/>
      <c r="QAH192" s="217"/>
      <c r="QAI192" s="217"/>
      <c r="QAJ192" s="217"/>
      <c r="QAK192" s="217"/>
      <c r="QAL192" s="217"/>
      <c r="QAM192" s="217"/>
      <c r="QAN192" s="217"/>
      <c r="QAO192" s="217"/>
      <c r="QAP192" s="217"/>
      <c r="QAQ192" s="217"/>
      <c r="QAR192" s="217"/>
      <c r="QAS192" s="217"/>
      <c r="QAT192" s="217"/>
      <c r="QAU192" s="217"/>
      <c r="QAV192" s="217"/>
      <c r="QAW192" s="217"/>
      <c r="QAX192" s="217"/>
      <c r="QAY192" s="217"/>
      <c r="QAZ192" s="217"/>
      <c r="QBA192" s="217"/>
      <c r="QBB192" s="217"/>
      <c r="QBC192" s="217"/>
      <c r="QBD192" s="217"/>
      <c r="QBE192" s="217"/>
      <c r="QBF192" s="217"/>
      <c r="QBG192" s="217"/>
      <c r="QBH192" s="217"/>
      <c r="QBI192" s="217"/>
      <c r="QBJ192" s="217"/>
      <c r="QBK192" s="217"/>
      <c r="QBL192" s="217"/>
      <c r="QBM192" s="217"/>
      <c r="QBN192" s="217"/>
      <c r="QBO192" s="217"/>
      <c r="QBP192" s="217"/>
      <c r="QBQ192" s="217"/>
      <c r="QBR192" s="217"/>
      <c r="QBS192" s="217"/>
      <c r="QBT192" s="217"/>
      <c r="QBU192" s="217"/>
      <c r="QBV192" s="217"/>
      <c r="QBW192" s="217"/>
      <c r="QBX192" s="217"/>
      <c r="QBY192" s="217"/>
      <c r="QBZ192" s="217"/>
      <c r="QCA192" s="217"/>
      <c r="QCB192" s="217"/>
      <c r="QCC192" s="217"/>
      <c r="QCD192" s="217"/>
      <c r="QCE192" s="217"/>
      <c r="QCF192" s="217"/>
      <c r="QCG192" s="217"/>
      <c r="QCH192" s="217"/>
      <c r="QCI192" s="217"/>
      <c r="QCJ192" s="217"/>
      <c r="QCK192" s="217"/>
      <c r="QCL192" s="217"/>
      <c r="QCM192" s="217"/>
      <c r="QCN192" s="217"/>
      <c r="QCO192" s="217"/>
      <c r="QCP192" s="217"/>
      <c r="QCQ192" s="217"/>
      <c r="QCR192" s="217"/>
      <c r="QCS192" s="217"/>
      <c r="QCT192" s="217"/>
      <c r="QCU192" s="217"/>
      <c r="QCV192" s="217"/>
      <c r="QCW192" s="217"/>
      <c r="QCX192" s="217"/>
      <c r="QCY192" s="217"/>
      <c r="QCZ192" s="217"/>
      <c r="QDA192" s="217"/>
      <c r="QDB192" s="217"/>
      <c r="QDC192" s="217"/>
      <c r="QDD192" s="217"/>
      <c r="QDE192" s="217"/>
      <c r="QDF192" s="217"/>
      <c r="QDG192" s="217"/>
      <c r="QDH192" s="217"/>
      <c r="QDI192" s="217"/>
      <c r="QDJ192" s="217"/>
      <c r="QDK192" s="217"/>
      <c r="QDL192" s="217"/>
      <c r="QDM192" s="217"/>
      <c r="QDN192" s="217"/>
      <c r="QDO192" s="217"/>
      <c r="QDP192" s="217"/>
      <c r="QDQ192" s="217"/>
      <c r="QDR192" s="217"/>
      <c r="QDS192" s="217"/>
      <c r="QDT192" s="217"/>
      <c r="QDU192" s="217"/>
      <c r="QDV192" s="217"/>
      <c r="QDW192" s="217"/>
      <c r="QDX192" s="217"/>
      <c r="QDY192" s="217"/>
      <c r="QDZ192" s="217"/>
      <c r="QEA192" s="217"/>
      <c r="QEB192" s="217"/>
      <c r="QEC192" s="217"/>
      <c r="QED192" s="217"/>
      <c r="QEE192" s="217"/>
      <c r="QEF192" s="217"/>
      <c r="QEG192" s="217"/>
      <c r="QEH192" s="217"/>
      <c r="QEI192" s="217"/>
      <c r="QEJ192" s="217"/>
      <c r="QEK192" s="217"/>
      <c r="QEL192" s="217"/>
      <c r="QEM192" s="217"/>
      <c r="QEN192" s="217"/>
      <c r="QEO192" s="217"/>
      <c r="QEP192" s="217"/>
      <c r="QEQ192" s="217"/>
      <c r="QER192" s="217"/>
      <c r="QES192" s="217"/>
      <c r="QET192" s="217"/>
      <c r="QEU192" s="217"/>
      <c r="QEV192" s="217"/>
      <c r="QEW192" s="217"/>
      <c r="QEX192" s="217"/>
      <c r="QEY192" s="217"/>
      <c r="QEZ192" s="217"/>
      <c r="QFA192" s="217"/>
      <c r="QFB192" s="217"/>
      <c r="QFC192" s="217"/>
      <c r="QFD192" s="217"/>
      <c r="QFE192" s="217"/>
      <c r="QFF192" s="217"/>
      <c r="QFG192" s="217"/>
      <c r="QFH192" s="217"/>
      <c r="QFI192" s="217"/>
      <c r="QFJ192" s="217"/>
      <c r="QFK192" s="217"/>
      <c r="QFL192" s="217"/>
      <c r="QFM192" s="217"/>
      <c r="QFN192" s="217"/>
      <c r="QFO192" s="217"/>
      <c r="QFP192" s="217"/>
      <c r="QFQ192" s="217"/>
      <c r="QFR192" s="217"/>
      <c r="QFS192" s="217"/>
      <c r="QFT192" s="217"/>
      <c r="QFU192" s="217"/>
      <c r="QFV192" s="217"/>
      <c r="QFW192" s="217"/>
      <c r="QFX192" s="217"/>
      <c r="QFY192" s="217"/>
      <c r="QFZ192" s="217"/>
      <c r="QGA192" s="217"/>
      <c r="QGB192" s="217"/>
      <c r="QGC192" s="217"/>
      <c r="QGD192" s="217"/>
      <c r="QGE192" s="217"/>
      <c r="QGF192" s="217"/>
      <c r="QGG192" s="217"/>
      <c r="QGH192" s="217"/>
      <c r="QGI192" s="217"/>
      <c r="QGJ192" s="217"/>
      <c r="QGK192" s="217"/>
      <c r="QGL192" s="217"/>
      <c r="QGM192" s="217"/>
      <c r="QGN192" s="217"/>
      <c r="QGO192" s="217"/>
      <c r="QGP192" s="217"/>
      <c r="QGQ192" s="217"/>
      <c r="QGR192" s="217"/>
      <c r="QGS192" s="217"/>
      <c r="QGT192" s="217"/>
      <c r="QGU192" s="217"/>
      <c r="QGV192" s="217"/>
      <c r="QGW192" s="217"/>
      <c r="QGX192" s="217"/>
      <c r="QGY192" s="217"/>
      <c r="QGZ192" s="217"/>
      <c r="QHA192" s="217"/>
      <c r="QHB192" s="217"/>
      <c r="QHC192" s="217"/>
      <c r="QHD192" s="217"/>
      <c r="QHE192" s="217"/>
      <c r="QHF192" s="217"/>
      <c r="QHG192" s="217"/>
      <c r="QHH192" s="217"/>
      <c r="QHI192" s="217"/>
      <c r="QHJ192" s="217"/>
      <c r="QHK192" s="217"/>
      <c r="QHL192" s="217"/>
      <c r="QHM192" s="217"/>
      <c r="QHN192" s="217"/>
      <c r="QHO192" s="217"/>
      <c r="QHP192" s="217"/>
      <c r="QHQ192" s="217"/>
      <c r="QHR192" s="217"/>
      <c r="QHS192" s="217"/>
      <c r="QHT192" s="217"/>
      <c r="QHU192" s="217"/>
      <c r="QHV192" s="217"/>
      <c r="QHW192" s="217"/>
      <c r="QHX192" s="217"/>
      <c r="QHY192" s="217"/>
      <c r="QHZ192" s="217"/>
      <c r="QIA192" s="217"/>
      <c r="QIB192" s="217"/>
      <c r="QIC192" s="217"/>
      <c r="QID192" s="217"/>
      <c r="QIE192" s="217"/>
      <c r="QIF192" s="217"/>
      <c r="QIG192" s="217"/>
      <c r="QIH192" s="217"/>
      <c r="QII192" s="217"/>
      <c r="QIJ192" s="217"/>
      <c r="QIK192" s="217"/>
      <c r="QIL192" s="217"/>
      <c r="QIM192" s="217"/>
      <c r="QIN192" s="217"/>
      <c r="QIO192" s="217"/>
      <c r="QIP192" s="217"/>
      <c r="QIQ192" s="217"/>
      <c r="QIR192" s="217"/>
      <c r="QIS192" s="217"/>
      <c r="QIT192" s="217"/>
      <c r="QIU192" s="217"/>
      <c r="QIV192" s="217"/>
      <c r="QIW192" s="217"/>
      <c r="QIX192" s="217"/>
      <c r="QIY192" s="217"/>
      <c r="QIZ192" s="217"/>
      <c r="QJA192" s="217"/>
      <c r="QJB192" s="217"/>
      <c r="QJC192" s="217"/>
      <c r="QJD192" s="217"/>
      <c r="QJE192" s="217"/>
      <c r="QJF192" s="217"/>
      <c r="QJG192" s="217"/>
      <c r="QJH192" s="217"/>
      <c r="QJI192" s="217"/>
      <c r="QJJ192" s="217"/>
      <c r="QJK192" s="217"/>
      <c r="QJL192" s="217"/>
      <c r="QJM192" s="217"/>
      <c r="QJN192" s="217"/>
      <c r="QJO192" s="217"/>
      <c r="QJP192" s="217"/>
      <c r="QJQ192" s="217"/>
      <c r="QJR192" s="217"/>
      <c r="QJS192" s="217"/>
      <c r="QJT192" s="217"/>
      <c r="QJU192" s="217"/>
      <c r="QJV192" s="217"/>
      <c r="QJW192" s="217"/>
      <c r="QJX192" s="217"/>
      <c r="QJY192" s="217"/>
      <c r="QJZ192" s="217"/>
      <c r="QKA192" s="217"/>
      <c r="QKB192" s="217"/>
      <c r="QKC192" s="217"/>
      <c r="QKD192" s="217"/>
      <c r="QKE192" s="217"/>
      <c r="QKF192" s="217"/>
      <c r="QKG192" s="217"/>
      <c r="QKH192" s="217"/>
      <c r="QKI192" s="217"/>
      <c r="QKJ192" s="217"/>
      <c r="QKK192" s="217"/>
      <c r="QKL192" s="217"/>
      <c r="QKM192" s="217"/>
      <c r="QKN192" s="217"/>
      <c r="QKO192" s="217"/>
      <c r="QKP192" s="217"/>
      <c r="QKQ192" s="217"/>
      <c r="QKR192" s="217"/>
      <c r="QKS192" s="217"/>
      <c r="QKT192" s="217"/>
      <c r="QKU192" s="217"/>
      <c r="QKV192" s="217"/>
      <c r="QKW192" s="217"/>
      <c r="QKX192" s="217"/>
      <c r="QKY192" s="217"/>
      <c r="QKZ192" s="217"/>
      <c r="QLA192" s="217"/>
      <c r="QLB192" s="217"/>
      <c r="QLC192" s="217"/>
      <c r="QLD192" s="217"/>
      <c r="QLE192" s="217"/>
      <c r="QLF192" s="217"/>
      <c r="QLG192" s="217"/>
      <c r="QLH192" s="217"/>
      <c r="QLI192" s="217"/>
      <c r="QLJ192" s="217"/>
      <c r="QLK192" s="217"/>
      <c r="QLL192" s="217"/>
      <c r="QLM192" s="217"/>
      <c r="QLN192" s="217"/>
      <c r="QLO192" s="217"/>
      <c r="QLP192" s="217"/>
      <c r="QLQ192" s="217"/>
      <c r="QLR192" s="217"/>
      <c r="QLS192" s="217"/>
      <c r="QLT192" s="217"/>
      <c r="QLU192" s="217"/>
      <c r="QLV192" s="217"/>
      <c r="QLW192" s="217"/>
      <c r="QLX192" s="217"/>
      <c r="QLY192" s="217"/>
      <c r="QLZ192" s="217"/>
      <c r="QMA192" s="217"/>
      <c r="QMB192" s="217"/>
      <c r="QMC192" s="217"/>
      <c r="QMD192" s="217"/>
      <c r="QME192" s="217"/>
      <c r="QMF192" s="217"/>
      <c r="QMG192" s="217"/>
      <c r="QMH192" s="217"/>
      <c r="QMI192" s="217"/>
      <c r="QMJ192" s="217"/>
      <c r="QMK192" s="217"/>
      <c r="QML192" s="217"/>
      <c r="QMM192" s="217"/>
      <c r="QMN192" s="217"/>
      <c r="QMO192" s="217"/>
      <c r="QMP192" s="217"/>
      <c r="QMQ192" s="217"/>
      <c r="QMR192" s="217"/>
      <c r="QMS192" s="217"/>
      <c r="QMT192" s="217"/>
      <c r="QMU192" s="217"/>
      <c r="QMV192" s="217"/>
      <c r="QMW192" s="217"/>
      <c r="QMX192" s="217"/>
      <c r="QMY192" s="217"/>
      <c r="QMZ192" s="217"/>
      <c r="QNA192" s="217"/>
      <c r="QNB192" s="217"/>
      <c r="QNC192" s="217"/>
      <c r="QND192" s="217"/>
      <c r="QNE192" s="217"/>
      <c r="QNF192" s="217"/>
      <c r="QNG192" s="217"/>
      <c r="QNH192" s="217"/>
      <c r="QNI192" s="217"/>
      <c r="QNJ192" s="217"/>
      <c r="QNK192" s="217"/>
      <c r="QNL192" s="217"/>
      <c r="QNM192" s="217"/>
      <c r="QNN192" s="217"/>
      <c r="QNO192" s="217"/>
      <c r="QNP192" s="217"/>
      <c r="QNQ192" s="217"/>
      <c r="QNR192" s="217"/>
      <c r="QNS192" s="217"/>
      <c r="QNT192" s="217"/>
      <c r="QNU192" s="217"/>
      <c r="QNV192" s="217"/>
      <c r="QNW192" s="217"/>
      <c r="QNX192" s="217"/>
      <c r="QNY192" s="217"/>
      <c r="QNZ192" s="217"/>
      <c r="QOA192" s="217"/>
      <c r="QOB192" s="217"/>
      <c r="QOC192" s="217"/>
      <c r="QOD192" s="217"/>
      <c r="QOE192" s="217"/>
      <c r="QOF192" s="217"/>
      <c r="QOG192" s="217"/>
      <c r="QOH192" s="217"/>
      <c r="QOI192" s="217"/>
      <c r="QOJ192" s="217"/>
      <c r="QOK192" s="217"/>
      <c r="QOL192" s="217"/>
      <c r="QOM192" s="217"/>
      <c r="QON192" s="217"/>
      <c r="QOO192" s="217"/>
      <c r="QOP192" s="217"/>
      <c r="QOQ192" s="217"/>
      <c r="QOR192" s="217"/>
      <c r="QOS192" s="217"/>
      <c r="QOT192" s="217"/>
      <c r="QOU192" s="217"/>
      <c r="QOV192" s="217"/>
      <c r="QOW192" s="217"/>
      <c r="QOX192" s="217"/>
      <c r="QOY192" s="217"/>
      <c r="QOZ192" s="217"/>
      <c r="QPA192" s="217"/>
      <c r="QPB192" s="217"/>
      <c r="QPC192" s="217"/>
      <c r="QPD192" s="217"/>
      <c r="QPE192" s="217"/>
      <c r="QPF192" s="217"/>
      <c r="QPG192" s="217"/>
      <c r="QPH192" s="217"/>
      <c r="QPI192" s="217"/>
      <c r="QPJ192" s="217"/>
      <c r="QPK192" s="217"/>
      <c r="QPL192" s="217"/>
      <c r="QPM192" s="217"/>
      <c r="QPN192" s="217"/>
      <c r="QPO192" s="217"/>
      <c r="QPP192" s="217"/>
      <c r="QPQ192" s="217"/>
      <c r="QPR192" s="217"/>
      <c r="QPS192" s="217"/>
      <c r="QPT192" s="217"/>
      <c r="QPU192" s="217"/>
      <c r="QPV192" s="217"/>
      <c r="QPW192" s="217"/>
      <c r="QPX192" s="217"/>
      <c r="QPY192" s="217"/>
      <c r="QPZ192" s="217"/>
      <c r="QQA192" s="217"/>
      <c r="QQB192" s="217"/>
      <c r="QQC192" s="217"/>
      <c r="QQD192" s="217"/>
      <c r="QQE192" s="217"/>
      <c r="QQF192" s="217"/>
      <c r="QQG192" s="217"/>
      <c r="QQH192" s="217"/>
      <c r="QQI192" s="217"/>
      <c r="QQJ192" s="217"/>
      <c r="QQK192" s="217"/>
      <c r="QQL192" s="217"/>
      <c r="QQM192" s="217"/>
      <c r="QQN192" s="217"/>
      <c r="QQO192" s="217"/>
      <c r="QQP192" s="217"/>
      <c r="QQQ192" s="217"/>
      <c r="QQR192" s="217"/>
      <c r="QQS192" s="217"/>
      <c r="QQT192" s="217"/>
      <c r="QQU192" s="217"/>
      <c r="QQV192" s="217"/>
      <c r="QQW192" s="217"/>
      <c r="QQX192" s="217"/>
      <c r="QQY192" s="217"/>
      <c r="QQZ192" s="217"/>
      <c r="QRA192" s="217"/>
      <c r="QRB192" s="217"/>
      <c r="QRC192" s="217"/>
      <c r="QRD192" s="217"/>
      <c r="QRE192" s="217"/>
      <c r="QRF192" s="217"/>
      <c r="QRG192" s="217"/>
      <c r="QRH192" s="217"/>
      <c r="QRI192" s="217"/>
      <c r="QRJ192" s="217"/>
      <c r="QRK192" s="217"/>
      <c r="QRL192" s="217"/>
      <c r="QRM192" s="217"/>
      <c r="QRN192" s="217"/>
      <c r="QRO192" s="217"/>
      <c r="QRP192" s="217"/>
      <c r="QRQ192" s="217"/>
      <c r="QRR192" s="217"/>
      <c r="QRS192" s="217"/>
      <c r="QRT192" s="217"/>
      <c r="QRU192" s="217"/>
      <c r="QRV192" s="217"/>
      <c r="QRW192" s="217"/>
      <c r="QRX192" s="217"/>
      <c r="QRY192" s="217"/>
      <c r="QRZ192" s="217"/>
      <c r="QSA192" s="217"/>
      <c r="QSB192" s="217"/>
      <c r="QSC192" s="217"/>
      <c r="QSD192" s="217"/>
      <c r="QSE192" s="217"/>
      <c r="QSF192" s="217"/>
      <c r="QSG192" s="217"/>
      <c r="QSH192" s="217"/>
      <c r="QSI192" s="217"/>
      <c r="QSJ192" s="217"/>
      <c r="QSK192" s="217"/>
      <c r="QSL192" s="217"/>
      <c r="QSM192" s="217"/>
      <c r="QSN192" s="217"/>
      <c r="QSO192" s="217"/>
      <c r="QSP192" s="217"/>
      <c r="QSQ192" s="217"/>
      <c r="QSR192" s="217"/>
      <c r="QSS192" s="217"/>
      <c r="QST192" s="217"/>
      <c r="QSU192" s="217"/>
      <c r="QSV192" s="217"/>
      <c r="QSW192" s="217"/>
      <c r="QSX192" s="217"/>
      <c r="QSY192" s="217"/>
      <c r="QSZ192" s="217"/>
      <c r="QTA192" s="217"/>
      <c r="QTB192" s="217"/>
      <c r="QTC192" s="217"/>
      <c r="QTD192" s="217"/>
      <c r="QTE192" s="217"/>
      <c r="QTF192" s="217"/>
      <c r="QTG192" s="217"/>
      <c r="QTH192" s="217"/>
      <c r="QTI192" s="217"/>
      <c r="QTJ192" s="217"/>
      <c r="QTK192" s="217"/>
      <c r="QTL192" s="217"/>
      <c r="QTM192" s="217"/>
      <c r="QTN192" s="217"/>
      <c r="QTO192" s="217"/>
      <c r="QTP192" s="217"/>
      <c r="QTQ192" s="217"/>
      <c r="QTR192" s="217"/>
      <c r="QTS192" s="217"/>
      <c r="QTT192" s="217"/>
      <c r="QTU192" s="217"/>
      <c r="QTV192" s="217"/>
      <c r="QTW192" s="217"/>
      <c r="QTX192" s="217"/>
      <c r="QTY192" s="217"/>
      <c r="QTZ192" s="217"/>
      <c r="QUA192" s="217"/>
      <c r="QUB192" s="217"/>
      <c r="QUC192" s="217"/>
      <c r="QUD192" s="217"/>
      <c r="QUE192" s="217"/>
      <c r="QUF192" s="217"/>
      <c r="QUG192" s="217"/>
      <c r="QUH192" s="217"/>
      <c r="QUI192" s="217"/>
      <c r="QUJ192" s="217"/>
      <c r="QUK192" s="217"/>
      <c r="QUL192" s="217"/>
      <c r="QUM192" s="217"/>
      <c r="QUN192" s="217"/>
      <c r="QUO192" s="217"/>
      <c r="QUP192" s="217"/>
      <c r="QUQ192" s="217"/>
      <c r="QUR192" s="217"/>
      <c r="QUS192" s="217"/>
      <c r="QUT192" s="217"/>
      <c r="QUU192" s="217"/>
      <c r="QUV192" s="217"/>
      <c r="QUW192" s="217"/>
      <c r="QUX192" s="217"/>
      <c r="QUY192" s="217"/>
      <c r="QUZ192" s="217"/>
      <c r="QVA192" s="217"/>
      <c r="QVB192" s="217"/>
      <c r="QVC192" s="217"/>
      <c r="QVD192" s="217"/>
      <c r="QVE192" s="217"/>
      <c r="QVF192" s="217"/>
      <c r="QVG192" s="217"/>
      <c r="QVH192" s="217"/>
      <c r="QVI192" s="217"/>
      <c r="QVJ192" s="217"/>
      <c r="QVK192" s="217"/>
      <c r="QVL192" s="217"/>
      <c r="QVM192" s="217"/>
      <c r="QVN192" s="217"/>
      <c r="QVO192" s="217"/>
      <c r="QVP192" s="217"/>
      <c r="QVQ192" s="217"/>
      <c r="QVR192" s="217"/>
      <c r="QVS192" s="217"/>
      <c r="QVT192" s="217"/>
      <c r="QVU192" s="217"/>
      <c r="QVV192" s="217"/>
      <c r="QVW192" s="217"/>
      <c r="QVX192" s="217"/>
      <c r="QVY192" s="217"/>
      <c r="QVZ192" s="217"/>
      <c r="QWA192" s="217"/>
      <c r="QWB192" s="217"/>
      <c r="QWC192" s="217"/>
      <c r="QWD192" s="217"/>
      <c r="QWE192" s="217"/>
      <c r="QWF192" s="217"/>
      <c r="QWG192" s="217"/>
      <c r="QWH192" s="217"/>
      <c r="QWI192" s="217"/>
      <c r="QWJ192" s="217"/>
      <c r="QWK192" s="217"/>
      <c r="QWL192" s="217"/>
      <c r="QWM192" s="217"/>
      <c r="QWN192" s="217"/>
      <c r="QWO192" s="217"/>
      <c r="QWP192" s="217"/>
      <c r="QWQ192" s="217"/>
      <c r="QWR192" s="217"/>
      <c r="QWS192" s="217"/>
      <c r="QWT192" s="217"/>
      <c r="QWU192" s="217"/>
      <c r="QWV192" s="217"/>
      <c r="QWW192" s="217"/>
      <c r="QWX192" s="217"/>
      <c r="QWY192" s="217"/>
      <c r="QWZ192" s="217"/>
      <c r="QXA192" s="217"/>
      <c r="QXB192" s="217"/>
      <c r="QXC192" s="217"/>
      <c r="QXD192" s="217"/>
      <c r="QXE192" s="217"/>
      <c r="QXF192" s="217"/>
      <c r="QXG192" s="217"/>
      <c r="QXH192" s="217"/>
      <c r="QXI192" s="217"/>
      <c r="QXJ192" s="217"/>
      <c r="QXK192" s="217"/>
      <c r="QXL192" s="217"/>
      <c r="QXM192" s="217"/>
      <c r="QXN192" s="217"/>
      <c r="QXO192" s="217"/>
      <c r="QXP192" s="217"/>
      <c r="QXQ192" s="217"/>
      <c r="QXR192" s="217"/>
      <c r="QXS192" s="217"/>
      <c r="QXT192" s="217"/>
      <c r="QXU192" s="217"/>
      <c r="QXV192" s="217"/>
      <c r="QXW192" s="217"/>
      <c r="QXX192" s="217"/>
      <c r="QXY192" s="217"/>
      <c r="QXZ192" s="217"/>
      <c r="QYA192" s="217"/>
      <c r="QYB192" s="217"/>
      <c r="QYC192" s="217"/>
      <c r="QYD192" s="217"/>
      <c r="QYE192" s="217"/>
      <c r="QYF192" s="217"/>
      <c r="QYG192" s="217"/>
      <c r="QYH192" s="217"/>
      <c r="QYI192" s="217"/>
      <c r="QYJ192" s="217"/>
      <c r="QYK192" s="217"/>
      <c r="QYL192" s="217"/>
      <c r="QYM192" s="217"/>
      <c r="QYN192" s="217"/>
      <c r="QYO192" s="217"/>
      <c r="QYP192" s="217"/>
      <c r="QYQ192" s="217"/>
      <c r="QYR192" s="217"/>
      <c r="QYS192" s="217"/>
      <c r="QYT192" s="217"/>
      <c r="QYU192" s="217"/>
      <c r="QYV192" s="217"/>
      <c r="QYW192" s="217"/>
      <c r="QYX192" s="217"/>
      <c r="QYY192" s="217"/>
      <c r="QYZ192" s="217"/>
      <c r="QZA192" s="217"/>
      <c r="QZB192" s="217"/>
      <c r="QZC192" s="217"/>
      <c r="QZD192" s="217"/>
      <c r="QZE192" s="217"/>
      <c r="QZF192" s="217"/>
      <c r="QZG192" s="217"/>
      <c r="QZH192" s="217"/>
      <c r="QZI192" s="217"/>
      <c r="QZJ192" s="217"/>
      <c r="QZK192" s="217"/>
      <c r="QZL192" s="217"/>
      <c r="QZM192" s="217"/>
      <c r="QZN192" s="217"/>
      <c r="QZO192" s="217"/>
      <c r="QZP192" s="217"/>
      <c r="QZQ192" s="217"/>
      <c r="QZR192" s="217"/>
      <c r="QZS192" s="217"/>
      <c r="QZT192" s="217"/>
      <c r="QZU192" s="217"/>
      <c r="QZV192" s="217"/>
      <c r="QZW192" s="217"/>
      <c r="QZX192" s="217"/>
      <c r="QZY192" s="217"/>
      <c r="QZZ192" s="217"/>
      <c r="RAA192" s="217"/>
      <c r="RAB192" s="217"/>
      <c r="RAC192" s="217"/>
      <c r="RAD192" s="217"/>
      <c r="RAE192" s="217"/>
      <c r="RAF192" s="217"/>
      <c r="RAG192" s="217"/>
      <c r="RAH192" s="217"/>
      <c r="RAI192" s="217"/>
      <c r="RAJ192" s="217"/>
      <c r="RAK192" s="217"/>
      <c r="RAL192" s="217"/>
      <c r="RAM192" s="217"/>
      <c r="RAN192" s="217"/>
      <c r="RAO192" s="217"/>
      <c r="RAP192" s="217"/>
      <c r="RAQ192" s="217"/>
      <c r="RAR192" s="217"/>
      <c r="RAS192" s="217"/>
      <c r="RAT192" s="217"/>
      <c r="RAU192" s="217"/>
      <c r="RAV192" s="217"/>
      <c r="RAW192" s="217"/>
      <c r="RAX192" s="217"/>
      <c r="RAY192" s="217"/>
      <c r="RAZ192" s="217"/>
      <c r="RBA192" s="217"/>
      <c r="RBB192" s="217"/>
      <c r="RBC192" s="217"/>
      <c r="RBD192" s="217"/>
      <c r="RBE192" s="217"/>
      <c r="RBF192" s="217"/>
      <c r="RBG192" s="217"/>
      <c r="RBH192" s="217"/>
      <c r="RBI192" s="217"/>
      <c r="RBJ192" s="217"/>
      <c r="RBK192" s="217"/>
      <c r="RBL192" s="217"/>
      <c r="RBM192" s="217"/>
      <c r="RBN192" s="217"/>
      <c r="RBO192" s="217"/>
      <c r="RBP192" s="217"/>
      <c r="RBQ192" s="217"/>
      <c r="RBR192" s="217"/>
      <c r="RBS192" s="217"/>
      <c r="RBT192" s="217"/>
      <c r="RBU192" s="217"/>
      <c r="RBV192" s="217"/>
      <c r="RBW192" s="217"/>
      <c r="RBX192" s="217"/>
      <c r="RBY192" s="217"/>
      <c r="RBZ192" s="217"/>
      <c r="RCA192" s="217"/>
      <c r="RCB192" s="217"/>
      <c r="RCC192" s="217"/>
      <c r="RCD192" s="217"/>
      <c r="RCE192" s="217"/>
      <c r="RCF192" s="217"/>
      <c r="RCG192" s="217"/>
      <c r="RCH192" s="217"/>
      <c r="RCI192" s="217"/>
      <c r="RCJ192" s="217"/>
      <c r="RCK192" s="217"/>
      <c r="RCL192" s="217"/>
      <c r="RCM192" s="217"/>
      <c r="RCN192" s="217"/>
      <c r="RCO192" s="217"/>
      <c r="RCP192" s="217"/>
      <c r="RCQ192" s="217"/>
      <c r="RCR192" s="217"/>
      <c r="RCS192" s="217"/>
      <c r="RCT192" s="217"/>
      <c r="RCU192" s="217"/>
      <c r="RCV192" s="217"/>
      <c r="RCW192" s="217"/>
      <c r="RCX192" s="217"/>
      <c r="RCY192" s="217"/>
      <c r="RCZ192" s="217"/>
      <c r="RDA192" s="217"/>
      <c r="RDB192" s="217"/>
      <c r="RDC192" s="217"/>
      <c r="RDD192" s="217"/>
      <c r="RDE192" s="217"/>
      <c r="RDF192" s="217"/>
      <c r="RDG192" s="217"/>
      <c r="RDH192" s="217"/>
      <c r="RDI192" s="217"/>
      <c r="RDJ192" s="217"/>
      <c r="RDK192" s="217"/>
      <c r="RDL192" s="217"/>
      <c r="RDM192" s="217"/>
      <c r="RDN192" s="217"/>
      <c r="RDO192" s="217"/>
      <c r="RDP192" s="217"/>
      <c r="RDQ192" s="217"/>
      <c r="RDR192" s="217"/>
      <c r="RDS192" s="217"/>
      <c r="RDT192" s="217"/>
      <c r="RDU192" s="217"/>
      <c r="RDV192" s="217"/>
      <c r="RDW192" s="217"/>
      <c r="RDX192" s="217"/>
      <c r="RDY192" s="217"/>
      <c r="RDZ192" s="217"/>
      <c r="REA192" s="217"/>
      <c r="REB192" s="217"/>
      <c r="REC192" s="217"/>
      <c r="RED192" s="217"/>
      <c r="REE192" s="217"/>
      <c r="REF192" s="217"/>
      <c r="REG192" s="217"/>
      <c r="REH192" s="217"/>
      <c r="REI192" s="217"/>
      <c r="REJ192" s="217"/>
      <c r="REK192" s="217"/>
      <c r="REL192" s="217"/>
      <c r="REM192" s="217"/>
      <c r="REN192" s="217"/>
      <c r="REO192" s="217"/>
      <c r="REP192" s="217"/>
      <c r="REQ192" s="217"/>
      <c r="RER192" s="217"/>
      <c r="RES192" s="217"/>
      <c r="RET192" s="217"/>
      <c r="REU192" s="217"/>
      <c r="REV192" s="217"/>
      <c r="REW192" s="217"/>
      <c r="REX192" s="217"/>
      <c r="REY192" s="217"/>
      <c r="REZ192" s="217"/>
      <c r="RFA192" s="217"/>
      <c r="RFB192" s="217"/>
      <c r="RFC192" s="217"/>
      <c r="RFD192" s="217"/>
      <c r="RFE192" s="217"/>
      <c r="RFF192" s="217"/>
      <c r="RFG192" s="217"/>
      <c r="RFH192" s="217"/>
      <c r="RFI192" s="217"/>
      <c r="RFJ192" s="217"/>
      <c r="RFK192" s="217"/>
      <c r="RFL192" s="217"/>
      <c r="RFM192" s="217"/>
      <c r="RFN192" s="217"/>
      <c r="RFO192" s="217"/>
      <c r="RFP192" s="217"/>
      <c r="RFQ192" s="217"/>
      <c r="RFR192" s="217"/>
      <c r="RFS192" s="217"/>
      <c r="RFT192" s="217"/>
      <c r="RFU192" s="217"/>
      <c r="RFV192" s="217"/>
      <c r="RFW192" s="217"/>
      <c r="RFX192" s="217"/>
      <c r="RFY192" s="217"/>
      <c r="RFZ192" s="217"/>
      <c r="RGA192" s="217"/>
      <c r="RGB192" s="217"/>
      <c r="RGC192" s="217"/>
      <c r="RGD192" s="217"/>
      <c r="RGE192" s="217"/>
      <c r="RGF192" s="217"/>
      <c r="RGG192" s="217"/>
      <c r="RGH192" s="217"/>
      <c r="RGI192" s="217"/>
      <c r="RGJ192" s="217"/>
      <c r="RGK192" s="217"/>
      <c r="RGL192" s="217"/>
      <c r="RGM192" s="217"/>
      <c r="RGN192" s="217"/>
      <c r="RGO192" s="217"/>
      <c r="RGP192" s="217"/>
      <c r="RGQ192" s="217"/>
      <c r="RGR192" s="217"/>
      <c r="RGS192" s="217"/>
      <c r="RGT192" s="217"/>
      <c r="RGU192" s="217"/>
      <c r="RGV192" s="217"/>
      <c r="RGW192" s="217"/>
      <c r="RGX192" s="217"/>
      <c r="RGY192" s="217"/>
      <c r="RGZ192" s="217"/>
      <c r="RHA192" s="217"/>
      <c r="RHB192" s="217"/>
      <c r="RHC192" s="217"/>
      <c r="RHD192" s="217"/>
      <c r="RHE192" s="217"/>
      <c r="RHF192" s="217"/>
      <c r="RHG192" s="217"/>
      <c r="RHH192" s="217"/>
      <c r="RHI192" s="217"/>
      <c r="RHJ192" s="217"/>
      <c r="RHK192" s="217"/>
      <c r="RHL192" s="217"/>
      <c r="RHM192" s="217"/>
      <c r="RHN192" s="217"/>
      <c r="RHO192" s="217"/>
      <c r="RHP192" s="217"/>
      <c r="RHQ192" s="217"/>
      <c r="RHR192" s="217"/>
      <c r="RHS192" s="217"/>
      <c r="RHT192" s="217"/>
      <c r="RHU192" s="217"/>
      <c r="RHV192" s="217"/>
      <c r="RHW192" s="217"/>
      <c r="RHX192" s="217"/>
      <c r="RHY192" s="217"/>
      <c r="RHZ192" s="217"/>
      <c r="RIA192" s="217"/>
      <c r="RIB192" s="217"/>
      <c r="RIC192" s="217"/>
      <c r="RID192" s="217"/>
      <c r="RIE192" s="217"/>
      <c r="RIF192" s="217"/>
      <c r="RIG192" s="217"/>
      <c r="RIH192" s="217"/>
      <c r="RII192" s="217"/>
      <c r="RIJ192" s="217"/>
      <c r="RIK192" s="217"/>
      <c r="RIL192" s="217"/>
      <c r="RIM192" s="217"/>
      <c r="RIN192" s="217"/>
      <c r="RIO192" s="217"/>
      <c r="RIP192" s="217"/>
      <c r="RIQ192" s="217"/>
      <c r="RIR192" s="217"/>
      <c r="RIS192" s="217"/>
      <c r="RIT192" s="217"/>
      <c r="RIU192" s="217"/>
      <c r="RIV192" s="217"/>
      <c r="RIW192" s="217"/>
      <c r="RIX192" s="217"/>
      <c r="RIY192" s="217"/>
      <c r="RIZ192" s="217"/>
      <c r="RJA192" s="217"/>
      <c r="RJB192" s="217"/>
      <c r="RJC192" s="217"/>
      <c r="RJD192" s="217"/>
      <c r="RJE192" s="217"/>
      <c r="RJF192" s="217"/>
      <c r="RJG192" s="217"/>
      <c r="RJH192" s="217"/>
      <c r="RJI192" s="217"/>
      <c r="RJJ192" s="217"/>
      <c r="RJK192" s="217"/>
      <c r="RJL192" s="217"/>
      <c r="RJM192" s="217"/>
      <c r="RJN192" s="217"/>
      <c r="RJO192" s="217"/>
      <c r="RJP192" s="217"/>
      <c r="RJQ192" s="217"/>
      <c r="RJR192" s="217"/>
      <c r="RJS192" s="217"/>
      <c r="RJT192" s="217"/>
      <c r="RJU192" s="217"/>
      <c r="RJV192" s="217"/>
      <c r="RJW192" s="217"/>
      <c r="RJX192" s="217"/>
      <c r="RJY192" s="217"/>
      <c r="RJZ192" s="217"/>
      <c r="RKA192" s="217"/>
      <c r="RKB192" s="217"/>
      <c r="RKC192" s="217"/>
      <c r="RKD192" s="217"/>
      <c r="RKE192" s="217"/>
      <c r="RKF192" s="217"/>
      <c r="RKG192" s="217"/>
      <c r="RKH192" s="217"/>
      <c r="RKI192" s="217"/>
      <c r="RKJ192" s="217"/>
      <c r="RKK192" s="217"/>
      <c r="RKL192" s="217"/>
      <c r="RKM192" s="217"/>
      <c r="RKN192" s="217"/>
      <c r="RKO192" s="217"/>
      <c r="RKP192" s="217"/>
      <c r="RKQ192" s="217"/>
      <c r="RKR192" s="217"/>
      <c r="RKS192" s="217"/>
      <c r="RKT192" s="217"/>
      <c r="RKU192" s="217"/>
      <c r="RKV192" s="217"/>
      <c r="RKW192" s="217"/>
      <c r="RKX192" s="217"/>
      <c r="RKY192" s="217"/>
      <c r="RKZ192" s="217"/>
      <c r="RLA192" s="217"/>
      <c r="RLB192" s="217"/>
      <c r="RLC192" s="217"/>
      <c r="RLD192" s="217"/>
      <c r="RLE192" s="217"/>
      <c r="RLF192" s="217"/>
      <c r="RLG192" s="217"/>
      <c r="RLH192" s="217"/>
      <c r="RLI192" s="217"/>
      <c r="RLJ192" s="217"/>
      <c r="RLK192" s="217"/>
      <c r="RLL192" s="217"/>
      <c r="RLM192" s="217"/>
      <c r="RLN192" s="217"/>
      <c r="RLO192" s="217"/>
      <c r="RLP192" s="217"/>
      <c r="RLQ192" s="217"/>
      <c r="RLR192" s="217"/>
      <c r="RLS192" s="217"/>
      <c r="RLT192" s="217"/>
      <c r="RLU192" s="217"/>
      <c r="RLV192" s="217"/>
      <c r="RLW192" s="217"/>
      <c r="RLX192" s="217"/>
      <c r="RLY192" s="217"/>
      <c r="RLZ192" s="217"/>
      <c r="RMA192" s="217"/>
      <c r="RMB192" s="217"/>
      <c r="RMC192" s="217"/>
      <c r="RMD192" s="217"/>
      <c r="RME192" s="217"/>
      <c r="RMF192" s="217"/>
      <c r="RMG192" s="217"/>
      <c r="RMH192" s="217"/>
      <c r="RMI192" s="217"/>
      <c r="RMJ192" s="217"/>
      <c r="RMK192" s="217"/>
      <c r="RML192" s="217"/>
      <c r="RMM192" s="217"/>
      <c r="RMN192" s="217"/>
      <c r="RMO192" s="217"/>
      <c r="RMP192" s="217"/>
      <c r="RMQ192" s="217"/>
      <c r="RMR192" s="217"/>
      <c r="RMS192" s="217"/>
      <c r="RMT192" s="217"/>
      <c r="RMU192" s="217"/>
      <c r="RMV192" s="217"/>
      <c r="RMW192" s="217"/>
      <c r="RMX192" s="217"/>
      <c r="RMY192" s="217"/>
      <c r="RMZ192" s="217"/>
      <c r="RNA192" s="217"/>
      <c r="RNB192" s="217"/>
      <c r="RNC192" s="217"/>
      <c r="RND192" s="217"/>
      <c r="RNE192" s="217"/>
      <c r="RNF192" s="217"/>
      <c r="RNG192" s="217"/>
      <c r="RNH192" s="217"/>
      <c r="RNI192" s="217"/>
      <c r="RNJ192" s="217"/>
      <c r="RNK192" s="217"/>
      <c r="RNL192" s="217"/>
      <c r="RNM192" s="217"/>
      <c r="RNN192" s="217"/>
      <c r="RNO192" s="217"/>
      <c r="RNP192" s="217"/>
      <c r="RNQ192" s="217"/>
      <c r="RNR192" s="217"/>
      <c r="RNS192" s="217"/>
      <c r="RNT192" s="217"/>
      <c r="RNU192" s="217"/>
      <c r="RNV192" s="217"/>
      <c r="RNW192" s="217"/>
      <c r="RNX192" s="217"/>
      <c r="RNY192" s="217"/>
      <c r="RNZ192" s="217"/>
      <c r="ROA192" s="217"/>
      <c r="ROB192" s="217"/>
      <c r="ROC192" s="217"/>
      <c r="ROD192" s="217"/>
      <c r="ROE192" s="217"/>
      <c r="ROF192" s="217"/>
      <c r="ROG192" s="217"/>
      <c r="ROH192" s="217"/>
      <c r="ROI192" s="217"/>
      <c r="ROJ192" s="217"/>
      <c r="ROK192" s="217"/>
      <c r="ROL192" s="217"/>
      <c r="ROM192" s="217"/>
      <c r="RON192" s="217"/>
      <c r="ROO192" s="217"/>
      <c r="ROP192" s="217"/>
      <c r="ROQ192" s="217"/>
      <c r="ROR192" s="217"/>
      <c r="ROS192" s="217"/>
      <c r="ROT192" s="217"/>
      <c r="ROU192" s="217"/>
      <c r="ROV192" s="217"/>
      <c r="ROW192" s="217"/>
      <c r="ROX192" s="217"/>
      <c r="ROY192" s="217"/>
      <c r="ROZ192" s="217"/>
      <c r="RPA192" s="217"/>
      <c r="RPB192" s="217"/>
      <c r="RPC192" s="217"/>
      <c r="RPD192" s="217"/>
      <c r="RPE192" s="217"/>
      <c r="RPF192" s="217"/>
      <c r="RPG192" s="217"/>
      <c r="RPH192" s="217"/>
      <c r="RPI192" s="217"/>
      <c r="RPJ192" s="217"/>
      <c r="RPK192" s="217"/>
      <c r="RPL192" s="217"/>
      <c r="RPM192" s="217"/>
      <c r="RPN192" s="217"/>
      <c r="RPO192" s="217"/>
      <c r="RPP192" s="217"/>
      <c r="RPQ192" s="217"/>
      <c r="RPR192" s="217"/>
      <c r="RPS192" s="217"/>
      <c r="RPT192" s="217"/>
      <c r="RPU192" s="217"/>
      <c r="RPV192" s="217"/>
      <c r="RPW192" s="217"/>
      <c r="RPX192" s="217"/>
      <c r="RPY192" s="217"/>
      <c r="RPZ192" s="217"/>
      <c r="RQA192" s="217"/>
      <c r="RQB192" s="217"/>
      <c r="RQC192" s="217"/>
      <c r="RQD192" s="217"/>
      <c r="RQE192" s="217"/>
      <c r="RQF192" s="217"/>
      <c r="RQG192" s="217"/>
      <c r="RQH192" s="217"/>
      <c r="RQI192" s="217"/>
      <c r="RQJ192" s="217"/>
      <c r="RQK192" s="217"/>
      <c r="RQL192" s="217"/>
      <c r="RQM192" s="217"/>
      <c r="RQN192" s="217"/>
      <c r="RQO192" s="217"/>
      <c r="RQP192" s="217"/>
      <c r="RQQ192" s="217"/>
      <c r="RQR192" s="217"/>
      <c r="RQS192" s="217"/>
      <c r="RQT192" s="217"/>
      <c r="RQU192" s="217"/>
      <c r="RQV192" s="217"/>
      <c r="RQW192" s="217"/>
      <c r="RQX192" s="217"/>
      <c r="RQY192" s="217"/>
      <c r="RQZ192" s="217"/>
      <c r="RRA192" s="217"/>
      <c r="RRB192" s="217"/>
      <c r="RRC192" s="217"/>
      <c r="RRD192" s="217"/>
      <c r="RRE192" s="217"/>
      <c r="RRF192" s="217"/>
      <c r="RRG192" s="217"/>
      <c r="RRH192" s="217"/>
      <c r="RRI192" s="217"/>
      <c r="RRJ192" s="217"/>
      <c r="RRK192" s="217"/>
      <c r="RRL192" s="217"/>
      <c r="RRM192" s="217"/>
      <c r="RRN192" s="217"/>
      <c r="RRO192" s="217"/>
      <c r="RRP192" s="217"/>
      <c r="RRQ192" s="217"/>
      <c r="RRR192" s="217"/>
      <c r="RRS192" s="217"/>
      <c r="RRT192" s="217"/>
      <c r="RRU192" s="217"/>
      <c r="RRV192" s="217"/>
      <c r="RRW192" s="217"/>
      <c r="RRX192" s="217"/>
      <c r="RRY192" s="217"/>
      <c r="RRZ192" s="217"/>
      <c r="RSA192" s="217"/>
      <c r="RSB192" s="217"/>
      <c r="RSC192" s="217"/>
      <c r="RSD192" s="217"/>
      <c r="RSE192" s="217"/>
      <c r="RSF192" s="217"/>
      <c r="RSG192" s="217"/>
      <c r="RSH192" s="217"/>
      <c r="RSI192" s="217"/>
      <c r="RSJ192" s="217"/>
      <c r="RSK192" s="217"/>
      <c r="RSL192" s="217"/>
      <c r="RSM192" s="217"/>
      <c r="RSN192" s="217"/>
      <c r="RSO192" s="217"/>
      <c r="RSP192" s="217"/>
      <c r="RSQ192" s="217"/>
      <c r="RSR192" s="217"/>
      <c r="RSS192" s="217"/>
      <c r="RST192" s="217"/>
      <c r="RSU192" s="217"/>
      <c r="RSV192" s="217"/>
      <c r="RSW192" s="217"/>
      <c r="RSX192" s="217"/>
      <c r="RSY192" s="217"/>
      <c r="RSZ192" s="217"/>
      <c r="RTA192" s="217"/>
      <c r="RTB192" s="217"/>
      <c r="RTC192" s="217"/>
      <c r="RTD192" s="217"/>
      <c r="RTE192" s="217"/>
      <c r="RTF192" s="217"/>
      <c r="RTG192" s="217"/>
      <c r="RTH192" s="217"/>
      <c r="RTI192" s="217"/>
      <c r="RTJ192" s="217"/>
      <c r="RTK192" s="217"/>
      <c r="RTL192" s="217"/>
      <c r="RTM192" s="217"/>
      <c r="RTN192" s="217"/>
      <c r="RTO192" s="217"/>
      <c r="RTP192" s="217"/>
      <c r="RTQ192" s="217"/>
      <c r="RTR192" s="217"/>
      <c r="RTS192" s="217"/>
      <c r="RTT192" s="217"/>
      <c r="RTU192" s="217"/>
      <c r="RTV192" s="217"/>
      <c r="RTW192" s="217"/>
      <c r="RTX192" s="217"/>
      <c r="RTY192" s="217"/>
      <c r="RTZ192" s="217"/>
      <c r="RUA192" s="217"/>
      <c r="RUB192" s="217"/>
      <c r="RUC192" s="217"/>
      <c r="RUD192" s="217"/>
      <c r="RUE192" s="217"/>
      <c r="RUF192" s="217"/>
      <c r="RUG192" s="217"/>
      <c r="RUH192" s="217"/>
      <c r="RUI192" s="217"/>
      <c r="RUJ192" s="217"/>
      <c r="RUK192" s="217"/>
      <c r="RUL192" s="217"/>
      <c r="RUM192" s="217"/>
      <c r="RUN192" s="217"/>
      <c r="RUO192" s="217"/>
      <c r="RUP192" s="217"/>
      <c r="RUQ192" s="217"/>
      <c r="RUR192" s="217"/>
      <c r="RUS192" s="217"/>
      <c r="RUT192" s="217"/>
      <c r="RUU192" s="217"/>
      <c r="RUV192" s="217"/>
      <c r="RUW192" s="217"/>
      <c r="RUX192" s="217"/>
      <c r="RUY192" s="217"/>
      <c r="RUZ192" s="217"/>
      <c r="RVA192" s="217"/>
      <c r="RVB192" s="217"/>
      <c r="RVC192" s="217"/>
      <c r="RVD192" s="217"/>
      <c r="RVE192" s="217"/>
      <c r="RVF192" s="217"/>
      <c r="RVG192" s="217"/>
      <c r="RVH192" s="217"/>
      <c r="RVI192" s="217"/>
      <c r="RVJ192" s="217"/>
      <c r="RVK192" s="217"/>
      <c r="RVL192" s="217"/>
      <c r="RVM192" s="217"/>
      <c r="RVN192" s="217"/>
      <c r="RVO192" s="217"/>
      <c r="RVP192" s="217"/>
      <c r="RVQ192" s="217"/>
      <c r="RVR192" s="217"/>
      <c r="RVS192" s="217"/>
      <c r="RVT192" s="217"/>
      <c r="RVU192" s="217"/>
      <c r="RVV192" s="217"/>
      <c r="RVW192" s="217"/>
      <c r="RVX192" s="217"/>
      <c r="RVY192" s="217"/>
      <c r="RVZ192" s="217"/>
      <c r="RWA192" s="217"/>
      <c r="RWB192" s="217"/>
      <c r="RWC192" s="217"/>
      <c r="RWD192" s="217"/>
      <c r="RWE192" s="217"/>
      <c r="RWF192" s="217"/>
      <c r="RWG192" s="217"/>
      <c r="RWH192" s="217"/>
      <c r="RWI192" s="217"/>
      <c r="RWJ192" s="217"/>
      <c r="RWK192" s="217"/>
      <c r="RWL192" s="217"/>
      <c r="RWM192" s="217"/>
      <c r="RWN192" s="217"/>
      <c r="RWO192" s="217"/>
      <c r="RWP192" s="217"/>
      <c r="RWQ192" s="217"/>
      <c r="RWR192" s="217"/>
      <c r="RWS192" s="217"/>
      <c r="RWT192" s="217"/>
      <c r="RWU192" s="217"/>
      <c r="RWV192" s="217"/>
      <c r="RWW192" s="217"/>
      <c r="RWX192" s="217"/>
      <c r="RWY192" s="217"/>
      <c r="RWZ192" s="217"/>
      <c r="RXA192" s="217"/>
      <c r="RXB192" s="217"/>
      <c r="RXC192" s="217"/>
      <c r="RXD192" s="217"/>
      <c r="RXE192" s="217"/>
      <c r="RXF192" s="217"/>
      <c r="RXG192" s="217"/>
      <c r="RXH192" s="217"/>
      <c r="RXI192" s="217"/>
      <c r="RXJ192" s="217"/>
      <c r="RXK192" s="217"/>
      <c r="RXL192" s="217"/>
      <c r="RXM192" s="217"/>
      <c r="RXN192" s="217"/>
      <c r="RXO192" s="217"/>
      <c r="RXP192" s="217"/>
      <c r="RXQ192" s="217"/>
      <c r="RXR192" s="217"/>
      <c r="RXS192" s="217"/>
      <c r="RXT192" s="217"/>
      <c r="RXU192" s="217"/>
      <c r="RXV192" s="217"/>
      <c r="RXW192" s="217"/>
      <c r="RXX192" s="217"/>
      <c r="RXY192" s="217"/>
      <c r="RXZ192" s="217"/>
      <c r="RYA192" s="217"/>
      <c r="RYB192" s="217"/>
      <c r="RYC192" s="217"/>
      <c r="RYD192" s="217"/>
      <c r="RYE192" s="217"/>
      <c r="RYF192" s="217"/>
      <c r="RYG192" s="217"/>
      <c r="RYH192" s="217"/>
      <c r="RYI192" s="217"/>
      <c r="RYJ192" s="217"/>
      <c r="RYK192" s="217"/>
      <c r="RYL192" s="217"/>
      <c r="RYM192" s="217"/>
      <c r="RYN192" s="217"/>
      <c r="RYO192" s="217"/>
      <c r="RYP192" s="217"/>
      <c r="RYQ192" s="217"/>
      <c r="RYR192" s="217"/>
      <c r="RYS192" s="217"/>
      <c r="RYT192" s="217"/>
      <c r="RYU192" s="217"/>
      <c r="RYV192" s="217"/>
      <c r="RYW192" s="217"/>
      <c r="RYX192" s="217"/>
      <c r="RYY192" s="217"/>
      <c r="RYZ192" s="217"/>
      <c r="RZA192" s="217"/>
      <c r="RZB192" s="217"/>
      <c r="RZC192" s="217"/>
      <c r="RZD192" s="217"/>
      <c r="RZE192" s="217"/>
      <c r="RZF192" s="217"/>
      <c r="RZG192" s="217"/>
      <c r="RZH192" s="217"/>
      <c r="RZI192" s="217"/>
      <c r="RZJ192" s="217"/>
      <c r="RZK192" s="217"/>
      <c r="RZL192" s="217"/>
      <c r="RZM192" s="217"/>
      <c r="RZN192" s="217"/>
      <c r="RZO192" s="217"/>
      <c r="RZP192" s="217"/>
      <c r="RZQ192" s="217"/>
      <c r="RZR192" s="217"/>
      <c r="RZS192" s="217"/>
      <c r="RZT192" s="217"/>
      <c r="RZU192" s="217"/>
      <c r="RZV192" s="217"/>
      <c r="RZW192" s="217"/>
      <c r="RZX192" s="217"/>
      <c r="RZY192" s="217"/>
      <c r="RZZ192" s="217"/>
      <c r="SAA192" s="217"/>
      <c r="SAB192" s="217"/>
      <c r="SAC192" s="217"/>
      <c r="SAD192" s="217"/>
      <c r="SAE192" s="217"/>
      <c r="SAF192" s="217"/>
      <c r="SAG192" s="217"/>
      <c r="SAH192" s="217"/>
      <c r="SAI192" s="217"/>
      <c r="SAJ192" s="217"/>
      <c r="SAK192" s="217"/>
      <c r="SAL192" s="217"/>
      <c r="SAM192" s="217"/>
      <c r="SAN192" s="217"/>
      <c r="SAO192" s="217"/>
      <c r="SAP192" s="217"/>
      <c r="SAQ192" s="217"/>
      <c r="SAR192" s="217"/>
      <c r="SAS192" s="217"/>
      <c r="SAT192" s="217"/>
      <c r="SAU192" s="217"/>
      <c r="SAV192" s="217"/>
      <c r="SAW192" s="217"/>
      <c r="SAX192" s="217"/>
      <c r="SAY192" s="217"/>
      <c r="SAZ192" s="217"/>
      <c r="SBA192" s="217"/>
      <c r="SBB192" s="217"/>
      <c r="SBC192" s="217"/>
      <c r="SBD192" s="217"/>
      <c r="SBE192" s="217"/>
      <c r="SBF192" s="217"/>
      <c r="SBG192" s="217"/>
      <c r="SBH192" s="217"/>
      <c r="SBI192" s="217"/>
      <c r="SBJ192" s="217"/>
      <c r="SBK192" s="217"/>
      <c r="SBL192" s="217"/>
      <c r="SBM192" s="217"/>
      <c r="SBN192" s="217"/>
      <c r="SBO192" s="217"/>
      <c r="SBP192" s="217"/>
      <c r="SBQ192" s="217"/>
      <c r="SBR192" s="217"/>
      <c r="SBS192" s="217"/>
      <c r="SBT192" s="217"/>
      <c r="SBU192" s="217"/>
      <c r="SBV192" s="217"/>
      <c r="SBW192" s="217"/>
      <c r="SBX192" s="217"/>
      <c r="SBY192" s="217"/>
      <c r="SBZ192" s="217"/>
      <c r="SCA192" s="217"/>
      <c r="SCB192" s="217"/>
      <c r="SCC192" s="217"/>
      <c r="SCD192" s="217"/>
      <c r="SCE192" s="217"/>
      <c r="SCF192" s="217"/>
      <c r="SCG192" s="217"/>
      <c r="SCH192" s="217"/>
      <c r="SCI192" s="217"/>
      <c r="SCJ192" s="217"/>
      <c r="SCK192" s="217"/>
      <c r="SCL192" s="217"/>
      <c r="SCM192" s="217"/>
      <c r="SCN192" s="217"/>
      <c r="SCO192" s="217"/>
      <c r="SCP192" s="217"/>
      <c r="SCQ192" s="217"/>
      <c r="SCR192" s="217"/>
      <c r="SCS192" s="217"/>
      <c r="SCT192" s="217"/>
      <c r="SCU192" s="217"/>
      <c r="SCV192" s="217"/>
      <c r="SCW192" s="217"/>
      <c r="SCX192" s="217"/>
      <c r="SCY192" s="217"/>
      <c r="SCZ192" s="217"/>
      <c r="SDA192" s="217"/>
      <c r="SDB192" s="217"/>
      <c r="SDC192" s="217"/>
      <c r="SDD192" s="217"/>
      <c r="SDE192" s="217"/>
      <c r="SDF192" s="217"/>
      <c r="SDG192" s="217"/>
      <c r="SDH192" s="217"/>
      <c r="SDI192" s="217"/>
      <c r="SDJ192" s="217"/>
      <c r="SDK192" s="217"/>
      <c r="SDL192" s="217"/>
      <c r="SDM192" s="217"/>
      <c r="SDN192" s="217"/>
      <c r="SDO192" s="217"/>
      <c r="SDP192" s="217"/>
      <c r="SDQ192" s="217"/>
      <c r="SDR192" s="217"/>
      <c r="SDS192" s="217"/>
      <c r="SDT192" s="217"/>
      <c r="SDU192" s="217"/>
      <c r="SDV192" s="217"/>
      <c r="SDW192" s="217"/>
      <c r="SDX192" s="217"/>
      <c r="SDY192" s="217"/>
      <c r="SDZ192" s="217"/>
      <c r="SEA192" s="217"/>
      <c r="SEB192" s="217"/>
      <c r="SEC192" s="217"/>
      <c r="SED192" s="217"/>
      <c r="SEE192" s="217"/>
      <c r="SEF192" s="217"/>
      <c r="SEG192" s="217"/>
      <c r="SEH192" s="217"/>
      <c r="SEI192" s="217"/>
      <c r="SEJ192" s="217"/>
      <c r="SEK192" s="217"/>
      <c r="SEL192" s="217"/>
      <c r="SEM192" s="217"/>
      <c r="SEN192" s="217"/>
      <c r="SEO192" s="217"/>
      <c r="SEP192" s="217"/>
      <c r="SEQ192" s="217"/>
      <c r="SER192" s="217"/>
      <c r="SES192" s="217"/>
      <c r="SET192" s="217"/>
      <c r="SEU192" s="217"/>
      <c r="SEV192" s="217"/>
      <c r="SEW192" s="217"/>
      <c r="SEX192" s="217"/>
      <c r="SEY192" s="217"/>
      <c r="SEZ192" s="217"/>
      <c r="SFA192" s="217"/>
      <c r="SFB192" s="217"/>
      <c r="SFC192" s="217"/>
      <c r="SFD192" s="217"/>
      <c r="SFE192" s="217"/>
      <c r="SFF192" s="217"/>
      <c r="SFG192" s="217"/>
      <c r="SFH192" s="217"/>
      <c r="SFI192" s="217"/>
      <c r="SFJ192" s="217"/>
      <c r="SFK192" s="217"/>
      <c r="SFL192" s="217"/>
      <c r="SFM192" s="217"/>
      <c r="SFN192" s="217"/>
      <c r="SFO192" s="217"/>
      <c r="SFP192" s="217"/>
      <c r="SFQ192" s="217"/>
      <c r="SFR192" s="217"/>
      <c r="SFS192" s="217"/>
      <c r="SFT192" s="217"/>
      <c r="SFU192" s="217"/>
      <c r="SFV192" s="217"/>
      <c r="SFW192" s="217"/>
      <c r="SFX192" s="217"/>
      <c r="SFY192" s="217"/>
      <c r="SFZ192" s="217"/>
      <c r="SGA192" s="217"/>
      <c r="SGB192" s="217"/>
      <c r="SGC192" s="217"/>
      <c r="SGD192" s="217"/>
      <c r="SGE192" s="217"/>
      <c r="SGF192" s="217"/>
      <c r="SGG192" s="217"/>
      <c r="SGH192" s="217"/>
      <c r="SGI192" s="217"/>
      <c r="SGJ192" s="217"/>
      <c r="SGK192" s="217"/>
      <c r="SGL192" s="217"/>
      <c r="SGM192" s="217"/>
      <c r="SGN192" s="217"/>
      <c r="SGO192" s="217"/>
      <c r="SGP192" s="217"/>
      <c r="SGQ192" s="217"/>
      <c r="SGR192" s="217"/>
      <c r="SGS192" s="217"/>
      <c r="SGT192" s="217"/>
      <c r="SGU192" s="217"/>
      <c r="SGV192" s="217"/>
      <c r="SGW192" s="217"/>
      <c r="SGX192" s="217"/>
      <c r="SGY192" s="217"/>
      <c r="SGZ192" s="217"/>
      <c r="SHA192" s="217"/>
      <c r="SHB192" s="217"/>
      <c r="SHC192" s="217"/>
      <c r="SHD192" s="217"/>
      <c r="SHE192" s="217"/>
      <c r="SHF192" s="217"/>
      <c r="SHG192" s="217"/>
      <c r="SHH192" s="217"/>
      <c r="SHI192" s="217"/>
      <c r="SHJ192" s="217"/>
      <c r="SHK192" s="217"/>
      <c r="SHL192" s="217"/>
      <c r="SHM192" s="217"/>
      <c r="SHN192" s="217"/>
      <c r="SHO192" s="217"/>
      <c r="SHP192" s="217"/>
      <c r="SHQ192" s="217"/>
      <c r="SHR192" s="217"/>
      <c r="SHS192" s="217"/>
      <c r="SHT192" s="217"/>
      <c r="SHU192" s="217"/>
      <c r="SHV192" s="217"/>
      <c r="SHW192" s="217"/>
      <c r="SHX192" s="217"/>
      <c r="SHY192" s="217"/>
      <c r="SHZ192" s="217"/>
      <c r="SIA192" s="217"/>
      <c r="SIB192" s="217"/>
      <c r="SIC192" s="217"/>
      <c r="SID192" s="217"/>
      <c r="SIE192" s="217"/>
      <c r="SIF192" s="217"/>
      <c r="SIG192" s="217"/>
      <c r="SIH192" s="217"/>
      <c r="SII192" s="217"/>
      <c r="SIJ192" s="217"/>
      <c r="SIK192" s="217"/>
      <c r="SIL192" s="217"/>
      <c r="SIM192" s="217"/>
      <c r="SIN192" s="217"/>
      <c r="SIO192" s="217"/>
      <c r="SIP192" s="217"/>
      <c r="SIQ192" s="217"/>
      <c r="SIR192" s="217"/>
      <c r="SIS192" s="217"/>
      <c r="SIT192" s="217"/>
      <c r="SIU192" s="217"/>
      <c r="SIV192" s="217"/>
      <c r="SIW192" s="217"/>
      <c r="SIX192" s="217"/>
      <c r="SIY192" s="217"/>
      <c r="SIZ192" s="217"/>
      <c r="SJA192" s="217"/>
      <c r="SJB192" s="217"/>
      <c r="SJC192" s="217"/>
      <c r="SJD192" s="217"/>
      <c r="SJE192" s="217"/>
      <c r="SJF192" s="217"/>
      <c r="SJG192" s="217"/>
      <c r="SJH192" s="217"/>
      <c r="SJI192" s="217"/>
      <c r="SJJ192" s="217"/>
      <c r="SJK192" s="217"/>
      <c r="SJL192" s="217"/>
      <c r="SJM192" s="217"/>
      <c r="SJN192" s="217"/>
      <c r="SJO192" s="217"/>
      <c r="SJP192" s="217"/>
      <c r="SJQ192" s="217"/>
      <c r="SJR192" s="217"/>
      <c r="SJS192" s="217"/>
      <c r="SJT192" s="217"/>
      <c r="SJU192" s="217"/>
      <c r="SJV192" s="217"/>
      <c r="SJW192" s="217"/>
      <c r="SJX192" s="217"/>
      <c r="SJY192" s="217"/>
      <c r="SJZ192" s="217"/>
      <c r="SKA192" s="217"/>
      <c r="SKB192" s="217"/>
      <c r="SKC192" s="217"/>
      <c r="SKD192" s="217"/>
      <c r="SKE192" s="217"/>
      <c r="SKF192" s="217"/>
      <c r="SKG192" s="217"/>
      <c r="SKH192" s="217"/>
      <c r="SKI192" s="217"/>
      <c r="SKJ192" s="217"/>
      <c r="SKK192" s="217"/>
      <c r="SKL192" s="217"/>
      <c r="SKM192" s="217"/>
      <c r="SKN192" s="217"/>
      <c r="SKO192" s="217"/>
      <c r="SKP192" s="217"/>
      <c r="SKQ192" s="217"/>
      <c r="SKR192" s="217"/>
      <c r="SKS192" s="217"/>
      <c r="SKT192" s="217"/>
      <c r="SKU192" s="217"/>
      <c r="SKV192" s="217"/>
      <c r="SKW192" s="217"/>
      <c r="SKX192" s="217"/>
      <c r="SKY192" s="217"/>
      <c r="SKZ192" s="217"/>
      <c r="SLA192" s="217"/>
      <c r="SLB192" s="217"/>
      <c r="SLC192" s="217"/>
      <c r="SLD192" s="217"/>
      <c r="SLE192" s="217"/>
      <c r="SLF192" s="217"/>
      <c r="SLG192" s="217"/>
      <c r="SLH192" s="217"/>
      <c r="SLI192" s="217"/>
      <c r="SLJ192" s="217"/>
      <c r="SLK192" s="217"/>
      <c r="SLL192" s="217"/>
      <c r="SLM192" s="217"/>
      <c r="SLN192" s="217"/>
      <c r="SLO192" s="217"/>
      <c r="SLP192" s="217"/>
      <c r="SLQ192" s="217"/>
      <c r="SLR192" s="217"/>
      <c r="SLS192" s="217"/>
      <c r="SLT192" s="217"/>
      <c r="SLU192" s="217"/>
      <c r="SLV192" s="217"/>
      <c r="SLW192" s="217"/>
      <c r="SLX192" s="217"/>
      <c r="SLY192" s="217"/>
      <c r="SLZ192" s="217"/>
      <c r="SMA192" s="217"/>
      <c r="SMB192" s="217"/>
      <c r="SMC192" s="217"/>
      <c r="SMD192" s="217"/>
      <c r="SME192" s="217"/>
      <c r="SMF192" s="217"/>
      <c r="SMG192" s="217"/>
      <c r="SMH192" s="217"/>
      <c r="SMI192" s="217"/>
      <c r="SMJ192" s="217"/>
      <c r="SMK192" s="217"/>
      <c r="SML192" s="217"/>
      <c r="SMM192" s="217"/>
      <c r="SMN192" s="217"/>
      <c r="SMO192" s="217"/>
      <c r="SMP192" s="217"/>
      <c r="SMQ192" s="217"/>
      <c r="SMR192" s="217"/>
      <c r="SMS192" s="217"/>
      <c r="SMT192" s="217"/>
      <c r="SMU192" s="217"/>
      <c r="SMV192" s="217"/>
      <c r="SMW192" s="217"/>
      <c r="SMX192" s="217"/>
      <c r="SMY192" s="217"/>
      <c r="SMZ192" s="217"/>
      <c r="SNA192" s="217"/>
      <c r="SNB192" s="217"/>
      <c r="SNC192" s="217"/>
      <c r="SND192" s="217"/>
      <c r="SNE192" s="217"/>
      <c r="SNF192" s="217"/>
      <c r="SNG192" s="217"/>
      <c r="SNH192" s="217"/>
      <c r="SNI192" s="217"/>
      <c r="SNJ192" s="217"/>
      <c r="SNK192" s="217"/>
      <c r="SNL192" s="217"/>
      <c r="SNM192" s="217"/>
      <c r="SNN192" s="217"/>
      <c r="SNO192" s="217"/>
      <c r="SNP192" s="217"/>
      <c r="SNQ192" s="217"/>
      <c r="SNR192" s="217"/>
      <c r="SNS192" s="217"/>
      <c r="SNT192" s="217"/>
      <c r="SNU192" s="217"/>
      <c r="SNV192" s="217"/>
      <c r="SNW192" s="217"/>
      <c r="SNX192" s="217"/>
      <c r="SNY192" s="217"/>
      <c r="SNZ192" s="217"/>
      <c r="SOA192" s="217"/>
      <c r="SOB192" s="217"/>
      <c r="SOC192" s="217"/>
      <c r="SOD192" s="217"/>
      <c r="SOE192" s="217"/>
      <c r="SOF192" s="217"/>
      <c r="SOG192" s="217"/>
      <c r="SOH192" s="217"/>
      <c r="SOI192" s="217"/>
      <c r="SOJ192" s="217"/>
      <c r="SOK192" s="217"/>
      <c r="SOL192" s="217"/>
      <c r="SOM192" s="217"/>
      <c r="SON192" s="217"/>
      <c r="SOO192" s="217"/>
      <c r="SOP192" s="217"/>
      <c r="SOQ192" s="217"/>
      <c r="SOR192" s="217"/>
      <c r="SOS192" s="217"/>
      <c r="SOT192" s="217"/>
      <c r="SOU192" s="217"/>
      <c r="SOV192" s="217"/>
      <c r="SOW192" s="217"/>
      <c r="SOX192" s="217"/>
      <c r="SOY192" s="217"/>
      <c r="SOZ192" s="217"/>
      <c r="SPA192" s="217"/>
      <c r="SPB192" s="217"/>
      <c r="SPC192" s="217"/>
      <c r="SPD192" s="217"/>
      <c r="SPE192" s="217"/>
      <c r="SPF192" s="217"/>
      <c r="SPG192" s="217"/>
      <c r="SPH192" s="217"/>
      <c r="SPI192" s="217"/>
      <c r="SPJ192" s="217"/>
      <c r="SPK192" s="217"/>
      <c r="SPL192" s="217"/>
      <c r="SPM192" s="217"/>
      <c r="SPN192" s="217"/>
      <c r="SPO192" s="217"/>
      <c r="SPP192" s="217"/>
      <c r="SPQ192" s="217"/>
      <c r="SPR192" s="217"/>
      <c r="SPS192" s="217"/>
      <c r="SPT192" s="217"/>
      <c r="SPU192" s="217"/>
      <c r="SPV192" s="217"/>
      <c r="SPW192" s="217"/>
      <c r="SPX192" s="217"/>
      <c r="SPY192" s="217"/>
      <c r="SPZ192" s="217"/>
      <c r="SQA192" s="217"/>
      <c r="SQB192" s="217"/>
      <c r="SQC192" s="217"/>
      <c r="SQD192" s="217"/>
      <c r="SQE192" s="217"/>
      <c r="SQF192" s="217"/>
      <c r="SQG192" s="217"/>
      <c r="SQH192" s="217"/>
      <c r="SQI192" s="217"/>
      <c r="SQJ192" s="217"/>
      <c r="SQK192" s="217"/>
      <c r="SQL192" s="217"/>
      <c r="SQM192" s="217"/>
      <c r="SQN192" s="217"/>
      <c r="SQO192" s="217"/>
      <c r="SQP192" s="217"/>
      <c r="SQQ192" s="217"/>
      <c r="SQR192" s="217"/>
      <c r="SQS192" s="217"/>
      <c r="SQT192" s="217"/>
      <c r="SQU192" s="217"/>
      <c r="SQV192" s="217"/>
      <c r="SQW192" s="217"/>
      <c r="SQX192" s="217"/>
      <c r="SQY192" s="217"/>
      <c r="SQZ192" s="217"/>
      <c r="SRA192" s="217"/>
      <c r="SRB192" s="217"/>
      <c r="SRC192" s="217"/>
      <c r="SRD192" s="217"/>
      <c r="SRE192" s="217"/>
      <c r="SRF192" s="217"/>
      <c r="SRG192" s="217"/>
      <c r="SRH192" s="217"/>
      <c r="SRI192" s="217"/>
      <c r="SRJ192" s="217"/>
      <c r="SRK192" s="217"/>
      <c r="SRL192" s="217"/>
      <c r="SRM192" s="217"/>
      <c r="SRN192" s="217"/>
      <c r="SRO192" s="217"/>
      <c r="SRP192" s="217"/>
      <c r="SRQ192" s="217"/>
      <c r="SRR192" s="217"/>
      <c r="SRS192" s="217"/>
      <c r="SRT192" s="217"/>
      <c r="SRU192" s="217"/>
      <c r="SRV192" s="217"/>
      <c r="SRW192" s="217"/>
      <c r="SRX192" s="217"/>
      <c r="SRY192" s="217"/>
      <c r="SRZ192" s="217"/>
      <c r="SSA192" s="217"/>
      <c r="SSB192" s="217"/>
      <c r="SSC192" s="217"/>
      <c r="SSD192" s="217"/>
      <c r="SSE192" s="217"/>
      <c r="SSF192" s="217"/>
      <c r="SSG192" s="217"/>
      <c r="SSH192" s="217"/>
      <c r="SSI192" s="217"/>
      <c r="SSJ192" s="217"/>
      <c r="SSK192" s="217"/>
      <c r="SSL192" s="217"/>
      <c r="SSM192" s="217"/>
      <c r="SSN192" s="217"/>
      <c r="SSO192" s="217"/>
      <c r="SSP192" s="217"/>
      <c r="SSQ192" s="217"/>
      <c r="SSR192" s="217"/>
      <c r="SSS192" s="217"/>
      <c r="SST192" s="217"/>
      <c r="SSU192" s="217"/>
      <c r="SSV192" s="217"/>
      <c r="SSW192" s="217"/>
      <c r="SSX192" s="217"/>
      <c r="SSY192" s="217"/>
      <c r="SSZ192" s="217"/>
      <c r="STA192" s="217"/>
      <c r="STB192" s="217"/>
      <c r="STC192" s="217"/>
      <c r="STD192" s="217"/>
      <c r="STE192" s="217"/>
      <c r="STF192" s="217"/>
      <c r="STG192" s="217"/>
      <c r="STH192" s="217"/>
      <c r="STI192" s="217"/>
      <c r="STJ192" s="217"/>
      <c r="STK192" s="217"/>
      <c r="STL192" s="217"/>
      <c r="STM192" s="217"/>
      <c r="STN192" s="217"/>
      <c r="STO192" s="217"/>
      <c r="STP192" s="217"/>
      <c r="STQ192" s="217"/>
      <c r="STR192" s="217"/>
      <c r="STS192" s="217"/>
      <c r="STT192" s="217"/>
      <c r="STU192" s="217"/>
      <c r="STV192" s="217"/>
      <c r="STW192" s="217"/>
      <c r="STX192" s="217"/>
      <c r="STY192" s="217"/>
      <c r="STZ192" s="217"/>
      <c r="SUA192" s="217"/>
      <c r="SUB192" s="217"/>
      <c r="SUC192" s="217"/>
      <c r="SUD192" s="217"/>
      <c r="SUE192" s="217"/>
      <c r="SUF192" s="217"/>
      <c r="SUG192" s="217"/>
      <c r="SUH192" s="217"/>
      <c r="SUI192" s="217"/>
      <c r="SUJ192" s="217"/>
      <c r="SUK192" s="217"/>
      <c r="SUL192" s="217"/>
      <c r="SUM192" s="217"/>
      <c r="SUN192" s="217"/>
      <c r="SUO192" s="217"/>
      <c r="SUP192" s="217"/>
      <c r="SUQ192" s="217"/>
      <c r="SUR192" s="217"/>
      <c r="SUS192" s="217"/>
      <c r="SUT192" s="217"/>
      <c r="SUU192" s="217"/>
      <c r="SUV192" s="217"/>
      <c r="SUW192" s="217"/>
      <c r="SUX192" s="217"/>
      <c r="SUY192" s="217"/>
      <c r="SUZ192" s="217"/>
      <c r="SVA192" s="217"/>
      <c r="SVB192" s="217"/>
      <c r="SVC192" s="217"/>
      <c r="SVD192" s="217"/>
      <c r="SVE192" s="217"/>
      <c r="SVF192" s="217"/>
      <c r="SVG192" s="217"/>
      <c r="SVH192" s="217"/>
      <c r="SVI192" s="217"/>
      <c r="SVJ192" s="217"/>
      <c r="SVK192" s="217"/>
      <c r="SVL192" s="217"/>
      <c r="SVM192" s="217"/>
      <c r="SVN192" s="217"/>
      <c r="SVO192" s="217"/>
      <c r="SVP192" s="217"/>
      <c r="SVQ192" s="217"/>
      <c r="SVR192" s="217"/>
      <c r="SVS192" s="217"/>
      <c r="SVT192" s="217"/>
      <c r="SVU192" s="217"/>
      <c r="SVV192" s="217"/>
      <c r="SVW192" s="217"/>
      <c r="SVX192" s="217"/>
      <c r="SVY192" s="217"/>
      <c r="SVZ192" s="217"/>
      <c r="SWA192" s="217"/>
      <c r="SWB192" s="217"/>
      <c r="SWC192" s="217"/>
      <c r="SWD192" s="217"/>
      <c r="SWE192" s="217"/>
      <c r="SWF192" s="217"/>
      <c r="SWG192" s="217"/>
      <c r="SWH192" s="217"/>
      <c r="SWI192" s="217"/>
      <c r="SWJ192" s="217"/>
      <c r="SWK192" s="217"/>
      <c r="SWL192" s="217"/>
      <c r="SWM192" s="217"/>
      <c r="SWN192" s="217"/>
      <c r="SWO192" s="217"/>
      <c r="SWP192" s="217"/>
      <c r="SWQ192" s="217"/>
      <c r="SWR192" s="217"/>
      <c r="SWS192" s="217"/>
      <c r="SWT192" s="217"/>
      <c r="SWU192" s="217"/>
      <c r="SWV192" s="217"/>
      <c r="SWW192" s="217"/>
      <c r="SWX192" s="217"/>
      <c r="SWY192" s="217"/>
      <c r="SWZ192" s="217"/>
      <c r="SXA192" s="217"/>
      <c r="SXB192" s="217"/>
      <c r="SXC192" s="217"/>
      <c r="SXD192" s="217"/>
      <c r="SXE192" s="217"/>
      <c r="SXF192" s="217"/>
      <c r="SXG192" s="217"/>
      <c r="SXH192" s="217"/>
      <c r="SXI192" s="217"/>
      <c r="SXJ192" s="217"/>
      <c r="SXK192" s="217"/>
      <c r="SXL192" s="217"/>
      <c r="SXM192" s="217"/>
      <c r="SXN192" s="217"/>
      <c r="SXO192" s="217"/>
      <c r="SXP192" s="217"/>
      <c r="SXQ192" s="217"/>
      <c r="SXR192" s="217"/>
      <c r="SXS192" s="217"/>
      <c r="SXT192" s="217"/>
      <c r="SXU192" s="217"/>
      <c r="SXV192" s="217"/>
      <c r="SXW192" s="217"/>
      <c r="SXX192" s="217"/>
      <c r="SXY192" s="217"/>
      <c r="SXZ192" s="217"/>
      <c r="SYA192" s="217"/>
      <c r="SYB192" s="217"/>
      <c r="SYC192" s="217"/>
      <c r="SYD192" s="217"/>
      <c r="SYE192" s="217"/>
      <c r="SYF192" s="217"/>
      <c r="SYG192" s="217"/>
      <c r="SYH192" s="217"/>
      <c r="SYI192" s="217"/>
      <c r="SYJ192" s="217"/>
      <c r="SYK192" s="217"/>
      <c r="SYL192" s="217"/>
      <c r="SYM192" s="217"/>
      <c r="SYN192" s="217"/>
      <c r="SYO192" s="217"/>
      <c r="SYP192" s="217"/>
      <c r="SYQ192" s="217"/>
      <c r="SYR192" s="217"/>
      <c r="SYS192" s="217"/>
      <c r="SYT192" s="217"/>
      <c r="SYU192" s="217"/>
      <c r="SYV192" s="217"/>
      <c r="SYW192" s="217"/>
      <c r="SYX192" s="217"/>
      <c r="SYY192" s="217"/>
      <c r="SYZ192" s="217"/>
      <c r="SZA192" s="217"/>
      <c r="SZB192" s="217"/>
      <c r="SZC192" s="217"/>
      <c r="SZD192" s="217"/>
      <c r="SZE192" s="217"/>
      <c r="SZF192" s="217"/>
      <c r="SZG192" s="217"/>
      <c r="SZH192" s="217"/>
      <c r="SZI192" s="217"/>
      <c r="SZJ192" s="217"/>
      <c r="SZK192" s="217"/>
      <c r="SZL192" s="217"/>
      <c r="SZM192" s="217"/>
      <c r="SZN192" s="217"/>
      <c r="SZO192" s="217"/>
      <c r="SZP192" s="217"/>
      <c r="SZQ192" s="217"/>
      <c r="SZR192" s="217"/>
      <c r="SZS192" s="217"/>
      <c r="SZT192" s="217"/>
      <c r="SZU192" s="217"/>
      <c r="SZV192" s="217"/>
      <c r="SZW192" s="217"/>
      <c r="SZX192" s="217"/>
      <c r="SZY192" s="217"/>
      <c r="SZZ192" s="217"/>
      <c r="TAA192" s="217"/>
      <c r="TAB192" s="217"/>
      <c r="TAC192" s="217"/>
      <c r="TAD192" s="217"/>
      <c r="TAE192" s="217"/>
      <c r="TAF192" s="217"/>
      <c r="TAG192" s="217"/>
      <c r="TAH192" s="217"/>
      <c r="TAI192" s="217"/>
      <c r="TAJ192" s="217"/>
      <c r="TAK192" s="217"/>
      <c r="TAL192" s="217"/>
      <c r="TAM192" s="217"/>
      <c r="TAN192" s="217"/>
      <c r="TAO192" s="217"/>
      <c r="TAP192" s="217"/>
      <c r="TAQ192" s="217"/>
      <c r="TAR192" s="217"/>
      <c r="TAS192" s="217"/>
      <c r="TAT192" s="217"/>
      <c r="TAU192" s="217"/>
      <c r="TAV192" s="217"/>
      <c r="TAW192" s="217"/>
      <c r="TAX192" s="217"/>
      <c r="TAY192" s="217"/>
      <c r="TAZ192" s="217"/>
      <c r="TBA192" s="217"/>
      <c r="TBB192" s="217"/>
      <c r="TBC192" s="217"/>
      <c r="TBD192" s="217"/>
      <c r="TBE192" s="217"/>
      <c r="TBF192" s="217"/>
      <c r="TBG192" s="217"/>
      <c r="TBH192" s="217"/>
      <c r="TBI192" s="217"/>
      <c r="TBJ192" s="217"/>
      <c r="TBK192" s="217"/>
      <c r="TBL192" s="217"/>
      <c r="TBM192" s="217"/>
      <c r="TBN192" s="217"/>
      <c r="TBO192" s="217"/>
      <c r="TBP192" s="217"/>
      <c r="TBQ192" s="217"/>
      <c r="TBR192" s="217"/>
      <c r="TBS192" s="217"/>
      <c r="TBT192" s="217"/>
      <c r="TBU192" s="217"/>
      <c r="TBV192" s="217"/>
      <c r="TBW192" s="217"/>
      <c r="TBX192" s="217"/>
      <c r="TBY192" s="217"/>
      <c r="TBZ192" s="217"/>
      <c r="TCA192" s="217"/>
      <c r="TCB192" s="217"/>
      <c r="TCC192" s="217"/>
      <c r="TCD192" s="217"/>
      <c r="TCE192" s="217"/>
      <c r="TCF192" s="217"/>
      <c r="TCG192" s="217"/>
      <c r="TCH192" s="217"/>
      <c r="TCI192" s="217"/>
      <c r="TCJ192" s="217"/>
      <c r="TCK192" s="217"/>
      <c r="TCL192" s="217"/>
      <c r="TCM192" s="217"/>
      <c r="TCN192" s="217"/>
      <c r="TCO192" s="217"/>
      <c r="TCP192" s="217"/>
      <c r="TCQ192" s="217"/>
      <c r="TCR192" s="217"/>
      <c r="TCS192" s="217"/>
      <c r="TCT192" s="217"/>
      <c r="TCU192" s="217"/>
      <c r="TCV192" s="217"/>
      <c r="TCW192" s="217"/>
      <c r="TCX192" s="217"/>
      <c r="TCY192" s="217"/>
      <c r="TCZ192" s="217"/>
      <c r="TDA192" s="217"/>
      <c r="TDB192" s="217"/>
      <c r="TDC192" s="217"/>
      <c r="TDD192" s="217"/>
      <c r="TDE192" s="217"/>
      <c r="TDF192" s="217"/>
      <c r="TDG192" s="217"/>
      <c r="TDH192" s="217"/>
      <c r="TDI192" s="217"/>
      <c r="TDJ192" s="217"/>
      <c r="TDK192" s="217"/>
      <c r="TDL192" s="217"/>
      <c r="TDM192" s="217"/>
      <c r="TDN192" s="217"/>
      <c r="TDO192" s="217"/>
      <c r="TDP192" s="217"/>
      <c r="TDQ192" s="217"/>
      <c r="TDR192" s="217"/>
      <c r="TDS192" s="217"/>
      <c r="TDT192" s="217"/>
      <c r="TDU192" s="217"/>
      <c r="TDV192" s="217"/>
      <c r="TDW192" s="217"/>
      <c r="TDX192" s="217"/>
      <c r="TDY192" s="217"/>
      <c r="TDZ192" s="217"/>
      <c r="TEA192" s="217"/>
      <c r="TEB192" s="217"/>
      <c r="TEC192" s="217"/>
      <c r="TED192" s="217"/>
      <c r="TEE192" s="217"/>
      <c r="TEF192" s="217"/>
      <c r="TEG192" s="217"/>
      <c r="TEH192" s="217"/>
      <c r="TEI192" s="217"/>
      <c r="TEJ192" s="217"/>
      <c r="TEK192" s="217"/>
      <c r="TEL192" s="217"/>
      <c r="TEM192" s="217"/>
      <c r="TEN192" s="217"/>
      <c r="TEO192" s="217"/>
      <c r="TEP192" s="217"/>
      <c r="TEQ192" s="217"/>
      <c r="TER192" s="217"/>
      <c r="TES192" s="217"/>
      <c r="TET192" s="217"/>
      <c r="TEU192" s="217"/>
      <c r="TEV192" s="217"/>
      <c r="TEW192" s="217"/>
      <c r="TEX192" s="217"/>
      <c r="TEY192" s="217"/>
      <c r="TEZ192" s="217"/>
      <c r="TFA192" s="217"/>
      <c r="TFB192" s="217"/>
      <c r="TFC192" s="217"/>
      <c r="TFD192" s="217"/>
      <c r="TFE192" s="217"/>
      <c r="TFF192" s="217"/>
      <c r="TFG192" s="217"/>
      <c r="TFH192" s="217"/>
      <c r="TFI192" s="217"/>
      <c r="TFJ192" s="217"/>
      <c r="TFK192" s="217"/>
      <c r="TFL192" s="217"/>
      <c r="TFM192" s="217"/>
      <c r="TFN192" s="217"/>
      <c r="TFO192" s="217"/>
      <c r="TFP192" s="217"/>
      <c r="TFQ192" s="217"/>
      <c r="TFR192" s="217"/>
      <c r="TFS192" s="217"/>
      <c r="TFT192" s="217"/>
      <c r="TFU192" s="217"/>
      <c r="TFV192" s="217"/>
      <c r="TFW192" s="217"/>
      <c r="TFX192" s="217"/>
      <c r="TFY192" s="217"/>
      <c r="TFZ192" s="217"/>
      <c r="TGA192" s="217"/>
      <c r="TGB192" s="217"/>
      <c r="TGC192" s="217"/>
      <c r="TGD192" s="217"/>
      <c r="TGE192" s="217"/>
      <c r="TGF192" s="217"/>
      <c r="TGG192" s="217"/>
      <c r="TGH192" s="217"/>
      <c r="TGI192" s="217"/>
      <c r="TGJ192" s="217"/>
      <c r="TGK192" s="217"/>
      <c r="TGL192" s="217"/>
      <c r="TGM192" s="217"/>
      <c r="TGN192" s="217"/>
      <c r="TGO192" s="217"/>
      <c r="TGP192" s="217"/>
      <c r="TGQ192" s="217"/>
      <c r="TGR192" s="217"/>
      <c r="TGS192" s="217"/>
      <c r="TGT192" s="217"/>
      <c r="TGU192" s="217"/>
      <c r="TGV192" s="217"/>
      <c r="TGW192" s="217"/>
      <c r="TGX192" s="217"/>
      <c r="TGY192" s="217"/>
      <c r="TGZ192" s="217"/>
      <c r="THA192" s="217"/>
      <c r="THB192" s="217"/>
      <c r="THC192" s="217"/>
      <c r="THD192" s="217"/>
      <c r="THE192" s="217"/>
      <c r="THF192" s="217"/>
      <c r="THG192" s="217"/>
      <c r="THH192" s="217"/>
      <c r="THI192" s="217"/>
      <c r="THJ192" s="217"/>
      <c r="THK192" s="217"/>
      <c r="THL192" s="217"/>
      <c r="THM192" s="217"/>
      <c r="THN192" s="217"/>
      <c r="THO192" s="217"/>
      <c r="THP192" s="217"/>
      <c r="THQ192" s="217"/>
      <c r="THR192" s="217"/>
      <c r="THS192" s="217"/>
      <c r="THT192" s="217"/>
      <c r="THU192" s="217"/>
      <c r="THV192" s="217"/>
      <c r="THW192" s="217"/>
      <c r="THX192" s="217"/>
      <c r="THY192" s="217"/>
      <c r="THZ192" s="217"/>
      <c r="TIA192" s="217"/>
      <c r="TIB192" s="217"/>
      <c r="TIC192" s="217"/>
      <c r="TID192" s="217"/>
      <c r="TIE192" s="217"/>
      <c r="TIF192" s="217"/>
      <c r="TIG192" s="217"/>
      <c r="TIH192" s="217"/>
      <c r="TII192" s="217"/>
      <c r="TIJ192" s="217"/>
      <c r="TIK192" s="217"/>
      <c r="TIL192" s="217"/>
      <c r="TIM192" s="217"/>
      <c r="TIN192" s="217"/>
      <c r="TIO192" s="217"/>
      <c r="TIP192" s="217"/>
      <c r="TIQ192" s="217"/>
      <c r="TIR192" s="217"/>
      <c r="TIS192" s="217"/>
      <c r="TIT192" s="217"/>
      <c r="TIU192" s="217"/>
      <c r="TIV192" s="217"/>
      <c r="TIW192" s="217"/>
      <c r="TIX192" s="217"/>
      <c r="TIY192" s="217"/>
      <c r="TIZ192" s="217"/>
      <c r="TJA192" s="217"/>
      <c r="TJB192" s="217"/>
      <c r="TJC192" s="217"/>
      <c r="TJD192" s="217"/>
      <c r="TJE192" s="217"/>
      <c r="TJF192" s="217"/>
      <c r="TJG192" s="217"/>
      <c r="TJH192" s="217"/>
      <c r="TJI192" s="217"/>
      <c r="TJJ192" s="217"/>
      <c r="TJK192" s="217"/>
      <c r="TJL192" s="217"/>
      <c r="TJM192" s="217"/>
      <c r="TJN192" s="217"/>
      <c r="TJO192" s="217"/>
      <c r="TJP192" s="217"/>
      <c r="TJQ192" s="217"/>
      <c r="TJR192" s="217"/>
      <c r="TJS192" s="217"/>
      <c r="TJT192" s="217"/>
      <c r="TJU192" s="217"/>
      <c r="TJV192" s="217"/>
      <c r="TJW192" s="217"/>
      <c r="TJX192" s="217"/>
      <c r="TJY192" s="217"/>
      <c r="TJZ192" s="217"/>
      <c r="TKA192" s="217"/>
      <c r="TKB192" s="217"/>
      <c r="TKC192" s="217"/>
      <c r="TKD192" s="217"/>
      <c r="TKE192" s="217"/>
      <c r="TKF192" s="217"/>
      <c r="TKG192" s="217"/>
      <c r="TKH192" s="217"/>
      <c r="TKI192" s="217"/>
      <c r="TKJ192" s="217"/>
      <c r="TKK192" s="217"/>
      <c r="TKL192" s="217"/>
      <c r="TKM192" s="217"/>
      <c r="TKN192" s="217"/>
      <c r="TKO192" s="217"/>
      <c r="TKP192" s="217"/>
      <c r="TKQ192" s="217"/>
      <c r="TKR192" s="217"/>
      <c r="TKS192" s="217"/>
      <c r="TKT192" s="217"/>
      <c r="TKU192" s="217"/>
      <c r="TKV192" s="217"/>
      <c r="TKW192" s="217"/>
      <c r="TKX192" s="217"/>
      <c r="TKY192" s="217"/>
      <c r="TKZ192" s="217"/>
      <c r="TLA192" s="217"/>
      <c r="TLB192" s="217"/>
      <c r="TLC192" s="217"/>
      <c r="TLD192" s="217"/>
      <c r="TLE192" s="217"/>
      <c r="TLF192" s="217"/>
      <c r="TLG192" s="217"/>
      <c r="TLH192" s="217"/>
      <c r="TLI192" s="217"/>
      <c r="TLJ192" s="217"/>
      <c r="TLK192" s="217"/>
      <c r="TLL192" s="217"/>
      <c r="TLM192" s="217"/>
      <c r="TLN192" s="217"/>
      <c r="TLO192" s="217"/>
      <c r="TLP192" s="217"/>
      <c r="TLQ192" s="217"/>
      <c r="TLR192" s="217"/>
      <c r="TLS192" s="217"/>
      <c r="TLT192" s="217"/>
      <c r="TLU192" s="217"/>
      <c r="TLV192" s="217"/>
      <c r="TLW192" s="217"/>
      <c r="TLX192" s="217"/>
      <c r="TLY192" s="217"/>
      <c r="TLZ192" s="217"/>
      <c r="TMA192" s="217"/>
      <c r="TMB192" s="217"/>
      <c r="TMC192" s="217"/>
      <c r="TMD192" s="217"/>
      <c r="TME192" s="217"/>
      <c r="TMF192" s="217"/>
      <c r="TMG192" s="217"/>
      <c r="TMH192" s="217"/>
      <c r="TMI192" s="217"/>
      <c r="TMJ192" s="217"/>
      <c r="TMK192" s="217"/>
      <c r="TML192" s="217"/>
      <c r="TMM192" s="217"/>
      <c r="TMN192" s="217"/>
      <c r="TMO192" s="217"/>
      <c r="TMP192" s="217"/>
      <c r="TMQ192" s="217"/>
      <c r="TMR192" s="217"/>
      <c r="TMS192" s="217"/>
      <c r="TMT192" s="217"/>
      <c r="TMU192" s="217"/>
      <c r="TMV192" s="217"/>
      <c r="TMW192" s="217"/>
      <c r="TMX192" s="217"/>
      <c r="TMY192" s="217"/>
      <c r="TMZ192" s="217"/>
      <c r="TNA192" s="217"/>
      <c r="TNB192" s="217"/>
      <c r="TNC192" s="217"/>
      <c r="TND192" s="217"/>
      <c r="TNE192" s="217"/>
      <c r="TNF192" s="217"/>
      <c r="TNG192" s="217"/>
      <c r="TNH192" s="217"/>
      <c r="TNI192" s="217"/>
      <c r="TNJ192" s="217"/>
      <c r="TNK192" s="217"/>
      <c r="TNL192" s="217"/>
      <c r="TNM192" s="217"/>
      <c r="TNN192" s="217"/>
      <c r="TNO192" s="217"/>
      <c r="TNP192" s="217"/>
      <c r="TNQ192" s="217"/>
      <c r="TNR192" s="217"/>
      <c r="TNS192" s="217"/>
      <c r="TNT192" s="217"/>
      <c r="TNU192" s="217"/>
      <c r="TNV192" s="217"/>
      <c r="TNW192" s="217"/>
      <c r="TNX192" s="217"/>
      <c r="TNY192" s="217"/>
      <c r="TNZ192" s="217"/>
      <c r="TOA192" s="217"/>
      <c r="TOB192" s="217"/>
      <c r="TOC192" s="217"/>
      <c r="TOD192" s="217"/>
      <c r="TOE192" s="217"/>
      <c r="TOF192" s="217"/>
      <c r="TOG192" s="217"/>
      <c r="TOH192" s="217"/>
      <c r="TOI192" s="217"/>
      <c r="TOJ192" s="217"/>
      <c r="TOK192" s="217"/>
      <c r="TOL192" s="217"/>
      <c r="TOM192" s="217"/>
      <c r="TON192" s="217"/>
      <c r="TOO192" s="217"/>
      <c r="TOP192" s="217"/>
      <c r="TOQ192" s="217"/>
      <c r="TOR192" s="217"/>
      <c r="TOS192" s="217"/>
      <c r="TOT192" s="217"/>
      <c r="TOU192" s="217"/>
      <c r="TOV192" s="217"/>
      <c r="TOW192" s="217"/>
      <c r="TOX192" s="217"/>
      <c r="TOY192" s="217"/>
      <c r="TOZ192" s="217"/>
      <c r="TPA192" s="217"/>
      <c r="TPB192" s="217"/>
      <c r="TPC192" s="217"/>
      <c r="TPD192" s="217"/>
      <c r="TPE192" s="217"/>
      <c r="TPF192" s="217"/>
      <c r="TPG192" s="217"/>
      <c r="TPH192" s="217"/>
      <c r="TPI192" s="217"/>
      <c r="TPJ192" s="217"/>
      <c r="TPK192" s="217"/>
      <c r="TPL192" s="217"/>
      <c r="TPM192" s="217"/>
      <c r="TPN192" s="217"/>
      <c r="TPO192" s="217"/>
      <c r="TPP192" s="217"/>
      <c r="TPQ192" s="217"/>
      <c r="TPR192" s="217"/>
      <c r="TPS192" s="217"/>
      <c r="TPT192" s="217"/>
      <c r="TPU192" s="217"/>
      <c r="TPV192" s="217"/>
      <c r="TPW192" s="217"/>
      <c r="TPX192" s="217"/>
      <c r="TPY192" s="217"/>
      <c r="TPZ192" s="217"/>
      <c r="TQA192" s="217"/>
      <c r="TQB192" s="217"/>
      <c r="TQC192" s="217"/>
      <c r="TQD192" s="217"/>
      <c r="TQE192" s="217"/>
      <c r="TQF192" s="217"/>
      <c r="TQG192" s="217"/>
      <c r="TQH192" s="217"/>
      <c r="TQI192" s="217"/>
      <c r="TQJ192" s="217"/>
      <c r="TQK192" s="217"/>
      <c r="TQL192" s="217"/>
      <c r="TQM192" s="217"/>
      <c r="TQN192" s="217"/>
      <c r="TQO192" s="217"/>
      <c r="TQP192" s="217"/>
      <c r="TQQ192" s="217"/>
      <c r="TQR192" s="217"/>
      <c r="TQS192" s="217"/>
      <c r="TQT192" s="217"/>
      <c r="TQU192" s="217"/>
      <c r="TQV192" s="217"/>
      <c r="TQW192" s="217"/>
      <c r="TQX192" s="217"/>
      <c r="TQY192" s="217"/>
      <c r="TQZ192" s="217"/>
      <c r="TRA192" s="217"/>
      <c r="TRB192" s="217"/>
      <c r="TRC192" s="217"/>
      <c r="TRD192" s="217"/>
      <c r="TRE192" s="217"/>
      <c r="TRF192" s="217"/>
      <c r="TRG192" s="217"/>
      <c r="TRH192" s="217"/>
      <c r="TRI192" s="217"/>
      <c r="TRJ192" s="217"/>
      <c r="TRK192" s="217"/>
      <c r="TRL192" s="217"/>
      <c r="TRM192" s="217"/>
      <c r="TRN192" s="217"/>
      <c r="TRO192" s="217"/>
      <c r="TRP192" s="217"/>
      <c r="TRQ192" s="217"/>
      <c r="TRR192" s="217"/>
      <c r="TRS192" s="217"/>
      <c r="TRT192" s="217"/>
      <c r="TRU192" s="217"/>
      <c r="TRV192" s="217"/>
      <c r="TRW192" s="217"/>
      <c r="TRX192" s="217"/>
      <c r="TRY192" s="217"/>
      <c r="TRZ192" s="217"/>
      <c r="TSA192" s="217"/>
      <c r="TSB192" s="217"/>
      <c r="TSC192" s="217"/>
      <c r="TSD192" s="217"/>
      <c r="TSE192" s="217"/>
      <c r="TSF192" s="217"/>
      <c r="TSG192" s="217"/>
      <c r="TSH192" s="217"/>
      <c r="TSI192" s="217"/>
      <c r="TSJ192" s="217"/>
      <c r="TSK192" s="217"/>
      <c r="TSL192" s="217"/>
      <c r="TSM192" s="217"/>
      <c r="TSN192" s="217"/>
      <c r="TSO192" s="217"/>
      <c r="TSP192" s="217"/>
      <c r="TSQ192" s="217"/>
      <c r="TSR192" s="217"/>
      <c r="TSS192" s="217"/>
      <c r="TST192" s="217"/>
      <c r="TSU192" s="217"/>
      <c r="TSV192" s="217"/>
      <c r="TSW192" s="217"/>
      <c r="TSX192" s="217"/>
      <c r="TSY192" s="217"/>
      <c r="TSZ192" s="217"/>
      <c r="TTA192" s="217"/>
      <c r="TTB192" s="217"/>
      <c r="TTC192" s="217"/>
      <c r="TTD192" s="217"/>
      <c r="TTE192" s="217"/>
      <c r="TTF192" s="217"/>
      <c r="TTG192" s="217"/>
      <c r="TTH192" s="217"/>
      <c r="TTI192" s="217"/>
      <c r="TTJ192" s="217"/>
      <c r="TTK192" s="217"/>
      <c r="TTL192" s="217"/>
      <c r="TTM192" s="217"/>
      <c r="TTN192" s="217"/>
      <c r="TTO192" s="217"/>
      <c r="TTP192" s="217"/>
      <c r="TTQ192" s="217"/>
      <c r="TTR192" s="217"/>
      <c r="TTS192" s="217"/>
      <c r="TTT192" s="217"/>
      <c r="TTU192" s="217"/>
      <c r="TTV192" s="217"/>
      <c r="TTW192" s="217"/>
      <c r="TTX192" s="217"/>
      <c r="TTY192" s="217"/>
      <c r="TTZ192" s="217"/>
      <c r="TUA192" s="217"/>
      <c r="TUB192" s="217"/>
      <c r="TUC192" s="217"/>
      <c r="TUD192" s="217"/>
      <c r="TUE192" s="217"/>
      <c r="TUF192" s="217"/>
      <c r="TUG192" s="217"/>
      <c r="TUH192" s="217"/>
      <c r="TUI192" s="217"/>
      <c r="TUJ192" s="217"/>
      <c r="TUK192" s="217"/>
      <c r="TUL192" s="217"/>
      <c r="TUM192" s="217"/>
      <c r="TUN192" s="217"/>
      <c r="TUO192" s="217"/>
      <c r="TUP192" s="217"/>
      <c r="TUQ192" s="217"/>
      <c r="TUR192" s="217"/>
      <c r="TUS192" s="217"/>
      <c r="TUT192" s="217"/>
      <c r="TUU192" s="217"/>
      <c r="TUV192" s="217"/>
      <c r="TUW192" s="217"/>
      <c r="TUX192" s="217"/>
      <c r="TUY192" s="217"/>
      <c r="TUZ192" s="217"/>
      <c r="TVA192" s="217"/>
      <c r="TVB192" s="217"/>
      <c r="TVC192" s="217"/>
      <c r="TVD192" s="217"/>
      <c r="TVE192" s="217"/>
      <c r="TVF192" s="217"/>
      <c r="TVG192" s="217"/>
      <c r="TVH192" s="217"/>
      <c r="TVI192" s="217"/>
      <c r="TVJ192" s="217"/>
      <c r="TVK192" s="217"/>
      <c r="TVL192" s="217"/>
      <c r="TVM192" s="217"/>
      <c r="TVN192" s="217"/>
      <c r="TVO192" s="217"/>
      <c r="TVP192" s="217"/>
      <c r="TVQ192" s="217"/>
      <c r="TVR192" s="217"/>
      <c r="TVS192" s="217"/>
      <c r="TVT192" s="217"/>
      <c r="TVU192" s="217"/>
      <c r="TVV192" s="217"/>
      <c r="TVW192" s="217"/>
      <c r="TVX192" s="217"/>
      <c r="TVY192" s="217"/>
      <c r="TVZ192" s="217"/>
      <c r="TWA192" s="217"/>
      <c r="TWB192" s="217"/>
      <c r="TWC192" s="217"/>
      <c r="TWD192" s="217"/>
      <c r="TWE192" s="217"/>
      <c r="TWF192" s="217"/>
      <c r="TWG192" s="217"/>
      <c r="TWH192" s="217"/>
      <c r="TWI192" s="217"/>
      <c r="TWJ192" s="217"/>
      <c r="TWK192" s="217"/>
      <c r="TWL192" s="217"/>
      <c r="TWM192" s="217"/>
      <c r="TWN192" s="217"/>
      <c r="TWO192" s="217"/>
      <c r="TWP192" s="217"/>
      <c r="TWQ192" s="217"/>
      <c r="TWR192" s="217"/>
      <c r="TWS192" s="217"/>
      <c r="TWT192" s="217"/>
      <c r="TWU192" s="217"/>
      <c r="TWV192" s="217"/>
      <c r="TWW192" s="217"/>
      <c r="TWX192" s="217"/>
      <c r="TWY192" s="217"/>
      <c r="TWZ192" s="217"/>
      <c r="TXA192" s="217"/>
      <c r="TXB192" s="217"/>
      <c r="TXC192" s="217"/>
      <c r="TXD192" s="217"/>
      <c r="TXE192" s="217"/>
      <c r="TXF192" s="217"/>
      <c r="TXG192" s="217"/>
      <c r="TXH192" s="217"/>
      <c r="TXI192" s="217"/>
      <c r="TXJ192" s="217"/>
      <c r="TXK192" s="217"/>
      <c r="TXL192" s="217"/>
      <c r="TXM192" s="217"/>
      <c r="TXN192" s="217"/>
      <c r="TXO192" s="217"/>
      <c r="TXP192" s="217"/>
      <c r="TXQ192" s="217"/>
      <c r="TXR192" s="217"/>
      <c r="TXS192" s="217"/>
      <c r="TXT192" s="217"/>
      <c r="TXU192" s="217"/>
      <c r="TXV192" s="217"/>
      <c r="TXW192" s="217"/>
      <c r="TXX192" s="217"/>
      <c r="TXY192" s="217"/>
      <c r="TXZ192" s="217"/>
      <c r="TYA192" s="217"/>
      <c r="TYB192" s="217"/>
      <c r="TYC192" s="217"/>
      <c r="TYD192" s="217"/>
      <c r="TYE192" s="217"/>
      <c r="TYF192" s="217"/>
      <c r="TYG192" s="217"/>
      <c r="TYH192" s="217"/>
      <c r="TYI192" s="217"/>
      <c r="TYJ192" s="217"/>
      <c r="TYK192" s="217"/>
      <c r="TYL192" s="217"/>
      <c r="TYM192" s="217"/>
      <c r="TYN192" s="217"/>
      <c r="TYO192" s="217"/>
      <c r="TYP192" s="217"/>
      <c r="TYQ192" s="217"/>
      <c r="TYR192" s="217"/>
      <c r="TYS192" s="217"/>
      <c r="TYT192" s="217"/>
      <c r="TYU192" s="217"/>
      <c r="TYV192" s="217"/>
      <c r="TYW192" s="217"/>
      <c r="TYX192" s="217"/>
      <c r="TYY192" s="217"/>
      <c r="TYZ192" s="217"/>
      <c r="TZA192" s="217"/>
      <c r="TZB192" s="217"/>
      <c r="TZC192" s="217"/>
      <c r="TZD192" s="217"/>
      <c r="TZE192" s="217"/>
      <c r="TZF192" s="217"/>
      <c r="TZG192" s="217"/>
      <c r="TZH192" s="217"/>
      <c r="TZI192" s="217"/>
      <c r="TZJ192" s="217"/>
      <c r="TZK192" s="217"/>
      <c r="TZL192" s="217"/>
      <c r="TZM192" s="217"/>
      <c r="TZN192" s="217"/>
      <c r="TZO192" s="217"/>
      <c r="TZP192" s="217"/>
      <c r="TZQ192" s="217"/>
      <c r="TZR192" s="217"/>
      <c r="TZS192" s="217"/>
      <c r="TZT192" s="217"/>
      <c r="TZU192" s="217"/>
      <c r="TZV192" s="217"/>
      <c r="TZW192" s="217"/>
      <c r="TZX192" s="217"/>
      <c r="TZY192" s="217"/>
      <c r="TZZ192" s="217"/>
      <c r="UAA192" s="217"/>
      <c r="UAB192" s="217"/>
      <c r="UAC192" s="217"/>
      <c r="UAD192" s="217"/>
      <c r="UAE192" s="217"/>
      <c r="UAF192" s="217"/>
      <c r="UAG192" s="217"/>
      <c r="UAH192" s="217"/>
      <c r="UAI192" s="217"/>
      <c r="UAJ192" s="217"/>
      <c r="UAK192" s="217"/>
      <c r="UAL192" s="217"/>
      <c r="UAM192" s="217"/>
      <c r="UAN192" s="217"/>
      <c r="UAO192" s="217"/>
      <c r="UAP192" s="217"/>
      <c r="UAQ192" s="217"/>
      <c r="UAR192" s="217"/>
      <c r="UAS192" s="217"/>
      <c r="UAT192" s="217"/>
      <c r="UAU192" s="217"/>
      <c r="UAV192" s="217"/>
      <c r="UAW192" s="217"/>
      <c r="UAX192" s="217"/>
      <c r="UAY192" s="217"/>
      <c r="UAZ192" s="217"/>
      <c r="UBA192" s="217"/>
      <c r="UBB192" s="217"/>
      <c r="UBC192" s="217"/>
      <c r="UBD192" s="217"/>
      <c r="UBE192" s="217"/>
      <c r="UBF192" s="217"/>
      <c r="UBG192" s="217"/>
      <c r="UBH192" s="217"/>
      <c r="UBI192" s="217"/>
      <c r="UBJ192" s="217"/>
      <c r="UBK192" s="217"/>
      <c r="UBL192" s="217"/>
      <c r="UBM192" s="217"/>
      <c r="UBN192" s="217"/>
      <c r="UBO192" s="217"/>
      <c r="UBP192" s="217"/>
      <c r="UBQ192" s="217"/>
      <c r="UBR192" s="217"/>
      <c r="UBS192" s="217"/>
      <c r="UBT192" s="217"/>
      <c r="UBU192" s="217"/>
      <c r="UBV192" s="217"/>
      <c r="UBW192" s="217"/>
      <c r="UBX192" s="217"/>
      <c r="UBY192" s="217"/>
      <c r="UBZ192" s="217"/>
      <c r="UCA192" s="217"/>
      <c r="UCB192" s="217"/>
      <c r="UCC192" s="217"/>
      <c r="UCD192" s="217"/>
      <c r="UCE192" s="217"/>
      <c r="UCF192" s="217"/>
      <c r="UCG192" s="217"/>
      <c r="UCH192" s="217"/>
      <c r="UCI192" s="217"/>
      <c r="UCJ192" s="217"/>
      <c r="UCK192" s="217"/>
      <c r="UCL192" s="217"/>
      <c r="UCM192" s="217"/>
      <c r="UCN192" s="217"/>
      <c r="UCO192" s="217"/>
      <c r="UCP192" s="217"/>
      <c r="UCQ192" s="217"/>
      <c r="UCR192" s="217"/>
      <c r="UCS192" s="217"/>
      <c r="UCT192" s="217"/>
      <c r="UCU192" s="217"/>
      <c r="UCV192" s="217"/>
      <c r="UCW192" s="217"/>
      <c r="UCX192" s="217"/>
      <c r="UCY192" s="217"/>
      <c r="UCZ192" s="217"/>
      <c r="UDA192" s="217"/>
      <c r="UDB192" s="217"/>
      <c r="UDC192" s="217"/>
      <c r="UDD192" s="217"/>
      <c r="UDE192" s="217"/>
      <c r="UDF192" s="217"/>
      <c r="UDG192" s="217"/>
      <c r="UDH192" s="217"/>
      <c r="UDI192" s="217"/>
      <c r="UDJ192" s="217"/>
      <c r="UDK192" s="217"/>
      <c r="UDL192" s="217"/>
      <c r="UDM192" s="217"/>
      <c r="UDN192" s="217"/>
      <c r="UDO192" s="217"/>
      <c r="UDP192" s="217"/>
      <c r="UDQ192" s="217"/>
      <c r="UDR192" s="217"/>
      <c r="UDS192" s="217"/>
      <c r="UDT192" s="217"/>
      <c r="UDU192" s="217"/>
      <c r="UDV192" s="217"/>
      <c r="UDW192" s="217"/>
      <c r="UDX192" s="217"/>
      <c r="UDY192" s="217"/>
      <c r="UDZ192" s="217"/>
      <c r="UEA192" s="217"/>
      <c r="UEB192" s="217"/>
      <c r="UEC192" s="217"/>
      <c r="UED192" s="217"/>
      <c r="UEE192" s="217"/>
      <c r="UEF192" s="217"/>
      <c r="UEG192" s="217"/>
      <c r="UEH192" s="217"/>
      <c r="UEI192" s="217"/>
      <c r="UEJ192" s="217"/>
      <c r="UEK192" s="217"/>
      <c r="UEL192" s="217"/>
      <c r="UEM192" s="217"/>
      <c r="UEN192" s="217"/>
      <c r="UEO192" s="217"/>
      <c r="UEP192" s="217"/>
      <c r="UEQ192" s="217"/>
      <c r="UER192" s="217"/>
      <c r="UES192" s="217"/>
      <c r="UET192" s="217"/>
      <c r="UEU192" s="217"/>
      <c r="UEV192" s="217"/>
      <c r="UEW192" s="217"/>
      <c r="UEX192" s="217"/>
      <c r="UEY192" s="217"/>
      <c r="UEZ192" s="217"/>
      <c r="UFA192" s="217"/>
      <c r="UFB192" s="217"/>
      <c r="UFC192" s="217"/>
      <c r="UFD192" s="217"/>
      <c r="UFE192" s="217"/>
      <c r="UFF192" s="217"/>
      <c r="UFG192" s="217"/>
      <c r="UFH192" s="217"/>
      <c r="UFI192" s="217"/>
      <c r="UFJ192" s="217"/>
      <c r="UFK192" s="217"/>
      <c r="UFL192" s="217"/>
      <c r="UFM192" s="217"/>
      <c r="UFN192" s="217"/>
      <c r="UFO192" s="217"/>
      <c r="UFP192" s="217"/>
      <c r="UFQ192" s="217"/>
      <c r="UFR192" s="217"/>
      <c r="UFS192" s="217"/>
      <c r="UFT192" s="217"/>
      <c r="UFU192" s="217"/>
      <c r="UFV192" s="217"/>
      <c r="UFW192" s="217"/>
      <c r="UFX192" s="217"/>
      <c r="UFY192" s="217"/>
      <c r="UFZ192" s="217"/>
      <c r="UGA192" s="217"/>
      <c r="UGB192" s="217"/>
      <c r="UGC192" s="217"/>
      <c r="UGD192" s="217"/>
      <c r="UGE192" s="217"/>
      <c r="UGF192" s="217"/>
      <c r="UGG192" s="217"/>
      <c r="UGH192" s="217"/>
      <c r="UGI192" s="217"/>
      <c r="UGJ192" s="217"/>
      <c r="UGK192" s="217"/>
      <c r="UGL192" s="217"/>
      <c r="UGM192" s="217"/>
      <c r="UGN192" s="217"/>
      <c r="UGO192" s="217"/>
      <c r="UGP192" s="217"/>
      <c r="UGQ192" s="217"/>
      <c r="UGR192" s="217"/>
      <c r="UGS192" s="217"/>
      <c r="UGT192" s="217"/>
      <c r="UGU192" s="217"/>
      <c r="UGV192" s="217"/>
      <c r="UGW192" s="217"/>
      <c r="UGX192" s="217"/>
      <c r="UGY192" s="217"/>
      <c r="UGZ192" s="217"/>
      <c r="UHA192" s="217"/>
      <c r="UHB192" s="217"/>
      <c r="UHC192" s="217"/>
      <c r="UHD192" s="217"/>
      <c r="UHE192" s="217"/>
      <c r="UHF192" s="217"/>
      <c r="UHG192" s="217"/>
      <c r="UHH192" s="217"/>
      <c r="UHI192" s="217"/>
      <c r="UHJ192" s="217"/>
      <c r="UHK192" s="217"/>
      <c r="UHL192" s="217"/>
      <c r="UHM192" s="217"/>
      <c r="UHN192" s="217"/>
      <c r="UHO192" s="217"/>
      <c r="UHP192" s="217"/>
      <c r="UHQ192" s="217"/>
      <c r="UHR192" s="217"/>
      <c r="UHS192" s="217"/>
      <c r="UHT192" s="217"/>
      <c r="UHU192" s="217"/>
      <c r="UHV192" s="217"/>
      <c r="UHW192" s="217"/>
      <c r="UHX192" s="217"/>
      <c r="UHY192" s="217"/>
      <c r="UHZ192" s="217"/>
      <c r="UIA192" s="217"/>
      <c r="UIB192" s="217"/>
      <c r="UIC192" s="217"/>
      <c r="UID192" s="217"/>
      <c r="UIE192" s="217"/>
      <c r="UIF192" s="217"/>
      <c r="UIG192" s="217"/>
      <c r="UIH192" s="217"/>
      <c r="UII192" s="217"/>
      <c r="UIJ192" s="217"/>
      <c r="UIK192" s="217"/>
      <c r="UIL192" s="217"/>
      <c r="UIM192" s="217"/>
      <c r="UIN192" s="217"/>
      <c r="UIO192" s="217"/>
      <c r="UIP192" s="217"/>
      <c r="UIQ192" s="217"/>
      <c r="UIR192" s="217"/>
      <c r="UIS192" s="217"/>
      <c r="UIT192" s="217"/>
      <c r="UIU192" s="217"/>
      <c r="UIV192" s="217"/>
      <c r="UIW192" s="217"/>
      <c r="UIX192" s="217"/>
      <c r="UIY192" s="217"/>
      <c r="UIZ192" s="217"/>
      <c r="UJA192" s="217"/>
      <c r="UJB192" s="217"/>
      <c r="UJC192" s="217"/>
      <c r="UJD192" s="217"/>
      <c r="UJE192" s="217"/>
      <c r="UJF192" s="217"/>
      <c r="UJG192" s="217"/>
      <c r="UJH192" s="217"/>
      <c r="UJI192" s="217"/>
      <c r="UJJ192" s="217"/>
      <c r="UJK192" s="217"/>
      <c r="UJL192" s="217"/>
      <c r="UJM192" s="217"/>
      <c r="UJN192" s="217"/>
      <c r="UJO192" s="217"/>
      <c r="UJP192" s="217"/>
      <c r="UJQ192" s="217"/>
      <c r="UJR192" s="217"/>
      <c r="UJS192" s="217"/>
      <c r="UJT192" s="217"/>
      <c r="UJU192" s="217"/>
      <c r="UJV192" s="217"/>
      <c r="UJW192" s="217"/>
      <c r="UJX192" s="217"/>
      <c r="UJY192" s="217"/>
      <c r="UJZ192" s="217"/>
      <c r="UKA192" s="217"/>
      <c r="UKB192" s="217"/>
      <c r="UKC192" s="217"/>
      <c r="UKD192" s="217"/>
      <c r="UKE192" s="217"/>
      <c r="UKF192" s="217"/>
      <c r="UKG192" s="217"/>
      <c r="UKH192" s="217"/>
      <c r="UKI192" s="217"/>
      <c r="UKJ192" s="217"/>
      <c r="UKK192" s="217"/>
      <c r="UKL192" s="217"/>
      <c r="UKM192" s="217"/>
      <c r="UKN192" s="217"/>
      <c r="UKO192" s="217"/>
      <c r="UKP192" s="217"/>
      <c r="UKQ192" s="217"/>
      <c r="UKR192" s="217"/>
      <c r="UKS192" s="217"/>
      <c r="UKT192" s="217"/>
      <c r="UKU192" s="217"/>
      <c r="UKV192" s="217"/>
      <c r="UKW192" s="217"/>
      <c r="UKX192" s="217"/>
      <c r="UKY192" s="217"/>
      <c r="UKZ192" s="217"/>
      <c r="ULA192" s="217"/>
      <c r="ULB192" s="217"/>
      <c r="ULC192" s="217"/>
      <c r="ULD192" s="217"/>
      <c r="ULE192" s="217"/>
      <c r="ULF192" s="217"/>
      <c r="ULG192" s="217"/>
      <c r="ULH192" s="217"/>
      <c r="ULI192" s="217"/>
      <c r="ULJ192" s="217"/>
      <c r="ULK192" s="217"/>
      <c r="ULL192" s="217"/>
      <c r="ULM192" s="217"/>
      <c r="ULN192" s="217"/>
      <c r="ULO192" s="217"/>
      <c r="ULP192" s="217"/>
      <c r="ULQ192" s="217"/>
      <c r="ULR192" s="217"/>
      <c r="ULS192" s="217"/>
      <c r="ULT192" s="217"/>
      <c r="ULU192" s="217"/>
      <c r="ULV192" s="217"/>
      <c r="ULW192" s="217"/>
      <c r="ULX192" s="217"/>
      <c r="ULY192" s="217"/>
      <c r="ULZ192" s="217"/>
      <c r="UMA192" s="217"/>
      <c r="UMB192" s="217"/>
      <c r="UMC192" s="217"/>
      <c r="UMD192" s="217"/>
      <c r="UME192" s="217"/>
      <c r="UMF192" s="217"/>
      <c r="UMG192" s="217"/>
      <c r="UMH192" s="217"/>
      <c r="UMI192" s="217"/>
      <c r="UMJ192" s="217"/>
      <c r="UMK192" s="217"/>
      <c r="UML192" s="217"/>
      <c r="UMM192" s="217"/>
      <c r="UMN192" s="217"/>
      <c r="UMO192" s="217"/>
      <c r="UMP192" s="217"/>
      <c r="UMQ192" s="217"/>
      <c r="UMR192" s="217"/>
      <c r="UMS192" s="217"/>
      <c r="UMT192" s="217"/>
      <c r="UMU192" s="217"/>
      <c r="UMV192" s="217"/>
      <c r="UMW192" s="217"/>
      <c r="UMX192" s="217"/>
      <c r="UMY192" s="217"/>
      <c r="UMZ192" s="217"/>
      <c r="UNA192" s="217"/>
      <c r="UNB192" s="217"/>
      <c r="UNC192" s="217"/>
      <c r="UND192" s="217"/>
      <c r="UNE192" s="217"/>
      <c r="UNF192" s="217"/>
      <c r="UNG192" s="217"/>
      <c r="UNH192" s="217"/>
      <c r="UNI192" s="217"/>
      <c r="UNJ192" s="217"/>
      <c r="UNK192" s="217"/>
      <c r="UNL192" s="217"/>
      <c r="UNM192" s="217"/>
      <c r="UNN192" s="217"/>
      <c r="UNO192" s="217"/>
      <c r="UNP192" s="217"/>
      <c r="UNQ192" s="217"/>
      <c r="UNR192" s="217"/>
      <c r="UNS192" s="217"/>
      <c r="UNT192" s="217"/>
      <c r="UNU192" s="217"/>
      <c r="UNV192" s="217"/>
      <c r="UNW192" s="217"/>
      <c r="UNX192" s="217"/>
      <c r="UNY192" s="217"/>
      <c r="UNZ192" s="217"/>
      <c r="UOA192" s="217"/>
      <c r="UOB192" s="217"/>
      <c r="UOC192" s="217"/>
      <c r="UOD192" s="217"/>
      <c r="UOE192" s="217"/>
      <c r="UOF192" s="217"/>
      <c r="UOG192" s="217"/>
      <c r="UOH192" s="217"/>
      <c r="UOI192" s="217"/>
      <c r="UOJ192" s="217"/>
      <c r="UOK192" s="217"/>
      <c r="UOL192" s="217"/>
      <c r="UOM192" s="217"/>
      <c r="UON192" s="217"/>
      <c r="UOO192" s="217"/>
      <c r="UOP192" s="217"/>
      <c r="UOQ192" s="217"/>
      <c r="UOR192" s="217"/>
      <c r="UOS192" s="217"/>
      <c r="UOT192" s="217"/>
      <c r="UOU192" s="217"/>
      <c r="UOV192" s="217"/>
      <c r="UOW192" s="217"/>
      <c r="UOX192" s="217"/>
      <c r="UOY192" s="217"/>
      <c r="UOZ192" s="217"/>
      <c r="UPA192" s="217"/>
      <c r="UPB192" s="217"/>
      <c r="UPC192" s="217"/>
      <c r="UPD192" s="217"/>
      <c r="UPE192" s="217"/>
      <c r="UPF192" s="217"/>
      <c r="UPG192" s="217"/>
      <c r="UPH192" s="217"/>
      <c r="UPI192" s="217"/>
      <c r="UPJ192" s="217"/>
      <c r="UPK192" s="217"/>
      <c r="UPL192" s="217"/>
      <c r="UPM192" s="217"/>
      <c r="UPN192" s="217"/>
      <c r="UPO192" s="217"/>
      <c r="UPP192" s="217"/>
      <c r="UPQ192" s="217"/>
      <c r="UPR192" s="217"/>
      <c r="UPS192" s="217"/>
      <c r="UPT192" s="217"/>
      <c r="UPU192" s="217"/>
      <c r="UPV192" s="217"/>
      <c r="UPW192" s="217"/>
      <c r="UPX192" s="217"/>
      <c r="UPY192" s="217"/>
      <c r="UPZ192" s="217"/>
      <c r="UQA192" s="217"/>
      <c r="UQB192" s="217"/>
      <c r="UQC192" s="217"/>
      <c r="UQD192" s="217"/>
      <c r="UQE192" s="217"/>
      <c r="UQF192" s="217"/>
      <c r="UQG192" s="217"/>
      <c r="UQH192" s="217"/>
      <c r="UQI192" s="217"/>
      <c r="UQJ192" s="217"/>
      <c r="UQK192" s="217"/>
      <c r="UQL192" s="217"/>
      <c r="UQM192" s="217"/>
      <c r="UQN192" s="217"/>
      <c r="UQO192" s="217"/>
      <c r="UQP192" s="217"/>
      <c r="UQQ192" s="217"/>
      <c r="UQR192" s="217"/>
      <c r="UQS192" s="217"/>
      <c r="UQT192" s="217"/>
      <c r="UQU192" s="217"/>
      <c r="UQV192" s="217"/>
      <c r="UQW192" s="217"/>
      <c r="UQX192" s="217"/>
      <c r="UQY192" s="217"/>
      <c r="UQZ192" s="217"/>
      <c r="URA192" s="217"/>
      <c r="URB192" s="217"/>
      <c r="URC192" s="217"/>
      <c r="URD192" s="217"/>
      <c r="URE192" s="217"/>
      <c r="URF192" s="217"/>
      <c r="URG192" s="217"/>
      <c r="URH192" s="217"/>
      <c r="URI192" s="217"/>
      <c r="URJ192" s="217"/>
      <c r="URK192" s="217"/>
      <c r="URL192" s="217"/>
      <c r="URM192" s="217"/>
      <c r="URN192" s="217"/>
      <c r="URO192" s="217"/>
      <c r="URP192" s="217"/>
      <c r="URQ192" s="217"/>
      <c r="URR192" s="217"/>
      <c r="URS192" s="217"/>
      <c r="URT192" s="217"/>
      <c r="URU192" s="217"/>
      <c r="URV192" s="217"/>
      <c r="URW192" s="217"/>
      <c r="URX192" s="217"/>
      <c r="URY192" s="217"/>
      <c r="URZ192" s="217"/>
      <c r="USA192" s="217"/>
      <c r="USB192" s="217"/>
      <c r="USC192" s="217"/>
      <c r="USD192" s="217"/>
      <c r="USE192" s="217"/>
      <c r="USF192" s="217"/>
      <c r="USG192" s="217"/>
      <c r="USH192" s="217"/>
      <c r="USI192" s="217"/>
      <c r="USJ192" s="217"/>
      <c r="USK192" s="217"/>
      <c r="USL192" s="217"/>
      <c r="USM192" s="217"/>
      <c r="USN192" s="217"/>
      <c r="USO192" s="217"/>
      <c r="USP192" s="217"/>
      <c r="USQ192" s="217"/>
      <c r="USR192" s="217"/>
      <c r="USS192" s="217"/>
      <c r="UST192" s="217"/>
      <c r="USU192" s="217"/>
      <c r="USV192" s="217"/>
      <c r="USW192" s="217"/>
      <c r="USX192" s="217"/>
      <c r="USY192" s="217"/>
      <c r="USZ192" s="217"/>
      <c r="UTA192" s="217"/>
      <c r="UTB192" s="217"/>
      <c r="UTC192" s="217"/>
      <c r="UTD192" s="217"/>
      <c r="UTE192" s="217"/>
      <c r="UTF192" s="217"/>
      <c r="UTG192" s="217"/>
      <c r="UTH192" s="217"/>
      <c r="UTI192" s="217"/>
      <c r="UTJ192" s="217"/>
      <c r="UTK192" s="217"/>
      <c r="UTL192" s="217"/>
      <c r="UTM192" s="217"/>
      <c r="UTN192" s="217"/>
      <c r="UTO192" s="217"/>
      <c r="UTP192" s="217"/>
      <c r="UTQ192" s="217"/>
      <c r="UTR192" s="217"/>
      <c r="UTS192" s="217"/>
      <c r="UTT192" s="217"/>
      <c r="UTU192" s="217"/>
      <c r="UTV192" s="217"/>
      <c r="UTW192" s="217"/>
      <c r="UTX192" s="217"/>
      <c r="UTY192" s="217"/>
      <c r="UTZ192" s="217"/>
      <c r="UUA192" s="217"/>
      <c r="UUB192" s="217"/>
      <c r="UUC192" s="217"/>
      <c r="UUD192" s="217"/>
      <c r="UUE192" s="217"/>
      <c r="UUF192" s="217"/>
      <c r="UUG192" s="217"/>
      <c r="UUH192" s="217"/>
      <c r="UUI192" s="217"/>
      <c r="UUJ192" s="217"/>
      <c r="UUK192" s="217"/>
      <c r="UUL192" s="217"/>
      <c r="UUM192" s="217"/>
      <c r="UUN192" s="217"/>
      <c r="UUO192" s="217"/>
      <c r="UUP192" s="217"/>
      <c r="UUQ192" s="217"/>
      <c r="UUR192" s="217"/>
      <c r="UUS192" s="217"/>
      <c r="UUT192" s="217"/>
      <c r="UUU192" s="217"/>
      <c r="UUV192" s="217"/>
      <c r="UUW192" s="217"/>
      <c r="UUX192" s="217"/>
      <c r="UUY192" s="217"/>
      <c r="UUZ192" s="217"/>
      <c r="UVA192" s="217"/>
      <c r="UVB192" s="217"/>
      <c r="UVC192" s="217"/>
      <c r="UVD192" s="217"/>
      <c r="UVE192" s="217"/>
      <c r="UVF192" s="217"/>
      <c r="UVG192" s="217"/>
      <c r="UVH192" s="217"/>
      <c r="UVI192" s="217"/>
      <c r="UVJ192" s="217"/>
      <c r="UVK192" s="217"/>
      <c r="UVL192" s="217"/>
      <c r="UVM192" s="217"/>
      <c r="UVN192" s="217"/>
      <c r="UVO192" s="217"/>
      <c r="UVP192" s="217"/>
      <c r="UVQ192" s="217"/>
      <c r="UVR192" s="217"/>
      <c r="UVS192" s="217"/>
      <c r="UVT192" s="217"/>
      <c r="UVU192" s="217"/>
      <c r="UVV192" s="217"/>
      <c r="UVW192" s="217"/>
      <c r="UVX192" s="217"/>
      <c r="UVY192" s="217"/>
      <c r="UVZ192" s="217"/>
      <c r="UWA192" s="217"/>
      <c r="UWB192" s="217"/>
      <c r="UWC192" s="217"/>
      <c r="UWD192" s="217"/>
      <c r="UWE192" s="217"/>
      <c r="UWF192" s="217"/>
      <c r="UWG192" s="217"/>
      <c r="UWH192" s="217"/>
      <c r="UWI192" s="217"/>
      <c r="UWJ192" s="217"/>
      <c r="UWK192" s="217"/>
      <c r="UWL192" s="217"/>
      <c r="UWM192" s="217"/>
      <c r="UWN192" s="217"/>
      <c r="UWO192" s="217"/>
      <c r="UWP192" s="217"/>
      <c r="UWQ192" s="217"/>
      <c r="UWR192" s="217"/>
      <c r="UWS192" s="217"/>
      <c r="UWT192" s="217"/>
      <c r="UWU192" s="217"/>
      <c r="UWV192" s="217"/>
      <c r="UWW192" s="217"/>
      <c r="UWX192" s="217"/>
      <c r="UWY192" s="217"/>
      <c r="UWZ192" s="217"/>
      <c r="UXA192" s="217"/>
      <c r="UXB192" s="217"/>
      <c r="UXC192" s="217"/>
      <c r="UXD192" s="217"/>
      <c r="UXE192" s="217"/>
      <c r="UXF192" s="217"/>
      <c r="UXG192" s="217"/>
      <c r="UXH192" s="217"/>
      <c r="UXI192" s="217"/>
      <c r="UXJ192" s="217"/>
      <c r="UXK192" s="217"/>
      <c r="UXL192" s="217"/>
      <c r="UXM192" s="217"/>
      <c r="UXN192" s="217"/>
      <c r="UXO192" s="217"/>
      <c r="UXP192" s="217"/>
      <c r="UXQ192" s="217"/>
      <c r="UXR192" s="217"/>
      <c r="UXS192" s="217"/>
      <c r="UXT192" s="217"/>
      <c r="UXU192" s="217"/>
      <c r="UXV192" s="217"/>
      <c r="UXW192" s="217"/>
      <c r="UXX192" s="217"/>
      <c r="UXY192" s="217"/>
      <c r="UXZ192" s="217"/>
      <c r="UYA192" s="217"/>
      <c r="UYB192" s="217"/>
      <c r="UYC192" s="217"/>
      <c r="UYD192" s="217"/>
      <c r="UYE192" s="217"/>
      <c r="UYF192" s="217"/>
      <c r="UYG192" s="217"/>
      <c r="UYH192" s="217"/>
      <c r="UYI192" s="217"/>
      <c r="UYJ192" s="217"/>
      <c r="UYK192" s="217"/>
      <c r="UYL192" s="217"/>
      <c r="UYM192" s="217"/>
      <c r="UYN192" s="217"/>
      <c r="UYO192" s="217"/>
      <c r="UYP192" s="217"/>
      <c r="UYQ192" s="217"/>
      <c r="UYR192" s="217"/>
      <c r="UYS192" s="217"/>
      <c r="UYT192" s="217"/>
      <c r="UYU192" s="217"/>
      <c r="UYV192" s="217"/>
      <c r="UYW192" s="217"/>
      <c r="UYX192" s="217"/>
      <c r="UYY192" s="217"/>
      <c r="UYZ192" s="217"/>
      <c r="UZA192" s="217"/>
      <c r="UZB192" s="217"/>
      <c r="UZC192" s="217"/>
      <c r="UZD192" s="217"/>
      <c r="UZE192" s="217"/>
      <c r="UZF192" s="217"/>
      <c r="UZG192" s="217"/>
      <c r="UZH192" s="217"/>
      <c r="UZI192" s="217"/>
      <c r="UZJ192" s="217"/>
      <c r="UZK192" s="217"/>
      <c r="UZL192" s="217"/>
      <c r="UZM192" s="217"/>
      <c r="UZN192" s="217"/>
      <c r="UZO192" s="217"/>
      <c r="UZP192" s="217"/>
      <c r="UZQ192" s="217"/>
      <c r="UZR192" s="217"/>
      <c r="UZS192" s="217"/>
      <c r="UZT192" s="217"/>
      <c r="UZU192" s="217"/>
      <c r="UZV192" s="217"/>
      <c r="UZW192" s="217"/>
      <c r="UZX192" s="217"/>
      <c r="UZY192" s="217"/>
      <c r="UZZ192" s="217"/>
      <c r="VAA192" s="217"/>
      <c r="VAB192" s="217"/>
      <c r="VAC192" s="217"/>
      <c r="VAD192" s="217"/>
      <c r="VAE192" s="217"/>
      <c r="VAF192" s="217"/>
      <c r="VAG192" s="217"/>
      <c r="VAH192" s="217"/>
      <c r="VAI192" s="217"/>
      <c r="VAJ192" s="217"/>
      <c r="VAK192" s="217"/>
      <c r="VAL192" s="217"/>
      <c r="VAM192" s="217"/>
      <c r="VAN192" s="217"/>
      <c r="VAO192" s="217"/>
      <c r="VAP192" s="217"/>
      <c r="VAQ192" s="217"/>
      <c r="VAR192" s="217"/>
      <c r="VAS192" s="217"/>
      <c r="VAT192" s="217"/>
      <c r="VAU192" s="217"/>
      <c r="VAV192" s="217"/>
      <c r="VAW192" s="217"/>
      <c r="VAX192" s="217"/>
      <c r="VAY192" s="217"/>
      <c r="VAZ192" s="217"/>
      <c r="VBA192" s="217"/>
      <c r="VBB192" s="217"/>
      <c r="VBC192" s="217"/>
      <c r="VBD192" s="217"/>
      <c r="VBE192" s="217"/>
      <c r="VBF192" s="217"/>
      <c r="VBG192" s="217"/>
      <c r="VBH192" s="217"/>
      <c r="VBI192" s="217"/>
      <c r="VBJ192" s="217"/>
      <c r="VBK192" s="217"/>
      <c r="VBL192" s="217"/>
      <c r="VBM192" s="217"/>
      <c r="VBN192" s="217"/>
      <c r="VBO192" s="217"/>
      <c r="VBP192" s="217"/>
      <c r="VBQ192" s="217"/>
      <c r="VBR192" s="217"/>
      <c r="VBS192" s="217"/>
      <c r="VBT192" s="217"/>
      <c r="VBU192" s="217"/>
      <c r="VBV192" s="217"/>
      <c r="VBW192" s="217"/>
      <c r="VBX192" s="217"/>
      <c r="VBY192" s="217"/>
      <c r="VBZ192" s="217"/>
      <c r="VCA192" s="217"/>
      <c r="VCB192" s="217"/>
      <c r="VCC192" s="217"/>
      <c r="VCD192" s="217"/>
      <c r="VCE192" s="217"/>
      <c r="VCF192" s="217"/>
      <c r="VCG192" s="217"/>
      <c r="VCH192" s="217"/>
      <c r="VCI192" s="217"/>
      <c r="VCJ192" s="217"/>
      <c r="VCK192" s="217"/>
      <c r="VCL192" s="217"/>
      <c r="VCM192" s="217"/>
      <c r="VCN192" s="217"/>
      <c r="VCO192" s="217"/>
      <c r="VCP192" s="217"/>
      <c r="VCQ192" s="217"/>
      <c r="VCR192" s="217"/>
      <c r="VCS192" s="217"/>
      <c r="VCT192" s="217"/>
      <c r="VCU192" s="217"/>
      <c r="VCV192" s="217"/>
      <c r="VCW192" s="217"/>
      <c r="VCX192" s="217"/>
      <c r="VCY192" s="217"/>
      <c r="VCZ192" s="217"/>
      <c r="VDA192" s="217"/>
      <c r="VDB192" s="217"/>
      <c r="VDC192" s="217"/>
      <c r="VDD192" s="217"/>
      <c r="VDE192" s="217"/>
      <c r="VDF192" s="217"/>
      <c r="VDG192" s="217"/>
      <c r="VDH192" s="217"/>
      <c r="VDI192" s="217"/>
      <c r="VDJ192" s="217"/>
      <c r="VDK192" s="217"/>
      <c r="VDL192" s="217"/>
      <c r="VDM192" s="217"/>
      <c r="VDN192" s="217"/>
      <c r="VDO192" s="217"/>
      <c r="VDP192" s="217"/>
      <c r="VDQ192" s="217"/>
      <c r="VDR192" s="217"/>
      <c r="VDS192" s="217"/>
      <c r="VDT192" s="217"/>
      <c r="VDU192" s="217"/>
      <c r="VDV192" s="217"/>
      <c r="VDW192" s="217"/>
      <c r="VDX192" s="217"/>
      <c r="VDY192" s="217"/>
      <c r="VDZ192" s="217"/>
      <c r="VEA192" s="217"/>
      <c r="VEB192" s="217"/>
      <c r="VEC192" s="217"/>
      <c r="VED192" s="217"/>
      <c r="VEE192" s="217"/>
      <c r="VEF192" s="217"/>
      <c r="VEG192" s="217"/>
      <c r="VEH192" s="217"/>
      <c r="VEI192" s="217"/>
      <c r="VEJ192" s="217"/>
      <c r="VEK192" s="217"/>
      <c r="VEL192" s="217"/>
      <c r="VEM192" s="217"/>
      <c r="VEN192" s="217"/>
      <c r="VEO192" s="217"/>
      <c r="VEP192" s="217"/>
      <c r="VEQ192" s="217"/>
      <c r="VER192" s="217"/>
      <c r="VES192" s="217"/>
      <c r="VET192" s="217"/>
      <c r="VEU192" s="217"/>
      <c r="VEV192" s="217"/>
      <c r="VEW192" s="217"/>
      <c r="VEX192" s="217"/>
      <c r="VEY192" s="217"/>
      <c r="VEZ192" s="217"/>
      <c r="VFA192" s="217"/>
      <c r="VFB192" s="217"/>
      <c r="VFC192" s="217"/>
      <c r="VFD192" s="217"/>
      <c r="VFE192" s="217"/>
      <c r="VFF192" s="217"/>
      <c r="VFG192" s="217"/>
      <c r="VFH192" s="217"/>
      <c r="VFI192" s="217"/>
      <c r="VFJ192" s="217"/>
      <c r="VFK192" s="217"/>
      <c r="VFL192" s="217"/>
      <c r="VFM192" s="217"/>
      <c r="VFN192" s="217"/>
      <c r="VFO192" s="217"/>
      <c r="VFP192" s="217"/>
      <c r="VFQ192" s="217"/>
      <c r="VFR192" s="217"/>
      <c r="VFS192" s="217"/>
      <c r="VFT192" s="217"/>
      <c r="VFU192" s="217"/>
      <c r="VFV192" s="217"/>
      <c r="VFW192" s="217"/>
      <c r="VFX192" s="217"/>
      <c r="VFY192" s="217"/>
      <c r="VFZ192" s="217"/>
      <c r="VGA192" s="217"/>
      <c r="VGB192" s="217"/>
      <c r="VGC192" s="217"/>
      <c r="VGD192" s="217"/>
      <c r="VGE192" s="217"/>
      <c r="VGF192" s="217"/>
      <c r="VGG192" s="217"/>
      <c r="VGH192" s="217"/>
      <c r="VGI192" s="217"/>
      <c r="VGJ192" s="217"/>
      <c r="VGK192" s="217"/>
      <c r="VGL192" s="217"/>
      <c r="VGM192" s="217"/>
      <c r="VGN192" s="217"/>
      <c r="VGO192" s="217"/>
      <c r="VGP192" s="217"/>
      <c r="VGQ192" s="217"/>
      <c r="VGR192" s="217"/>
      <c r="VGS192" s="217"/>
      <c r="VGT192" s="217"/>
      <c r="VGU192" s="217"/>
      <c r="VGV192" s="217"/>
      <c r="VGW192" s="217"/>
      <c r="VGX192" s="217"/>
      <c r="VGY192" s="217"/>
      <c r="VGZ192" s="217"/>
      <c r="VHA192" s="217"/>
      <c r="VHB192" s="217"/>
      <c r="VHC192" s="217"/>
      <c r="VHD192" s="217"/>
      <c r="VHE192" s="217"/>
      <c r="VHF192" s="217"/>
      <c r="VHG192" s="217"/>
      <c r="VHH192" s="217"/>
      <c r="VHI192" s="217"/>
      <c r="VHJ192" s="217"/>
      <c r="VHK192" s="217"/>
      <c r="VHL192" s="217"/>
      <c r="VHM192" s="217"/>
      <c r="VHN192" s="217"/>
      <c r="VHO192" s="217"/>
      <c r="VHP192" s="217"/>
      <c r="VHQ192" s="217"/>
      <c r="VHR192" s="217"/>
      <c r="VHS192" s="217"/>
      <c r="VHT192" s="217"/>
      <c r="VHU192" s="217"/>
      <c r="VHV192" s="217"/>
      <c r="VHW192" s="217"/>
      <c r="VHX192" s="217"/>
      <c r="VHY192" s="217"/>
      <c r="VHZ192" s="217"/>
      <c r="VIA192" s="217"/>
      <c r="VIB192" s="217"/>
      <c r="VIC192" s="217"/>
      <c r="VID192" s="217"/>
      <c r="VIE192" s="217"/>
      <c r="VIF192" s="217"/>
      <c r="VIG192" s="217"/>
      <c r="VIH192" s="217"/>
      <c r="VII192" s="217"/>
      <c r="VIJ192" s="217"/>
      <c r="VIK192" s="217"/>
      <c r="VIL192" s="217"/>
      <c r="VIM192" s="217"/>
      <c r="VIN192" s="217"/>
      <c r="VIO192" s="217"/>
      <c r="VIP192" s="217"/>
      <c r="VIQ192" s="217"/>
      <c r="VIR192" s="217"/>
      <c r="VIS192" s="217"/>
      <c r="VIT192" s="217"/>
      <c r="VIU192" s="217"/>
      <c r="VIV192" s="217"/>
      <c r="VIW192" s="217"/>
      <c r="VIX192" s="217"/>
      <c r="VIY192" s="217"/>
      <c r="VIZ192" s="217"/>
      <c r="VJA192" s="217"/>
      <c r="VJB192" s="217"/>
      <c r="VJC192" s="217"/>
      <c r="VJD192" s="217"/>
      <c r="VJE192" s="217"/>
      <c r="VJF192" s="217"/>
      <c r="VJG192" s="217"/>
      <c r="VJH192" s="217"/>
      <c r="VJI192" s="217"/>
      <c r="VJJ192" s="217"/>
      <c r="VJK192" s="217"/>
      <c r="VJL192" s="217"/>
      <c r="VJM192" s="217"/>
      <c r="VJN192" s="217"/>
      <c r="VJO192" s="217"/>
      <c r="VJP192" s="217"/>
      <c r="VJQ192" s="217"/>
      <c r="VJR192" s="217"/>
      <c r="VJS192" s="217"/>
      <c r="VJT192" s="217"/>
      <c r="VJU192" s="217"/>
      <c r="VJV192" s="217"/>
      <c r="VJW192" s="217"/>
      <c r="VJX192" s="217"/>
      <c r="VJY192" s="217"/>
      <c r="VJZ192" s="217"/>
      <c r="VKA192" s="217"/>
      <c r="VKB192" s="217"/>
      <c r="VKC192" s="217"/>
      <c r="VKD192" s="217"/>
      <c r="VKE192" s="217"/>
      <c r="VKF192" s="217"/>
      <c r="VKG192" s="217"/>
      <c r="VKH192" s="217"/>
      <c r="VKI192" s="217"/>
      <c r="VKJ192" s="217"/>
      <c r="VKK192" s="217"/>
      <c r="VKL192" s="217"/>
      <c r="VKM192" s="217"/>
      <c r="VKN192" s="217"/>
      <c r="VKO192" s="217"/>
      <c r="VKP192" s="217"/>
      <c r="VKQ192" s="217"/>
      <c r="VKR192" s="217"/>
      <c r="VKS192" s="217"/>
      <c r="VKT192" s="217"/>
      <c r="VKU192" s="217"/>
      <c r="VKV192" s="217"/>
      <c r="VKW192" s="217"/>
      <c r="VKX192" s="217"/>
      <c r="VKY192" s="217"/>
      <c r="VKZ192" s="217"/>
      <c r="VLA192" s="217"/>
      <c r="VLB192" s="217"/>
      <c r="VLC192" s="217"/>
      <c r="VLD192" s="217"/>
      <c r="VLE192" s="217"/>
      <c r="VLF192" s="217"/>
      <c r="VLG192" s="217"/>
      <c r="VLH192" s="217"/>
      <c r="VLI192" s="217"/>
      <c r="VLJ192" s="217"/>
      <c r="VLK192" s="217"/>
      <c r="VLL192" s="217"/>
      <c r="VLM192" s="217"/>
      <c r="VLN192" s="217"/>
      <c r="VLO192" s="217"/>
      <c r="VLP192" s="217"/>
      <c r="VLQ192" s="217"/>
      <c r="VLR192" s="217"/>
      <c r="VLS192" s="217"/>
      <c r="VLT192" s="217"/>
      <c r="VLU192" s="217"/>
      <c r="VLV192" s="217"/>
      <c r="VLW192" s="217"/>
      <c r="VLX192" s="217"/>
      <c r="VLY192" s="217"/>
      <c r="VLZ192" s="217"/>
      <c r="VMA192" s="217"/>
      <c r="VMB192" s="217"/>
      <c r="VMC192" s="217"/>
      <c r="VMD192" s="217"/>
      <c r="VME192" s="217"/>
      <c r="VMF192" s="217"/>
      <c r="VMG192" s="217"/>
      <c r="VMH192" s="217"/>
      <c r="VMI192" s="217"/>
      <c r="VMJ192" s="217"/>
      <c r="VMK192" s="217"/>
      <c r="VML192" s="217"/>
      <c r="VMM192" s="217"/>
      <c r="VMN192" s="217"/>
      <c r="VMO192" s="217"/>
      <c r="VMP192" s="217"/>
      <c r="VMQ192" s="217"/>
      <c r="VMR192" s="217"/>
      <c r="VMS192" s="217"/>
      <c r="VMT192" s="217"/>
      <c r="VMU192" s="217"/>
      <c r="VMV192" s="217"/>
      <c r="VMW192" s="217"/>
      <c r="VMX192" s="217"/>
      <c r="VMY192" s="217"/>
      <c r="VMZ192" s="217"/>
      <c r="VNA192" s="217"/>
      <c r="VNB192" s="217"/>
      <c r="VNC192" s="217"/>
      <c r="VND192" s="217"/>
      <c r="VNE192" s="217"/>
      <c r="VNF192" s="217"/>
      <c r="VNG192" s="217"/>
      <c r="VNH192" s="217"/>
      <c r="VNI192" s="217"/>
      <c r="VNJ192" s="217"/>
      <c r="VNK192" s="217"/>
      <c r="VNL192" s="217"/>
      <c r="VNM192" s="217"/>
      <c r="VNN192" s="217"/>
      <c r="VNO192" s="217"/>
      <c r="VNP192" s="217"/>
      <c r="VNQ192" s="217"/>
      <c r="VNR192" s="217"/>
      <c r="VNS192" s="217"/>
      <c r="VNT192" s="217"/>
      <c r="VNU192" s="217"/>
      <c r="VNV192" s="217"/>
      <c r="VNW192" s="217"/>
      <c r="VNX192" s="217"/>
      <c r="VNY192" s="217"/>
      <c r="VNZ192" s="217"/>
      <c r="VOA192" s="217"/>
      <c r="VOB192" s="217"/>
      <c r="VOC192" s="217"/>
      <c r="VOD192" s="217"/>
      <c r="VOE192" s="217"/>
      <c r="VOF192" s="217"/>
      <c r="VOG192" s="217"/>
      <c r="VOH192" s="217"/>
      <c r="VOI192" s="217"/>
      <c r="VOJ192" s="217"/>
      <c r="VOK192" s="217"/>
      <c r="VOL192" s="217"/>
      <c r="VOM192" s="217"/>
      <c r="VON192" s="217"/>
      <c r="VOO192" s="217"/>
      <c r="VOP192" s="217"/>
      <c r="VOQ192" s="217"/>
      <c r="VOR192" s="217"/>
      <c r="VOS192" s="217"/>
      <c r="VOT192" s="217"/>
      <c r="VOU192" s="217"/>
      <c r="VOV192" s="217"/>
      <c r="VOW192" s="217"/>
      <c r="VOX192" s="217"/>
      <c r="VOY192" s="217"/>
      <c r="VOZ192" s="217"/>
      <c r="VPA192" s="217"/>
      <c r="VPB192" s="217"/>
      <c r="VPC192" s="217"/>
      <c r="VPD192" s="217"/>
      <c r="VPE192" s="217"/>
      <c r="VPF192" s="217"/>
      <c r="VPG192" s="217"/>
      <c r="VPH192" s="217"/>
      <c r="VPI192" s="217"/>
      <c r="VPJ192" s="217"/>
      <c r="VPK192" s="217"/>
      <c r="VPL192" s="217"/>
      <c r="VPM192" s="217"/>
      <c r="VPN192" s="217"/>
      <c r="VPO192" s="217"/>
      <c r="VPP192" s="217"/>
      <c r="VPQ192" s="217"/>
      <c r="VPR192" s="217"/>
      <c r="VPS192" s="217"/>
      <c r="VPT192" s="217"/>
      <c r="VPU192" s="217"/>
      <c r="VPV192" s="217"/>
      <c r="VPW192" s="217"/>
      <c r="VPX192" s="217"/>
      <c r="VPY192" s="217"/>
      <c r="VPZ192" s="217"/>
      <c r="VQA192" s="217"/>
      <c r="VQB192" s="217"/>
      <c r="VQC192" s="217"/>
      <c r="VQD192" s="217"/>
      <c r="VQE192" s="217"/>
      <c r="VQF192" s="217"/>
      <c r="VQG192" s="217"/>
      <c r="VQH192" s="217"/>
      <c r="VQI192" s="217"/>
      <c r="VQJ192" s="217"/>
      <c r="VQK192" s="217"/>
      <c r="VQL192" s="217"/>
      <c r="VQM192" s="217"/>
      <c r="VQN192" s="217"/>
      <c r="VQO192" s="217"/>
      <c r="VQP192" s="217"/>
      <c r="VQQ192" s="217"/>
      <c r="VQR192" s="217"/>
      <c r="VQS192" s="217"/>
      <c r="VQT192" s="217"/>
      <c r="VQU192" s="217"/>
      <c r="VQV192" s="217"/>
      <c r="VQW192" s="217"/>
      <c r="VQX192" s="217"/>
      <c r="VQY192" s="217"/>
      <c r="VQZ192" s="217"/>
      <c r="VRA192" s="217"/>
      <c r="VRB192" s="217"/>
      <c r="VRC192" s="217"/>
      <c r="VRD192" s="217"/>
      <c r="VRE192" s="217"/>
      <c r="VRF192" s="217"/>
      <c r="VRG192" s="217"/>
      <c r="VRH192" s="217"/>
      <c r="VRI192" s="217"/>
      <c r="VRJ192" s="217"/>
      <c r="VRK192" s="217"/>
      <c r="VRL192" s="217"/>
      <c r="VRM192" s="217"/>
      <c r="VRN192" s="217"/>
      <c r="VRO192" s="217"/>
      <c r="VRP192" s="217"/>
      <c r="VRQ192" s="217"/>
      <c r="VRR192" s="217"/>
      <c r="VRS192" s="217"/>
      <c r="VRT192" s="217"/>
      <c r="VRU192" s="217"/>
      <c r="VRV192" s="217"/>
      <c r="VRW192" s="217"/>
      <c r="VRX192" s="217"/>
      <c r="VRY192" s="217"/>
      <c r="VRZ192" s="217"/>
      <c r="VSA192" s="217"/>
      <c r="VSB192" s="217"/>
      <c r="VSC192" s="217"/>
      <c r="VSD192" s="217"/>
      <c r="VSE192" s="217"/>
      <c r="VSF192" s="217"/>
      <c r="VSG192" s="217"/>
      <c r="VSH192" s="217"/>
      <c r="VSI192" s="217"/>
      <c r="VSJ192" s="217"/>
      <c r="VSK192" s="217"/>
      <c r="VSL192" s="217"/>
      <c r="VSM192" s="217"/>
      <c r="VSN192" s="217"/>
      <c r="VSO192" s="217"/>
      <c r="VSP192" s="217"/>
      <c r="VSQ192" s="217"/>
      <c r="VSR192" s="217"/>
      <c r="VSS192" s="217"/>
      <c r="VST192" s="217"/>
      <c r="VSU192" s="217"/>
      <c r="VSV192" s="217"/>
      <c r="VSW192" s="217"/>
      <c r="VSX192" s="217"/>
      <c r="VSY192" s="217"/>
      <c r="VSZ192" s="217"/>
      <c r="VTA192" s="217"/>
      <c r="VTB192" s="217"/>
      <c r="VTC192" s="217"/>
      <c r="VTD192" s="217"/>
      <c r="VTE192" s="217"/>
      <c r="VTF192" s="217"/>
      <c r="VTG192" s="217"/>
      <c r="VTH192" s="217"/>
      <c r="VTI192" s="217"/>
      <c r="VTJ192" s="217"/>
      <c r="VTK192" s="217"/>
      <c r="VTL192" s="217"/>
      <c r="VTM192" s="217"/>
      <c r="VTN192" s="217"/>
      <c r="VTO192" s="217"/>
      <c r="VTP192" s="217"/>
      <c r="VTQ192" s="217"/>
      <c r="VTR192" s="217"/>
      <c r="VTS192" s="217"/>
      <c r="VTT192" s="217"/>
      <c r="VTU192" s="217"/>
      <c r="VTV192" s="217"/>
      <c r="VTW192" s="217"/>
      <c r="VTX192" s="217"/>
      <c r="VTY192" s="217"/>
      <c r="VTZ192" s="217"/>
      <c r="VUA192" s="217"/>
      <c r="VUB192" s="217"/>
      <c r="VUC192" s="217"/>
      <c r="VUD192" s="217"/>
      <c r="VUE192" s="217"/>
      <c r="VUF192" s="217"/>
      <c r="VUG192" s="217"/>
      <c r="VUH192" s="217"/>
      <c r="VUI192" s="217"/>
      <c r="VUJ192" s="217"/>
      <c r="VUK192" s="217"/>
      <c r="VUL192" s="217"/>
      <c r="VUM192" s="217"/>
      <c r="VUN192" s="217"/>
      <c r="VUO192" s="217"/>
      <c r="VUP192" s="217"/>
      <c r="VUQ192" s="217"/>
      <c r="VUR192" s="217"/>
      <c r="VUS192" s="217"/>
      <c r="VUT192" s="217"/>
      <c r="VUU192" s="217"/>
      <c r="VUV192" s="217"/>
      <c r="VUW192" s="217"/>
      <c r="VUX192" s="217"/>
      <c r="VUY192" s="217"/>
      <c r="VUZ192" s="217"/>
      <c r="VVA192" s="217"/>
      <c r="VVB192" s="217"/>
      <c r="VVC192" s="217"/>
      <c r="VVD192" s="217"/>
      <c r="VVE192" s="217"/>
      <c r="VVF192" s="217"/>
      <c r="VVG192" s="217"/>
      <c r="VVH192" s="217"/>
      <c r="VVI192" s="217"/>
      <c r="VVJ192" s="217"/>
      <c r="VVK192" s="217"/>
      <c r="VVL192" s="217"/>
      <c r="VVM192" s="217"/>
      <c r="VVN192" s="217"/>
      <c r="VVO192" s="217"/>
      <c r="VVP192" s="217"/>
      <c r="VVQ192" s="217"/>
      <c r="VVR192" s="217"/>
      <c r="VVS192" s="217"/>
      <c r="VVT192" s="217"/>
      <c r="VVU192" s="217"/>
      <c r="VVV192" s="217"/>
      <c r="VVW192" s="217"/>
      <c r="VVX192" s="217"/>
      <c r="VVY192" s="217"/>
      <c r="VVZ192" s="217"/>
      <c r="VWA192" s="217"/>
      <c r="VWB192" s="217"/>
      <c r="VWC192" s="217"/>
      <c r="VWD192" s="217"/>
      <c r="VWE192" s="217"/>
      <c r="VWF192" s="217"/>
      <c r="VWG192" s="217"/>
      <c r="VWH192" s="217"/>
      <c r="VWI192" s="217"/>
      <c r="VWJ192" s="217"/>
      <c r="VWK192" s="217"/>
      <c r="VWL192" s="217"/>
      <c r="VWM192" s="217"/>
      <c r="VWN192" s="217"/>
      <c r="VWO192" s="217"/>
      <c r="VWP192" s="217"/>
      <c r="VWQ192" s="217"/>
      <c r="VWR192" s="217"/>
      <c r="VWS192" s="217"/>
      <c r="VWT192" s="217"/>
      <c r="VWU192" s="217"/>
      <c r="VWV192" s="217"/>
      <c r="VWW192" s="217"/>
      <c r="VWX192" s="217"/>
      <c r="VWY192" s="217"/>
      <c r="VWZ192" s="217"/>
      <c r="VXA192" s="217"/>
      <c r="VXB192" s="217"/>
      <c r="VXC192" s="217"/>
      <c r="VXD192" s="217"/>
      <c r="VXE192" s="217"/>
      <c r="VXF192" s="217"/>
      <c r="VXG192" s="217"/>
      <c r="VXH192" s="217"/>
      <c r="VXI192" s="217"/>
      <c r="VXJ192" s="217"/>
      <c r="VXK192" s="217"/>
      <c r="VXL192" s="217"/>
      <c r="VXM192" s="217"/>
      <c r="VXN192" s="217"/>
      <c r="VXO192" s="217"/>
      <c r="VXP192" s="217"/>
      <c r="VXQ192" s="217"/>
      <c r="VXR192" s="217"/>
      <c r="VXS192" s="217"/>
      <c r="VXT192" s="217"/>
      <c r="VXU192" s="217"/>
      <c r="VXV192" s="217"/>
      <c r="VXW192" s="217"/>
      <c r="VXX192" s="217"/>
      <c r="VXY192" s="217"/>
      <c r="VXZ192" s="217"/>
      <c r="VYA192" s="217"/>
      <c r="VYB192" s="217"/>
      <c r="VYC192" s="217"/>
      <c r="VYD192" s="217"/>
      <c r="VYE192" s="217"/>
      <c r="VYF192" s="217"/>
      <c r="VYG192" s="217"/>
      <c r="VYH192" s="217"/>
      <c r="VYI192" s="217"/>
      <c r="VYJ192" s="217"/>
      <c r="VYK192" s="217"/>
      <c r="VYL192" s="217"/>
      <c r="VYM192" s="217"/>
      <c r="VYN192" s="217"/>
      <c r="VYO192" s="217"/>
      <c r="VYP192" s="217"/>
      <c r="VYQ192" s="217"/>
      <c r="VYR192" s="217"/>
      <c r="VYS192" s="217"/>
      <c r="VYT192" s="217"/>
      <c r="VYU192" s="217"/>
      <c r="VYV192" s="217"/>
      <c r="VYW192" s="217"/>
      <c r="VYX192" s="217"/>
      <c r="VYY192" s="217"/>
      <c r="VYZ192" s="217"/>
      <c r="VZA192" s="217"/>
      <c r="VZB192" s="217"/>
      <c r="VZC192" s="217"/>
      <c r="VZD192" s="217"/>
      <c r="VZE192" s="217"/>
      <c r="VZF192" s="217"/>
      <c r="VZG192" s="217"/>
      <c r="VZH192" s="217"/>
      <c r="VZI192" s="217"/>
      <c r="VZJ192" s="217"/>
      <c r="VZK192" s="217"/>
      <c r="VZL192" s="217"/>
      <c r="VZM192" s="217"/>
      <c r="VZN192" s="217"/>
      <c r="VZO192" s="217"/>
      <c r="VZP192" s="217"/>
      <c r="VZQ192" s="217"/>
      <c r="VZR192" s="217"/>
      <c r="VZS192" s="217"/>
      <c r="VZT192" s="217"/>
      <c r="VZU192" s="217"/>
      <c r="VZV192" s="217"/>
      <c r="VZW192" s="217"/>
      <c r="VZX192" s="217"/>
      <c r="VZY192" s="217"/>
      <c r="VZZ192" s="217"/>
      <c r="WAA192" s="217"/>
      <c r="WAB192" s="217"/>
      <c r="WAC192" s="217"/>
      <c r="WAD192" s="217"/>
      <c r="WAE192" s="217"/>
      <c r="WAF192" s="217"/>
      <c r="WAG192" s="217"/>
      <c r="WAH192" s="217"/>
      <c r="WAI192" s="217"/>
      <c r="WAJ192" s="217"/>
      <c r="WAK192" s="217"/>
      <c r="WAL192" s="217"/>
      <c r="WAM192" s="217"/>
      <c r="WAN192" s="217"/>
      <c r="WAO192" s="217"/>
      <c r="WAP192" s="217"/>
      <c r="WAQ192" s="217"/>
      <c r="WAR192" s="217"/>
      <c r="WAS192" s="217"/>
      <c r="WAT192" s="217"/>
      <c r="WAU192" s="217"/>
      <c r="WAV192" s="217"/>
      <c r="WAW192" s="217"/>
      <c r="WAX192" s="217"/>
      <c r="WAY192" s="217"/>
      <c r="WAZ192" s="217"/>
      <c r="WBA192" s="217"/>
      <c r="WBB192" s="217"/>
      <c r="WBC192" s="217"/>
      <c r="WBD192" s="217"/>
      <c r="WBE192" s="217"/>
      <c r="WBF192" s="217"/>
      <c r="WBG192" s="217"/>
      <c r="WBH192" s="217"/>
      <c r="WBI192" s="217"/>
      <c r="WBJ192" s="217"/>
      <c r="WBK192" s="217"/>
      <c r="WBL192" s="217"/>
      <c r="WBM192" s="217"/>
      <c r="WBN192" s="217"/>
      <c r="WBO192" s="217"/>
      <c r="WBP192" s="217"/>
      <c r="WBQ192" s="217"/>
      <c r="WBR192" s="217"/>
      <c r="WBS192" s="217"/>
      <c r="WBT192" s="217"/>
      <c r="WBU192" s="217"/>
      <c r="WBV192" s="217"/>
      <c r="WBW192" s="217"/>
      <c r="WBX192" s="217"/>
      <c r="WBY192" s="217"/>
      <c r="WBZ192" s="217"/>
      <c r="WCA192" s="217"/>
      <c r="WCB192" s="217"/>
      <c r="WCC192" s="217"/>
      <c r="WCD192" s="217"/>
      <c r="WCE192" s="217"/>
      <c r="WCF192" s="217"/>
      <c r="WCG192" s="217"/>
      <c r="WCH192" s="217"/>
      <c r="WCI192" s="217"/>
      <c r="WCJ192" s="217"/>
      <c r="WCK192" s="217"/>
      <c r="WCL192" s="217"/>
      <c r="WCM192" s="217"/>
      <c r="WCN192" s="217"/>
      <c r="WCO192" s="217"/>
      <c r="WCP192" s="217"/>
      <c r="WCQ192" s="217"/>
      <c r="WCR192" s="217"/>
      <c r="WCS192" s="217"/>
      <c r="WCT192" s="217"/>
      <c r="WCU192" s="217"/>
      <c r="WCV192" s="217"/>
      <c r="WCW192" s="217"/>
      <c r="WCX192" s="217"/>
      <c r="WCY192" s="217"/>
      <c r="WCZ192" s="217"/>
      <c r="WDA192" s="217"/>
      <c r="WDB192" s="217"/>
      <c r="WDC192" s="217"/>
      <c r="WDD192" s="217"/>
      <c r="WDE192" s="217"/>
      <c r="WDF192" s="217"/>
      <c r="WDG192" s="217"/>
      <c r="WDH192" s="217"/>
      <c r="WDI192" s="217"/>
      <c r="WDJ192" s="217"/>
      <c r="WDK192" s="217"/>
      <c r="WDL192" s="217"/>
      <c r="WDM192" s="217"/>
      <c r="WDN192" s="217"/>
      <c r="WDO192" s="217"/>
      <c r="WDP192" s="217"/>
      <c r="WDQ192" s="217"/>
      <c r="WDR192" s="217"/>
      <c r="WDS192" s="217"/>
      <c r="WDT192" s="217"/>
      <c r="WDU192" s="217"/>
      <c r="WDV192" s="217"/>
      <c r="WDW192" s="217"/>
      <c r="WDX192" s="217"/>
      <c r="WDY192" s="217"/>
      <c r="WDZ192" s="217"/>
      <c r="WEA192" s="217"/>
      <c r="WEB192" s="217"/>
      <c r="WEC192" s="217"/>
      <c r="WED192" s="217"/>
      <c r="WEE192" s="217"/>
      <c r="WEF192" s="217"/>
      <c r="WEG192" s="217"/>
      <c r="WEH192" s="217"/>
      <c r="WEI192" s="217"/>
      <c r="WEJ192" s="217"/>
      <c r="WEK192" s="217"/>
      <c r="WEL192" s="217"/>
      <c r="WEM192" s="217"/>
      <c r="WEN192" s="217"/>
      <c r="WEO192" s="217"/>
      <c r="WEP192" s="217"/>
      <c r="WEQ192" s="217"/>
      <c r="WER192" s="217"/>
      <c r="WES192" s="217"/>
      <c r="WET192" s="217"/>
      <c r="WEU192" s="217"/>
      <c r="WEV192" s="217"/>
      <c r="WEW192" s="217"/>
      <c r="WEX192" s="217"/>
      <c r="WEY192" s="217"/>
      <c r="WEZ192" s="217"/>
      <c r="WFA192" s="217"/>
      <c r="WFB192" s="217"/>
      <c r="WFC192" s="217"/>
      <c r="WFD192" s="217"/>
      <c r="WFE192" s="217"/>
      <c r="WFF192" s="217"/>
      <c r="WFG192" s="217"/>
      <c r="WFH192" s="217"/>
      <c r="WFI192" s="217"/>
      <c r="WFJ192" s="217"/>
      <c r="WFK192" s="217"/>
      <c r="WFL192" s="217"/>
      <c r="WFM192" s="217"/>
      <c r="WFN192" s="217"/>
      <c r="WFO192" s="217"/>
      <c r="WFP192" s="217"/>
      <c r="WFQ192" s="217"/>
      <c r="WFR192" s="217"/>
      <c r="WFS192" s="217"/>
      <c r="WFT192" s="217"/>
      <c r="WFU192" s="217"/>
      <c r="WFV192" s="217"/>
      <c r="WFW192" s="217"/>
      <c r="WFX192" s="217"/>
      <c r="WFY192" s="217"/>
      <c r="WFZ192" s="217"/>
      <c r="WGA192" s="217"/>
      <c r="WGB192" s="217"/>
      <c r="WGC192" s="217"/>
      <c r="WGD192" s="217"/>
      <c r="WGE192" s="217"/>
      <c r="WGF192" s="217"/>
      <c r="WGG192" s="217"/>
      <c r="WGH192" s="217"/>
      <c r="WGI192" s="217"/>
      <c r="WGJ192" s="217"/>
      <c r="WGK192" s="217"/>
      <c r="WGL192" s="217"/>
      <c r="WGM192" s="217"/>
      <c r="WGN192" s="217"/>
      <c r="WGO192" s="217"/>
      <c r="WGP192" s="217"/>
      <c r="WGQ192" s="217"/>
      <c r="WGR192" s="217"/>
      <c r="WGS192" s="217"/>
      <c r="WGT192" s="217"/>
      <c r="WGU192" s="217"/>
      <c r="WGV192" s="217"/>
      <c r="WGW192" s="217"/>
      <c r="WGX192" s="217"/>
      <c r="WGY192" s="217"/>
      <c r="WGZ192" s="217"/>
      <c r="WHA192" s="217"/>
      <c r="WHB192" s="217"/>
      <c r="WHC192" s="217"/>
      <c r="WHD192" s="217"/>
      <c r="WHE192" s="217"/>
      <c r="WHF192" s="217"/>
      <c r="WHG192" s="217"/>
      <c r="WHH192" s="217"/>
      <c r="WHI192" s="217"/>
      <c r="WHJ192" s="217"/>
      <c r="WHK192" s="217"/>
      <c r="WHL192" s="217"/>
      <c r="WHM192" s="217"/>
      <c r="WHN192" s="217"/>
      <c r="WHO192" s="217"/>
      <c r="WHP192" s="217"/>
      <c r="WHQ192" s="217"/>
      <c r="WHR192" s="217"/>
      <c r="WHS192" s="217"/>
      <c r="WHT192" s="217"/>
      <c r="WHU192" s="217"/>
      <c r="WHV192" s="217"/>
      <c r="WHW192" s="217"/>
      <c r="WHX192" s="217"/>
      <c r="WHY192" s="217"/>
      <c r="WHZ192" s="217"/>
      <c r="WIA192" s="217"/>
      <c r="WIB192" s="217"/>
      <c r="WIC192" s="217"/>
      <c r="WID192" s="217"/>
      <c r="WIE192" s="217"/>
      <c r="WIF192" s="217"/>
      <c r="WIG192" s="217"/>
      <c r="WIH192" s="217"/>
      <c r="WII192" s="217"/>
      <c r="WIJ192" s="217"/>
      <c r="WIK192" s="217"/>
      <c r="WIL192" s="217"/>
      <c r="WIM192" s="217"/>
      <c r="WIN192" s="217"/>
      <c r="WIO192" s="217"/>
      <c r="WIP192" s="217"/>
      <c r="WIQ192" s="217"/>
      <c r="WIR192" s="217"/>
      <c r="WIS192" s="217"/>
      <c r="WIT192" s="217"/>
      <c r="WIU192" s="217"/>
      <c r="WIV192" s="217"/>
      <c r="WIW192" s="217"/>
      <c r="WIX192" s="217"/>
      <c r="WIY192" s="217"/>
      <c r="WIZ192" s="217"/>
      <c r="WJA192" s="217"/>
      <c r="WJB192" s="217"/>
      <c r="WJC192" s="217"/>
      <c r="WJD192" s="217"/>
      <c r="WJE192" s="217"/>
      <c r="WJF192" s="217"/>
      <c r="WJG192" s="217"/>
      <c r="WJH192" s="217"/>
      <c r="WJI192" s="217"/>
      <c r="WJJ192" s="217"/>
      <c r="WJK192" s="217"/>
      <c r="WJL192" s="217"/>
      <c r="WJM192" s="217"/>
      <c r="WJN192" s="217"/>
      <c r="WJO192" s="217"/>
      <c r="WJP192" s="217"/>
      <c r="WJQ192" s="217"/>
      <c r="WJR192" s="217"/>
      <c r="WJS192" s="217"/>
      <c r="WJT192" s="217"/>
      <c r="WJU192" s="217"/>
      <c r="WJV192" s="217"/>
      <c r="WJW192" s="217"/>
      <c r="WJX192" s="217"/>
      <c r="WJY192" s="217"/>
      <c r="WJZ192" s="217"/>
      <c r="WKA192" s="217"/>
      <c r="WKB192" s="217"/>
      <c r="WKC192" s="217"/>
      <c r="WKD192" s="217"/>
      <c r="WKE192" s="217"/>
      <c r="WKF192" s="217"/>
      <c r="WKG192" s="217"/>
      <c r="WKH192" s="217"/>
      <c r="WKI192" s="217"/>
      <c r="WKJ192" s="217"/>
      <c r="WKK192" s="217"/>
      <c r="WKL192" s="217"/>
      <c r="WKM192" s="217"/>
      <c r="WKN192" s="217"/>
      <c r="WKO192" s="217"/>
      <c r="WKP192" s="217"/>
      <c r="WKQ192" s="217"/>
      <c r="WKR192" s="217"/>
      <c r="WKS192" s="217"/>
      <c r="WKT192" s="217"/>
      <c r="WKU192" s="217"/>
      <c r="WKV192" s="217"/>
      <c r="WKW192" s="217"/>
      <c r="WKX192" s="217"/>
      <c r="WKY192" s="217"/>
      <c r="WKZ192" s="217"/>
      <c r="WLA192" s="217"/>
      <c r="WLB192" s="217"/>
      <c r="WLC192" s="217"/>
      <c r="WLD192" s="217"/>
      <c r="WLE192" s="217"/>
      <c r="WLF192" s="217"/>
      <c r="WLG192" s="217"/>
      <c r="WLH192" s="217"/>
      <c r="WLI192" s="217"/>
      <c r="WLJ192" s="217"/>
      <c r="WLK192" s="217"/>
      <c r="WLL192" s="217"/>
      <c r="WLM192" s="217"/>
      <c r="WLN192" s="217"/>
      <c r="WLO192" s="217"/>
      <c r="WLP192" s="217"/>
      <c r="WLQ192" s="217"/>
      <c r="WLR192" s="217"/>
      <c r="WLS192" s="217"/>
      <c r="WLT192" s="217"/>
      <c r="WLU192" s="217"/>
      <c r="WLV192" s="217"/>
      <c r="WLW192" s="217"/>
      <c r="WLX192" s="217"/>
      <c r="WLY192" s="217"/>
      <c r="WLZ192" s="217"/>
      <c r="WMA192" s="217"/>
      <c r="WMB192" s="217"/>
      <c r="WMC192" s="217"/>
      <c r="WMD192" s="217"/>
      <c r="WME192" s="217"/>
      <c r="WMF192" s="217"/>
      <c r="WMG192" s="217"/>
      <c r="WMH192" s="217"/>
      <c r="WMI192" s="217"/>
      <c r="WMJ192" s="217"/>
      <c r="WMK192" s="217"/>
      <c r="WML192" s="217"/>
      <c r="WMM192" s="217"/>
      <c r="WMN192" s="217"/>
      <c r="WMO192" s="217"/>
      <c r="WMP192" s="217"/>
      <c r="WMQ192" s="217"/>
      <c r="WMR192" s="217"/>
      <c r="WMS192" s="217"/>
      <c r="WMT192" s="217"/>
      <c r="WMU192" s="217"/>
      <c r="WMV192" s="217"/>
      <c r="WMW192" s="217"/>
      <c r="WMX192" s="217"/>
      <c r="WMY192" s="217"/>
      <c r="WMZ192" s="217"/>
      <c r="WNA192" s="217"/>
      <c r="WNB192" s="217"/>
      <c r="WNC192" s="217"/>
      <c r="WND192" s="217"/>
      <c r="WNE192" s="217"/>
      <c r="WNF192" s="217"/>
      <c r="WNG192" s="217"/>
      <c r="WNH192" s="217"/>
      <c r="WNI192" s="217"/>
      <c r="WNJ192" s="217"/>
      <c r="WNK192" s="217"/>
      <c r="WNL192" s="217"/>
      <c r="WNM192" s="217"/>
      <c r="WNN192" s="217"/>
      <c r="WNO192" s="217"/>
      <c r="WNP192" s="217"/>
      <c r="WNQ192" s="217"/>
      <c r="WNR192" s="217"/>
      <c r="WNS192" s="217"/>
      <c r="WNT192" s="217"/>
      <c r="WNU192" s="217"/>
      <c r="WNV192" s="217"/>
      <c r="WNW192" s="217"/>
      <c r="WNX192" s="217"/>
      <c r="WNY192" s="217"/>
      <c r="WNZ192" s="217"/>
      <c r="WOA192" s="217"/>
      <c r="WOB192" s="217"/>
      <c r="WOC192" s="217"/>
      <c r="WOD192" s="217"/>
      <c r="WOE192" s="217"/>
      <c r="WOF192" s="217"/>
      <c r="WOG192" s="217"/>
      <c r="WOH192" s="217"/>
      <c r="WOI192" s="217"/>
      <c r="WOJ192" s="217"/>
      <c r="WOK192" s="217"/>
      <c r="WOL192" s="217"/>
      <c r="WOM192" s="217"/>
      <c r="WON192" s="217"/>
      <c r="WOO192" s="217"/>
      <c r="WOP192" s="217"/>
      <c r="WOQ192" s="217"/>
      <c r="WOR192" s="217"/>
      <c r="WOS192" s="217"/>
      <c r="WOT192" s="217"/>
      <c r="WOU192" s="217"/>
      <c r="WOV192" s="217"/>
      <c r="WOW192" s="217"/>
      <c r="WOX192" s="217"/>
      <c r="WOY192" s="217"/>
      <c r="WOZ192" s="217"/>
      <c r="WPA192" s="217"/>
      <c r="WPB192" s="217"/>
      <c r="WPC192" s="217"/>
      <c r="WPD192" s="217"/>
      <c r="WPE192" s="217"/>
      <c r="WPF192" s="217"/>
      <c r="WPG192" s="217"/>
      <c r="WPH192" s="217"/>
      <c r="WPI192" s="217"/>
      <c r="WPJ192" s="217"/>
      <c r="WPK192" s="217"/>
      <c r="WPL192" s="217"/>
      <c r="WPM192" s="217"/>
      <c r="WPN192" s="217"/>
      <c r="WPO192" s="217"/>
      <c r="WPP192" s="217"/>
      <c r="WPQ192" s="217"/>
      <c r="WPR192" s="217"/>
      <c r="WPS192" s="217"/>
      <c r="WPT192" s="217"/>
      <c r="WPU192" s="217"/>
      <c r="WPV192" s="217"/>
      <c r="WPW192" s="217"/>
      <c r="WPX192" s="217"/>
      <c r="WPY192" s="217"/>
      <c r="WPZ192" s="217"/>
      <c r="WQA192" s="217"/>
      <c r="WQB192" s="217"/>
      <c r="WQC192" s="217"/>
      <c r="WQD192" s="217"/>
      <c r="WQE192" s="217"/>
      <c r="WQF192" s="217"/>
      <c r="WQG192" s="217"/>
      <c r="WQH192" s="217"/>
      <c r="WQI192" s="217"/>
      <c r="WQJ192" s="217"/>
      <c r="WQK192" s="217"/>
      <c r="WQL192" s="217"/>
      <c r="WQM192" s="217"/>
      <c r="WQN192" s="217"/>
      <c r="WQO192" s="217"/>
      <c r="WQP192" s="217"/>
      <c r="WQQ192" s="217"/>
      <c r="WQR192" s="217"/>
      <c r="WQS192" s="217"/>
      <c r="WQT192" s="217"/>
      <c r="WQU192" s="217"/>
      <c r="WQV192" s="217"/>
      <c r="WQW192" s="217"/>
      <c r="WQX192" s="217"/>
      <c r="WQY192" s="217"/>
      <c r="WQZ192" s="217"/>
      <c r="WRA192" s="217"/>
      <c r="WRB192" s="217"/>
      <c r="WRC192" s="217"/>
      <c r="WRD192" s="217"/>
      <c r="WRE192" s="217"/>
      <c r="WRF192" s="217"/>
      <c r="WRG192" s="217"/>
      <c r="WRH192" s="217"/>
      <c r="WRI192" s="217"/>
      <c r="WRJ192" s="217"/>
      <c r="WRK192" s="217"/>
      <c r="WRL192" s="217"/>
      <c r="WRM192" s="217"/>
      <c r="WRN192" s="217"/>
      <c r="WRO192" s="217"/>
      <c r="WRP192" s="217"/>
      <c r="WRQ192" s="217"/>
      <c r="WRR192" s="217"/>
      <c r="WRS192" s="217"/>
      <c r="WRT192" s="217"/>
      <c r="WRU192" s="217"/>
      <c r="WRV192" s="217"/>
      <c r="WRW192" s="217"/>
      <c r="WRX192" s="217"/>
      <c r="WRY192" s="217"/>
      <c r="WRZ192" s="217"/>
      <c r="WSA192" s="217"/>
      <c r="WSB192" s="217"/>
      <c r="WSC192" s="217"/>
      <c r="WSD192" s="217"/>
      <c r="WSE192" s="217"/>
      <c r="WSF192" s="217"/>
      <c r="WSG192" s="217"/>
      <c r="WSH192" s="217"/>
      <c r="WSI192" s="217"/>
      <c r="WSJ192" s="217"/>
      <c r="WSK192" s="217"/>
      <c r="WSL192" s="217"/>
      <c r="WSM192" s="217"/>
      <c r="WSN192" s="217"/>
      <c r="WSO192" s="217"/>
      <c r="WSP192" s="217"/>
      <c r="WSQ192" s="217"/>
      <c r="WSR192" s="217"/>
      <c r="WSS192" s="217"/>
      <c r="WST192" s="217"/>
      <c r="WSU192" s="217"/>
      <c r="WSV192" s="217"/>
      <c r="WSW192" s="217"/>
      <c r="WSX192" s="217"/>
      <c r="WSY192" s="217"/>
      <c r="WSZ192" s="217"/>
      <c r="WTA192" s="217"/>
      <c r="WTB192" s="217"/>
      <c r="WTC192" s="217"/>
      <c r="WTD192" s="217"/>
      <c r="WTE192" s="217"/>
      <c r="WTF192" s="217"/>
      <c r="WTG192" s="217"/>
      <c r="WTH192" s="217"/>
      <c r="WTI192" s="217"/>
      <c r="WTJ192" s="217"/>
      <c r="WTK192" s="217"/>
      <c r="WTL192" s="217"/>
      <c r="WTM192" s="217"/>
      <c r="WTN192" s="217"/>
      <c r="WTO192" s="217"/>
      <c r="WTP192" s="217"/>
      <c r="WTQ192" s="217"/>
      <c r="WTR192" s="217"/>
      <c r="WTS192" s="217"/>
      <c r="WTT192" s="217"/>
      <c r="WTU192" s="217"/>
      <c r="WTV192" s="217"/>
      <c r="WTW192" s="217"/>
      <c r="WTX192" s="217"/>
      <c r="WTY192" s="217"/>
      <c r="WTZ192" s="217"/>
      <c r="WUA192" s="217"/>
      <c r="WUB192" s="217"/>
      <c r="WUC192" s="217"/>
      <c r="WUD192" s="217"/>
      <c r="WUE192" s="217"/>
      <c r="WUF192" s="217"/>
      <c r="WUG192" s="217"/>
      <c r="WUH192" s="217"/>
      <c r="WUI192" s="217"/>
      <c r="WUJ192" s="217"/>
      <c r="WUK192" s="217"/>
      <c r="WUL192" s="217"/>
      <c r="WUM192" s="217"/>
      <c r="WUN192" s="217"/>
      <c r="WUO192" s="217"/>
      <c r="WUP192" s="217"/>
      <c r="WUQ192" s="217"/>
      <c r="WUR192" s="217"/>
      <c r="WUS192" s="217"/>
      <c r="WUT192" s="217"/>
      <c r="WUU192" s="217"/>
      <c r="WUV192" s="217"/>
      <c r="WUW192" s="217"/>
      <c r="WUX192" s="217"/>
      <c r="WUY192" s="217"/>
      <c r="WUZ192" s="217"/>
      <c r="WVA192" s="217"/>
      <c r="WVB192" s="217"/>
      <c r="WVC192" s="217"/>
      <c r="WVD192" s="217"/>
      <c r="WVE192" s="217"/>
      <c r="WVF192" s="217"/>
      <c r="WVG192" s="217"/>
      <c r="WVH192" s="217"/>
      <c r="WVI192" s="217"/>
      <c r="WVJ192" s="217"/>
      <c r="WVK192" s="217"/>
      <c r="WVL192" s="217"/>
      <c r="WVM192" s="217"/>
      <c r="WVN192" s="217"/>
      <c r="WVO192" s="217"/>
      <c r="WVP192" s="217"/>
      <c r="WVQ192" s="217"/>
      <c r="WVR192" s="217"/>
      <c r="WVS192" s="217"/>
      <c r="WVT192" s="217"/>
      <c r="WVU192" s="217"/>
      <c r="WVV192" s="217"/>
      <c r="WVW192" s="217"/>
      <c r="WVX192" s="217"/>
      <c r="WVY192" s="217"/>
      <c r="WVZ192" s="217"/>
      <c r="WWA192" s="217"/>
      <c r="WWB192" s="217"/>
      <c r="WWC192" s="217"/>
      <c r="WWD192" s="217"/>
      <c r="WWE192" s="217"/>
      <c r="WWF192" s="217"/>
      <c r="WWG192" s="217"/>
      <c r="WWH192" s="217"/>
      <c r="WWI192" s="217"/>
      <c r="WWJ192" s="217"/>
      <c r="WWK192" s="217"/>
      <c r="WWL192" s="217"/>
      <c r="WWM192" s="217"/>
      <c r="WWN192" s="217"/>
      <c r="WWO192" s="217"/>
      <c r="WWP192" s="217"/>
      <c r="WWQ192" s="217"/>
      <c r="WWR192" s="217"/>
      <c r="WWS192" s="217"/>
      <c r="WWT192" s="217"/>
      <c r="WWU192" s="217"/>
      <c r="WWV192" s="217"/>
      <c r="WWW192" s="217"/>
      <c r="WWX192" s="217"/>
      <c r="WWY192" s="217"/>
      <c r="WWZ192" s="217"/>
      <c r="WXA192" s="217"/>
      <c r="WXB192" s="217"/>
      <c r="WXC192" s="217"/>
      <c r="WXD192" s="217"/>
      <c r="WXE192" s="217"/>
      <c r="WXF192" s="217"/>
      <c r="WXG192" s="217"/>
      <c r="WXH192" s="217"/>
      <c r="WXI192" s="217"/>
      <c r="WXJ192" s="217"/>
      <c r="WXK192" s="217"/>
      <c r="WXL192" s="217"/>
      <c r="WXM192" s="217"/>
      <c r="WXN192" s="217"/>
      <c r="WXO192" s="217"/>
      <c r="WXP192" s="217"/>
      <c r="WXQ192" s="217"/>
      <c r="WXR192" s="217"/>
      <c r="WXS192" s="217"/>
      <c r="WXT192" s="217"/>
      <c r="WXU192" s="217"/>
      <c r="WXV192" s="217"/>
      <c r="WXW192" s="217"/>
      <c r="WXX192" s="217"/>
      <c r="WXY192" s="217"/>
      <c r="WXZ192" s="217"/>
      <c r="WYA192" s="217"/>
      <c r="WYB192" s="217"/>
      <c r="WYC192" s="217"/>
      <c r="WYD192" s="217"/>
      <c r="WYE192" s="217"/>
      <c r="WYF192" s="217"/>
      <c r="WYG192" s="217"/>
      <c r="WYH192" s="217"/>
      <c r="WYI192" s="217"/>
      <c r="WYJ192" s="217"/>
      <c r="WYK192" s="217"/>
      <c r="WYL192" s="217"/>
      <c r="WYM192" s="217"/>
      <c r="WYN192" s="217"/>
      <c r="WYO192" s="217"/>
      <c r="WYP192" s="217"/>
      <c r="WYQ192" s="217"/>
      <c r="WYR192" s="217"/>
      <c r="WYS192" s="217"/>
      <c r="WYT192" s="217"/>
      <c r="WYU192" s="217"/>
      <c r="WYV192" s="217"/>
      <c r="WYW192" s="217"/>
      <c r="WYX192" s="217"/>
      <c r="WYY192" s="217"/>
      <c r="WYZ192" s="217"/>
      <c r="WZA192" s="217"/>
      <c r="WZB192" s="217"/>
      <c r="WZC192" s="217"/>
      <c r="WZD192" s="217"/>
      <c r="WZE192" s="217"/>
      <c r="WZF192" s="217"/>
      <c r="WZG192" s="217"/>
      <c r="WZH192" s="217"/>
      <c r="WZI192" s="217"/>
      <c r="WZJ192" s="217"/>
      <c r="WZK192" s="217"/>
      <c r="WZL192" s="217"/>
      <c r="WZM192" s="217"/>
      <c r="WZN192" s="217"/>
      <c r="WZO192" s="217"/>
      <c r="WZP192" s="217"/>
      <c r="WZQ192" s="217"/>
      <c r="WZR192" s="217"/>
      <c r="WZS192" s="217"/>
      <c r="WZT192" s="217"/>
      <c r="WZU192" s="217"/>
      <c r="WZV192" s="217"/>
      <c r="WZW192" s="217"/>
      <c r="WZX192" s="217"/>
      <c r="WZY192" s="217"/>
      <c r="WZZ192" s="217"/>
      <c r="XAA192" s="217"/>
      <c r="XAB192" s="217"/>
      <c r="XAC192" s="217"/>
      <c r="XAD192" s="217"/>
      <c r="XAE192" s="217"/>
      <c r="XAF192" s="217"/>
      <c r="XAG192" s="217"/>
      <c r="XAH192" s="217"/>
      <c r="XAI192" s="217"/>
      <c r="XAJ192" s="217"/>
      <c r="XAK192" s="217"/>
      <c r="XAL192" s="217"/>
      <c r="XAM192" s="217"/>
      <c r="XAN192" s="217"/>
      <c r="XAO192" s="217"/>
      <c r="XAP192" s="217"/>
      <c r="XAQ192" s="217"/>
      <c r="XAR192" s="217"/>
      <c r="XAS192" s="217"/>
      <c r="XAT192" s="217"/>
      <c r="XAU192" s="217"/>
      <c r="XAV192" s="217"/>
      <c r="XAW192" s="217"/>
      <c r="XAX192" s="217"/>
      <c r="XAY192" s="217"/>
      <c r="XAZ192" s="217"/>
      <c r="XBA192" s="217"/>
      <c r="XBB192" s="217"/>
      <c r="XBC192" s="217"/>
      <c r="XBD192" s="217"/>
      <c r="XBE192" s="217"/>
      <c r="XBF192" s="217"/>
      <c r="XBG192" s="217"/>
      <c r="XBH192" s="217"/>
      <c r="XBI192" s="217"/>
      <c r="XBJ192" s="217"/>
      <c r="XBK192" s="217"/>
      <c r="XBL192" s="217"/>
      <c r="XBM192" s="217"/>
      <c r="XBN192" s="217"/>
      <c r="XBO192" s="217"/>
      <c r="XBP192" s="217"/>
      <c r="XBQ192" s="217"/>
      <c r="XBR192" s="217"/>
      <c r="XBS192" s="217"/>
      <c r="XBT192" s="217"/>
      <c r="XBU192" s="217"/>
      <c r="XBV192" s="217"/>
      <c r="XBW192" s="217"/>
      <c r="XBX192" s="217"/>
      <c r="XBY192" s="217"/>
      <c r="XBZ192" s="217"/>
      <c r="XCA192" s="217"/>
      <c r="XCB192" s="217"/>
      <c r="XCC192" s="217"/>
      <c r="XCD192" s="217"/>
      <c r="XCE192" s="217"/>
      <c r="XCF192" s="217"/>
      <c r="XCG192" s="217"/>
      <c r="XCH192" s="217"/>
      <c r="XCI192" s="217"/>
      <c r="XCJ192" s="217"/>
      <c r="XCK192" s="217"/>
      <c r="XCL192" s="217"/>
      <c r="XCM192" s="217"/>
      <c r="XCN192" s="217"/>
      <c r="XCO192" s="217"/>
      <c r="XCP192" s="217"/>
      <c r="XCQ192" s="217"/>
      <c r="XCR192" s="217"/>
      <c r="XCS192" s="217"/>
      <c r="XCT192" s="217"/>
      <c r="XCU192" s="217"/>
      <c r="XCV192" s="217"/>
      <c r="XCW192" s="217"/>
      <c r="XCX192" s="217"/>
      <c r="XCY192" s="217"/>
      <c r="XCZ192" s="217"/>
      <c r="XDA192" s="217"/>
      <c r="XDB192" s="217"/>
      <c r="XDC192" s="217"/>
      <c r="XDD192" s="217"/>
      <c r="XDE192" s="217"/>
      <c r="XDF192" s="217"/>
      <c r="XDG192" s="217"/>
      <c r="XDH192" s="217"/>
      <c r="XDI192" s="217"/>
      <c r="XDJ192" s="217"/>
      <c r="XDK192" s="217"/>
      <c r="XDL192" s="217"/>
      <c r="XDM192" s="217"/>
      <c r="XDN192" s="217"/>
      <c r="XDO192" s="217"/>
      <c r="XDP192" s="217"/>
      <c r="XDQ192" s="217"/>
      <c r="XDR192" s="217"/>
      <c r="XDS192" s="217"/>
      <c r="XDT192" s="217"/>
      <c r="XDU192" s="217"/>
      <c r="XDV192" s="217"/>
      <c r="XDW192" s="217"/>
      <c r="XDX192" s="217"/>
      <c r="XDY192" s="217"/>
      <c r="XDZ192" s="217"/>
      <c r="XEA192" s="217"/>
      <c r="XEB192" s="217"/>
      <c r="XEC192" s="217"/>
      <c r="XED192" s="217"/>
      <c r="XEE192" s="217"/>
      <c r="XEF192" s="217"/>
      <c r="XEG192" s="217"/>
      <c r="XEH192" s="217"/>
      <c r="XEI192" s="217"/>
      <c r="XEJ192" s="217"/>
      <c r="XEK192" s="217"/>
      <c r="XEL192" s="217"/>
      <c r="XEM192" s="217"/>
      <c r="XEN192" s="217"/>
      <c r="XEO192" s="217"/>
      <c r="XEP192" s="217"/>
      <c r="XEQ192" s="217"/>
      <c r="XER192" s="217"/>
      <c r="XES192" s="217"/>
      <c r="XET192" s="217"/>
      <c r="XEU192" s="217"/>
      <c r="XEV192" s="217"/>
      <c r="XEW192" s="217"/>
      <c r="XEX192" s="217"/>
      <c r="XEY192" s="217"/>
      <c r="XEZ192" s="217"/>
      <c r="XFA192" s="217"/>
      <c r="XFB192" s="217"/>
      <c r="XFC192" s="217"/>
      <c r="XFD192" s="211"/>
    </row>
    <row r="193" spans="1:55" s="260" customFormat="1" ht="23.25">
      <c r="B193" s="261">
        <f>COUNT(B194:B207)</f>
        <v>11</v>
      </c>
      <c r="C193" s="314" t="s">
        <v>477</v>
      </c>
      <c r="D193" s="263"/>
      <c r="E193" s="261"/>
      <c r="F193" s="261"/>
      <c r="G193" s="261"/>
      <c r="H193" s="261"/>
      <c r="I193" s="261"/>
      <c r="J193" s="261"/>
      <c r="K193" s="1304"/>
      <c r="L193" s="1304"/>
      <c r="M193" s="264">
        <f>SUM(M194:M207)</f>
        <v>9820000</v>
      </c>
      <c r="N193" s="264">
        <f>SUM(N194:N207)</f>
        <v>9820000</v>
      </c>
      <c r="O193" s="261"/>
      <c r="P193" s="261"/>
      <c r="U193" s="264">
        <f t="shared" ref="U193:Z193" si="55">SUM(U194:U207)</f>
        <v>0</v>
      </c>
      <c r="V193" s="264">
        <f t="shared" si="55"/>
        <v>1582</v>
      </c>
      <c r="W193" s="264">
        <f t="shared" si="55"/>
        <v>0</v>
      </c>
      <c r="X193" s="264">
        <f t="shared" si="55"/>
        <v>0</v>
      </c>
      <c r="Y193" s="264">
        <f t="shared" si="55"/>
        <v>248</v>
      </c>
      <c r="Z193" s="297">
        <f t="shared" si="55"/>
        <v>38</v>
      </c>
      <c r="AG193" s="1228" t="s">
        <v>583</v>
      </c>
      <c r="AH193" s="261"/>
      <c r="AI193" s="261"/>
      <c r="AJ193" s="264">
        <f t="shared" ref="AJ193:AX193" si="56">SUM(AJ194:AJ207)</f>
        <v>9820000</v>
      </c>
      <c r="AK193" s="265">
        <f t="shared" si="56"/>
        <v>0</v>
      </c>
      <c r="AL193" s="264">
        <f t="shared" si="56"/>
        <v>9820000</v>
      </c>
      <c r="AM193" s="264">
        <f t="shared" si="56"/>
        <v>83000</v>
      </c>
      <c r="AN193" s="264">
        <f t="shared" si="56"/>
        <v>2002000</v>
      </c>
      <c r="AO193" s="264">
        <f t="shared" si="56"/>
        <v>3009000</v>
      </c>
      <c r="AP193" s="264">
        <f t="shared" si="56"/>
        <v>4058000</v>
      </c>
      <c r="AQ193" s="264">
        <f t="shared" si="56"/>
        <v>83000</v>
      </c>
      <c r="AR193" s="264">
        <f t="shared" si="56"/>
        <v>83000</v>
      </c>
      <c r="AS193" s="264">
        <f t="shared" si="56"/>
        <v>83000</v>
      </c>
      <c r="AT193" s="264">
        <f t="shared" si="56"/>
        <v>83000</v>
      </c>
      <c r="AU193" s="264">
        <f t="shared" si="56"/>
        <v>83000</v>
      </c>
      <c r="AV193" s="264">
        <f t="shared" si="56"/>
        <v>83000</v>
      </c>
      <c r="AW193" s="264">
        <f t="shared" si="56"/>
        <v>83000</v>
      </c>
      <c r="AX193" s="993">
        <f t="shared" si="56"/>
        <v>87000</v>
      </c>
      <c r="AY193" s="1141">
        <f t="shared" si="54"/>
        <v>9820000</v>
      </c>
      <c r="AZ193" s="1141">
        <f t="shared" si="52"/>
        <v>0</v>
      </c>
      <c r="BC193" s="1064"/>
    </row>
    <row r="194" spans="1:55" s="272" customFormat="1" ht="23.25">
      <c r="A194" s="197"/>
      <c r="B194" s="197"/>
      <c r="C194" s="197"/>
      <c r="D194" s="197"/>
      <c r="E194" s="197"/>
      <c r="F194" s="197"/>
      <c r="G194" s="197"/>
      <c r="H194" s="197"/>
      <c r="I194" s="197"/>
      <c r="J194" s="197"/>
      <c r="K194" s="826"/>
      <c r="L194" s="826"/>
      <c r="M194" s="332"/>
      <c r="N194" s="332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238"/>
      <c r="AH194" s="197"/>
      <c r="AI194" s="331"/>
      <c r="AJ194" s="197"/>
      <c r="AK194" s="1157"/>
      <c r="AL194" s="197"/>
      <c r="AM194" s="197"/>
      <c r="AN194" s="197"/>
      <c r="AO194" s="197"/>
      <c r="AP194" s="197"/>
      <c r="AQ194" s="197"/>
      <c r="AR194" s="197"/>
      <c r="AS194" s="197"/>
      <c r="AT194" s="197"/>
      <c r="AU194" s="197"/>
      <c r="AV194" s="197"/>
      <c r="AW194" s="197"/>
      <c r="AX194" s="984"/>
      <c r="AY194" s="1141">
        <f t="shared" si="54"/>
        <v>0</v>
      </c>
      <c r="AZ194" s="1141">
        <f t="shared" si="52"/>
        <v>0</v>
      </c>
      <c r="BC194" s="95"/>
    </row>
    <row r="195" spans="1:55" s="290" customFormat="1" ht="23.25">
      <c r="A195" s="207">
        <v>2</v>
      </c>
      <c r="B195" s="207">
        <v>1</v>
      </c>
      <c r="C195" s="371" t="s">
        <v>1208</v>
      </c>
      <c r="D195" s="207">
        <v>3.3</v>
      </c>
      <c r="E195" s="207">
        <v>9</v>
      </c>
      <c r="F195" s="367" t="s">
        <v>580</v>
      </c>
      <c r="G195" s="367" t="s">
        <v>148</v>
      </c>
      <c r="H195" s="367" t="s">
        <v>581</v>
      </c>
      <c r="I195" s="1380" t="s">
        <v>582</v>
      </c>
      <c r="J195" s="1381" t="s">
        <v>457</v>
      </c>
      <c r="K195" s="1376">
        <v>18.791</v>
      </c>
      <c r="L195" s="1376">
        <v>100.7392</v>
      </c>
      <c r="M195" s="282">
        <v>1000000</v>
      </c>
      <c r="N195" s="282">
        <v>1000000</v>
      </c>
      <c r="O195" s="215">
        <v>0</v>
      </c>
      <c r="P195" s="207">
        <v>1</v>
      </c>
      <c r="Q195" s="207">
        <v>1</v>
      </c>
      <c r="R195" s="207">
        <v>1</v>
      </c>
      <c r="S195" s="207">
        <v>1</v>
      </c>
      <c r="T195" s="207">
        <v>1</v>
      </c>
      <c r="U195" s="202"/>
      <c r="V195" s="301"/>
      <c r="W195" s="301"/>
      <c r="X195" s="206"/>
      <c r="Y195" s="206"/>
      <c r="Z195" s="301"/>
      <c r="AA195" s="206"/>
      <c r="AB195" s="206"/>
      <c r="AC195" s="207">
        <v>2563</v>
      </c>
      <c r="AD195" s="207">
        <v>2563</v>
      </c>
      <c r="AE195" s="207" t="s">
        <v>187</v>
      </c>
      <c r="AF195" s="202">
        <v>360</v>
      </c>
      <c r="AG195" s="1244" t="s">
        <v>583</v>
      </c>
      <c r="AH195" s="203"/>
      <c r="AI195" s="203" t="s">
        <v>1004</v>
      </c>
      <c r="AJ195" s="371">
        <v>1000000</v>
      </c>
      <c r="AK195" s="1157"/>
      <c r="AL195" s="282">
        <v>1000000</v>
      </c>
      <c r="AM195" s="371">
        <v>83000</v>
      </c>
      <c r="AN195" s="371">
        <v>83000</v>
      </c>
      <c r="AO195" s="371">
        <v>83000</v>
      </c>
      <c r="AP195" s="371">
        <v>83000</v>
      </c>
      <c r="AQ195" s="371">
        <v>83000</v>
      </c>
      <c r="AR195" s="371">
        <v>83000</v>
      </c>
      <c r="AS195" s="371">
        <v>83000</v>
      </c>
      <c r="AT195" s="371">
        <v>83000</v>
      </c>
      <c r="AU195" s="371">
        <v>83000</v>
      </c>
      <c r="AV195" s="371">
        <v>83000</v>
      </c>
      <c r="AW195" s="371">
        <v>83000</v>
      </c>
      <c r="AX195" s="1014">
        <v>87000</v>
      </c>
      <c r="AY195" s="1141">
        <f t="shared" si="54"/>
        <v>1000000</v>
      </c>
      <c r="AZ195" s="1141">
        <f t="shared" si="52"/>
        <v>0</v>
      </c>
      <c r="BC195" s="452"/>
    </row>
    <row r="196" spans="1:55" s="290" customFormat="1" ht="23.25">
      <c r="A196" s="207">
        <v>2</v>
      </c>
      <c r="B196" s="207">
        <v>2</v>
      </c>
      <c r="C196" s="371" t="s">
        <v>1209</v>
      </c>
      <c r="D196" s="207">
        <v>3.3</v>
      </c>
      <c r="E196" s="207">
        <v>9</v>
      </c>
      <c r="F196" s="372" t="s">
        <v>605</v>
      </c>
      <c r="G196" s="372" t="s">
        <v>602</v>
      </c>
      <c r="H196" s="372" t="s">
        <v>581</v>
      </c>
      <c r="I196" s="1380" t="s">
        <v>582</v>
      </c>
      <c r="J196" s="1381" t="s">
        <v>457</v>
      </c>
      <c r="K196" s="1377">
        <v>18.591100000000001</v>
      </c>
      <c r="L196" s="1377">
        <v>100.6998</v>
      </c>
      <c r="M196" s="206">
        <v>620000</v>
      </c>
      <c r="N196" s="206">
        <v>620000</v>
      </c>
      <c r="O196" s="215">
        <v>0</v>
      </c>
      <c r="P196" s="207">
        <v>1</v>
      </c>
      <c r="Q196" s="207">
        <v>1</v>
      </c>
      <c r="R196" s="207">
        <v>1</v>
      </c>
      <c r="S196" s="207">
        <v>1</v>
      </c>
      <c r="T196" s="207">
        <v>1</v>
      </c>
      <c r="U196" s="206"/>
      <c r="V196" s="301">
        <v>50</v>
      </c>
      <c r="W196" s="301"/>
      <c r="X196" s="206"/>
      <c r="Y196" s="301">
        <v>12</v>
      </c>
      <c r="Z196" s="206">
        <v>8</v>
      </c>
      <c r="AA196" s="206"/>
      <c r="AB196" s="206"/>
      <c r="AC196" s="207">
        <v>2563</v>
      </c>
      <c r="AD196" s="207">
        <v>2563</v>
      </c>
      <c r="AE196" s="207" t="s">
        <v>187</v>
      </c>
      <c r="AF196" s="207">
        <v>90</v>
      </c>
      <c r="AG196" s="1241" t="s">
        <v>583</v>
      </c>
      <c r="AH196" s="202"/>
      <c r="AI196" s="288" t="s">
        <v>1005</v>
      </c>
      <c r="AJ196" s="206">
        <v>620000</v>
      </c>
      <c r="AK196" s="366"/>
      <c r="AL196" s="282">
        <v>620000</v>
      </c>
      <c r="AM196" s="206"/>
      <c r="AN196" s="282">
        <v>125000</v>
      </c>
      <c r="AO196" s="282">
        <v>225000</v>
      </c>
      <c r="AP196" s="282">
        <v>270000</v>
      </c>
      <c r="AQ196" s="289"/>
      <c r="AR196" s="289"/>
      <c r="AS196" s="289"/>
      <c r="AT196" s="289"/>
      <c r="AU196" s="289"/>
      <c r="AV196" s="289"/>
      <c r="AW196" s="206"/>
      <c r="AX196" s="1006"/>
      <c r="AY196" s="1141">
        <f t="shared" si="54"/>
        <v>620000</v>
      </c>
      <c r="AZ196" s="1141">
        <f t="shared" si="52"/>
        <v>0</v>
      </c>
      <c r="BC196" s="452"/>
    </row>
    <row r="197" spans="1:55" s="290" customFormat="1" ht="42">
      <c r="A197" s="207">
        <v>2</v>
      </c>
      <c r="B197" s="207">
        <v>3</v>
      </c>
      <c r="C197" s="237" t="s">
        <v>1210</v>
      </c>
      <c r="D197" s="207">
        <v>3.3</v>
      </c>
      <c r="E197" s="207">
        <v>9</v>
      </c>
      <c r="F197" s="367" t="s">
        <v>606</v>
      </c>
      <c r="G197" s="367" t="s">
        <v>607</v>
      </c>
      <c r="H197" s="367" t="s">
        <v>581</v>
      </c>
      <c r="I197" s="1380" t="s">
        <v>582</v>
      </c>
      <c r="J197" s="1381" t="s">
        <v>457</v>
      </c>
      <c r="K197" s="1378">
        <v>19.4148</v>
      </c>
      <c r="L197" s="1379">
        <v>101.19410000000001</v>
      </c>
      <c r="M197" s="282">
        <v>890000</v>
      </c>
      <c r="N197" s="282">
        <v>890000</v>
      </c>
      <c r="O197" s="215">
        <v>0</v>
      </c>
      <c r="P197" s="207">
        <v>1</v>
      </c>
      <c r="Q197" s="207">
        <v>1</v>
      </c>
      <c r="R197" s="207">
        <v>1</v>
      </c>
      <c r="S197" s="207">
        <v>1</v>
      </c>
      <c r="T197" s="207">
        <v>1</v>
      </c>
      <c r="U197" s="207"/>
      <c r="V197" s="206"/>
      <c r="W197" s="206"/>
      <c r="X197" s="206"/>
      <c r="Y197" s="206"/>
      <c r="Z197" s="206"/>
      <c r="AA197" s="206"/>
      <c r="AB197" s="206"/>
      <c r="AC197" s="207">
        <v>2563</v>
      </c>
      <c r="AD197" s="207">
        <v>2563</v>
      </c>
      <c r="AE197" s="207" t="s">
        <v>187</v>
      </c>
      <c r="AF197" s="207">
        <v>90</v>
      </c>
      <c r="AG197" s="1241" t="s">
        <v>583</v>
      </c>
      <c r="AH197" s="207"/>
      <c r="AI197" s="288" t="s">
        <v>1006</v>
      </c>
      <c r="AJ197" s="282">
        <v>890000</v>
      </c>
      <c r="AK197" s="366"/>
      <c r="AL197" s="282">
        <v>890000</v>
      </c>
      <c r="AM197" s="282"/>
      <c r="AN197" s="282">
        <v>220000</v>
      </c>
      <c r="AO197" s="282">
        <v>320000</v>
      </c>
      <c r="AP197" s="282">
        <v>350000</v>
      </c>
      <c r="AQ197" s="289"/>
      <c r="AR197" s="289"/>
      <c r="AS197" s="289"/>
      <c r="AT197" s="289"/>
      <c r="AU197" s="289"/>
      <c r="AV197" s="282"/>
      <c r="AW197" s="282"/>
      <c r="AX197" s="991"/>
      <c r="AY197" s="1141">
        <f t="shared" si="54"/>
        <v>890000</v>
      </c>
      <c r="AZ197" s="1141">
        <f t="shared" si="52"/>
        <v>0</v>
      </c>
      <c r="BC197" s="452"/>
    </row>
    <row r="198" spans="1:55" s="290" customFormat="1" ht="23.25">
      <c r="A198" s="207">
        <v>2</v>
      </c>
      <c r="B198" s="207">
        <v>4</v>
      </c>
      <c r="C198" s="237" t="s">
        <v>1211</v>
      </c>
      <c r="D198" s="207">
        <v>3.3</v>
      </c>
      <c r="E198" s="207">
        <v>9</v>
      </c>
      <c r="F198" s="367" t="s">
        <v>594</v>
      </c>
      <c r="G198" s="367" t="s">
        <v>595</v>
      </c>
      <c r="H198" s="367" t="s">
        <v>581</v>
      </c>
      <c r="I198" s="1380" t="s">
        <v>582</v>
      </c>
      <c r="J198" s="1381" t="s">
        <v>457</v>
      </c>
      <c r="K198" s="1376" t="s">
        <v>608</v>
      </c>
      <c r="L198" s="1376" t="s">
        <v>609</v>
      </c>
      <c r="M198" s="282">
        <v>970000</v>
      </c>
      <c r="N198" s="282">
        <v>970000</v>
      </c>
      <c r="O198" s="215">
        <v>0</v>
      </c>
      <c r="P198" s="207">
        <v>1</v>
      </c>
      <c r="Q198" s="207">
        <v>1</v>
      </c>
      <c r="R198" s="207">
        <v>1</v>
      </c>
      <c r="S198" s="207">
        <v>1</v>
      </c>
      <c r="T198" s="207">
        <v>1</v>
      </c>
      <c r="U198" s="207"/>
      <c r="V198" s="206"/>
      <c r="W198" s="206"/>
      <c r="X198" s="206"/>
      <c r="Y198" s="206"/>
      <c r="Z198" s="206">
        <v>10</v>
      </c>
      <c r="AA198" s="206"/>
      <c r="AB198" s="206"/>
      <c r="AC198" s="207">
        <v>2563</v>
      </c>
      <c r="AD198" s="207">
        <v>2563</v>
      </c>
      <c r="AE198" s="207" t="s">
        <v>187</v>
      </c>
      <c r="AF198" s="207">
        <v>90</v>
      </c>
      <c r="AG198" s="1241" t="s">
        <v>583</v>
      </c>
      <c r="AH198" s="207"/>
      <c r="AI198" s="288" t="s">
        <v>1007</v>
      </c>
      <c r="AJ198" s="282">
        <v>970000</v>
      </c>
      <c r="AK198" s="366"/>
      <c r="AL198" s="282">
        <v>970000</v>
      </c>
      <c r="AM198" s="282"/>
      <c r="AN198" s="282">
        <v>194000</v>
      </c>
      <c r="AO198" s="282">
        <v>291000</v>
      </c>
      <c r="AP198" s="282">
        <v>485000</v>
      </c>
      <c r="AQ198" s="289"/>
      <c r="AR198" s="289"/>
      <c r="AS198" s="289"/>
      <c r="AT198" s="289"/>
      <c r="AU198" s="289"/>
      <c r="AV198" s="282"/>
      <c r="AW198" s="282"/>
      <c r="AX198" s="991"/>
      <c r="AY198" s="1141">
        <f t="shared" si="54"/>
        <v>970000</v>
      </c>
      <c r="AZ198" s="1141">
        <f t="shared" si="52"/>
        <v>0</v>
      </c>
      <c r="BC198" s="452"/>
    </row>
    <row r="199" spans="1:55" s="290" customFormat="1" ht="23.25">
      <c r="A199" s="207">
        <v>2</v>
      </c>
      <c r="B199" s="207">
        <v>5</v>
      </c>
      <c r="C199" s="237" t="s">
        <v>1212</v>
      </c>
      <c r="D199" s="207">
        <v>3.3</v>
      </c>
      <c r="E199" s="207">
        <v>9</v>
      </c>
      <c r="F199" s="367" t="s">
        <v>610</v>
      </c>
      <c r="G199" s="367" t="s">
        <v>611</v>
      </c>
      <c r="H199" s="367" t="s">
        <v>581</v>
      </c>
      <c r="I199" s="1380" t="s">
        <v>582</v>
      </c>
      <c r="J199" s="1381" t="s">
        <v>457</v>
      </c>
      <c r="K199" s="1376">
        <v>19.4041</v>
      </c>
      <c r="L199" s="1376">
        <v>100.7179</v>
      </c>
      <c r="M199" s="282">
        <v>840000</v>
      </c>
      <c r="N199" s="282">
        <v>840000</v>
      </c>
      <c r="O199" s="215">
        <v>0</v>
      </c>
      <c r="P199" s="207">
        <v>1</v>
      </c>
      <c r="Q199" s="207">
        <v>1</v>
      </c>
      <c r="R199" s="207">
        <v>1</v>
      </c>
      <c r="S199" s="207">
        <v>1</v>
      </c>
      <c r="T199" s="207">
        <v>1</v>
      </c>
      <c r="U199" s="207"/>
      <c r="V199" s="206"/>
      <c r="W199" s="206"/>
      <c r="X199" s="206"/>
      <c r="Y199" s="206"/>
      <c r="Z199" s="206"/>
      <c r="AA199" s="206"/>
      <c r="AB199" s="206"/>
      <c r="AC199" s="207">
        <v>2563</v>
      </c>
      <c r="AD199" s="207">
        <v>2563</v>
      </c>
      <c r="AE199" s="207" t="s">
        <v>187</v>
      </c>
      <c r="AF199" s="207">
        <v>90</v>
      </c>
      <c r="AG199" s="1241" t="s">
        <v>583</v>
      </c>
      <c r="AH199" s="207"/>
      <c r="AI199" s="288" t="s">
        <v>1008</v>
      </c>
      <c r="AJ199" s="282">
        <v>840000</v>
      </c>
      <c r="AK199" s="366"/>
      <c r="AL199" s="282">
        <v>840000</v>
      </c>
      <c r="AM199" s="282"/>
      <c r="AN199" s="282">
        <v>200000</v>
      </c>
      <c r="AO199" s="282">
        <v>300000</v>
      </c>
      <c r="AP199" s="282">
        <v>340000</v>
      </c>
      <c r="AQ199" s="289"/>
      <c r="AR199" s="289"/>
      <c r="AS199" s="289"/>
      <c r="AT199" s="289"/>
      <c r="AU199" s="289"/>
      <c r="AV199" s="282"/>
      <c r="AW199" s="282"/>
      <c r="AX199" s="991"/>
      <c r="AY199" s="1141">
        <f t="shared" si="54"/>
        <v>840000</v>
      </c>
      <c r="AZ199" s="1141">
        <f t="shared" si="52"/>
        <v>0</v>
      </c>
      <c r="BC199" s="452"/>
    </row>
    <row r="200" spans="1:55" s="290" customFormat="1" ht="42">
      <c r="A200" s="207">
        <v>2</v>
      </c>
      <c r="B200" s="207">
        <v>6</v>
      </c>
      <c r="C200" s="237" t="s">
        <v>1213</v>
      </c>
      <c r="D200" s="207">
        <v>3.3</v>
      </c>
      <c r="E200" s="207">
        <v>9</v>
      </c>
      <c r="F200" s="367" t="s">
        <v>612</v>
      </c>
      <c r="G200" s="367" t="s">
        <v>589</v>
      </c>
      <c r="H200" s="367" t="s">
        <v>581</v>
      </c>
      <c r="I200" s="1380" t="s">
        <v>582</v>
      </c>
      <c r="J200" s="1381" t="s">
        <v>457</v>
      </c>
      <c r="K200" s="1376">
        <v>18.780100000000001</v>
      </c>
      <c r="L200" s="1376">
        <v>100.84439999999999</v>
      </c>
      <c r="M200" s="282">
        <v>650000</v>
      </c>
      <c r="N200" s="282">
        <v>650000</v>
      </c>
      <c r="O200" s="215">
        <v>0</v>
      </c>
      <c r="P200" s="207">
        <v>1</v>
      </c>
      <c r="Q200" s="207">
        <v>1</v>
      </c>
      <c r="R200" s="207">
        <v>1</v>
      </c>
      <c r="S200" s="207">
        <v>1</v>
      </c>
      <c r="T200" s="207">
        <v>1</v>
      </c>
      <c r="U200" s="207"/>
      <c r="V200" s="206"/>
      <c r="W200" s="206"/>
      <c r="X200" s="206"/>
      <c r="Y200" s="206"/>
      <c r="Z200" s="206"/>
      <c r="AA200" s="206"/>
      <c r="AB200" s="206"/>
      <c r="AC200" s="207">
        <v>2563</v>
      </c>
      <c r="AD200" s="207">
        <v>2563</v>
      </c>
      <c r="AE200" s="207" t="s">
        <v>187</v>
      </c>
      <c r="AF200" s="207">
        <v>90</v>
      </c>
      <c r="AG200" s="1241" t="s">
        <v>583</v>
      </c>
      <c r="AH200" s="207"/>
      <c r="AI200" s="288" t="s">
        <v>1009</v>
      </c>
      <c r="AJ200" s="282">
        <v>650000</v>
      </c>
      <c r="AK200" s="366"/>
      <c r="AL200" s="282">
        <v>650000</v>
      </c>
      <c r="AM200" s="282"/>
      <c r="AN200" s="282">
        <v>170000</v>
      </c>
      <c r="AO200" s="282">
        <v>220000</v>
      </c>
      <c r="AP200" s="282">
        <v>260000</v>
      </c>
      <c r="AQ200" s="289"/>
      <c r="AR200" s="289"/>
      <c r="AS200" s="289"/>
      <c r="AT200" s="289"/>
      <c r="AU200" s="289"/>
      <c r="AV200" s="282"/>
      <c r="AW200" s="282"/>
      <c r="AX200" s="991"/>
      <c r="AY200" s="1141">
        <f t="shared" si="54"/>
        <v>650000</v>
      </c>
      <c r="AZ200" s="1141">
        <f t="shared" si="52"/>
        <v>0</v>
      </c>
      <c r="BC200" s="452"/>
    </row>
    <row r="201" spans="1:55" s="374" customFormat="1" ht="23.25">
      <c r="A201" s="202">
        <v>2</v>
      </c>
      <c r="B201" s="207">
        <v>7</v>
      </c>
      <c r="C201" s="222" t="s">
        <v>1214</v>
      </c>
      <c r="D201" s="202">
        <v>3.3</v>
      </c>
      <c r="E201" s="202">
        <v>9</v>
      </c>
      <c r="F201" s="203" t="s">
        <v>614</v>
      </c>
      <c r="G201" s="203" t="s">
        <v>613</v>
      </c>
      <c r="H201" s="203" t="s">
        <v>581</v>
      </c>
      <c r="I201" s="1380" t="s">
        <v>582</v>
      </c>
      <c r="J201" s="1381" t="s">
        <v>457</v>
      </c>
      <c r="K201" s="1377" t="s">
        <v>615</v>
      </c>
      <c r="L201" s="1377" t="s">
        <v>616</v>
      </c>
      <c r="M201" s="205">
        <v>1200000</v>
      </c>
      <c r="N201" s="205">
        <v>1200000</v>
      </c>
      <c r="O201" s="215">
        <v>0</v>
      </c>
      <c r="P201" s="202">
        <v>1</v>
      </c>
      <c r="Q201" s="202">
        <v>1</v>
      </c>
      <c r="R201" s="202">
        <v>1</v>
      </c>
      <c r="S201" s="202">
        <v>1</v>
      </c>
      <c r="T201" s="202">
        <v>1</v>
      </c>
      <c r="U201" s="202"/>
      <c r="V201" s="301">
        <v>32</v>
      </c>
      <c r="W201" s="301"/>
      <c r="X201" s="301"/>
      <c r="Y201" s="301">
        <v>116</v>
      </c>
      <c r="Z201" s="301">
        <v>15</v>
      </c>
      <c r="AA201" s="301"/>
      <c r="AB201" s="301"/>
      <c r="AC201" s="207">
        <v>2563</v>
      </c>
      <c r="AD201" s="207">
        <v>2563</v>
      </c>
      <c r="AE201" s="207" t="s">
        <v>187</v>
      </c>
      <c r="AF201" s="207">
        <v>90</v>
      </c>
      <c r="AG201" s="1241" t="s">
        <v>583</v>
      </c>
      <c r="AH201" s="202"/>
      <c r="AI201" s="373" t="s">
        <v>1010</v>
      </c>
      <c r="AJ201" s="282">
        <v>1200000</v>
      </c>
      <c r="AK201" s="1177"/>
      <c r="AL201" s="282">
        <v>1200000</v>
      </c>
      <c r="AM201" s="205"/>
      <c r="AN201" s="282">
        <v>240000</v>
      </c>
      <c r="AO201" s="282">
        <v>360000</v>
      </c>
      <c r="AP201" s="282">
        <v>600000</v>
      </c>
      <c r="AQ201" s="289"/>
      <c r="AR201" s="289"/>
      <c r="AS201" s="289"/>
      <c r="AT201" s="289"/>
      <c r="AU201" s="289"/>
      <c r="AV201" s="205"/>
      <c r="AW201" s="205"/>
      <c r="AX201" s="1015"/>
      <c r="AY201" s="1141">
        <f t="shared" si="54"/>
        <v>1200000</v>
      </c>
      <c r="AZ201" s="1141">
        <f t="shared" si="52"/>
        <v>0</v>
      </c>
      <c r="BC201" s="1077"/>
    </row>
    <row r="202" spans="1:55" s="374" customFormat="1" ht="23.25">
      <c r="A202" s="202">
        <v>2</v>
      </c>
      <c r="B202" s="207">
        <v>8</v>
      </c>
      <c r="C202" s="222" t="s">
        <v>1215</v>
      </c>
      <c r="D202" s="202">
        <v>3.3</v>
      </c>
      <c r="E202" s="202">
        <v>9</v>
      </c>
      <c r="F202" s="203" t="s">
        <v>605</v>
      </c>
      <c r="G202" s="203" t="s">
        <v>602</v>
      </c>
      <c r="H202" s="203" t="s">
        <v>581</v>
      </c>
      <c r="I202" s="1380" t="s">
        <v>582</v>
      </c>
      <c r="J202" s="1381" t="s">
        <v>457</v>
      </c>
      <c r="K202" s="1377">
        <v>18.586379999999998</v>
      </c>
      <c r="L202" s="1377">
        <v>100.6888</v>
      </c>
      <c r="M202" s="205">
        <v>800000</v>
      </c>
      <c r="N202" s="205">
        <v>800000</v>
      </c>
      <c r="O202" s="215">
        <v>0</v>
      </c>
      <c r="P202" s="202">
        <v>1</v>
      </c>
      <c r="Q202" s="202">
        <v>1</v>
      </c>
      <c r="R202" s="202">
        <v>1</v>
      </c>
      <c r="S202" s="202">
        <v>1</v>
      </c>
      <c r="T202" s="202">
        <v>1</v>
      </c>
      <c r="U202" s="202"/>
      <c r="V202" s="301">
        <v>1500</v>
      </c>
      <c r="W202" s="301"/>
      <c r="X202" s="301"/>
      <c r="Y202" s="301">
        <v>120</v>
      </c>
      <c r="Z202" s="301">
        <v>5</v>
      </c>
      <c r="AA202" s="301"/>
      <c r="AB202" s="301"/>
      <c r="AC202" s="207">
        <v>2563</v>
      </c>
      <c r="AD202" s="207">
        <v>2563</v>
      </c>
      <c r="AE202" s="207" t="s">
        <v>187</v>
      </c>
      <c r="AF202" s="207">
        <v>90</v>
      </c>
      <c r="AG202" s="1241" t="s">
        <v>583</v>
      </c>
      <c r="AH202" s="202"/>
      <c r="AI202" s="202" t="s">
        <v>1011</v>
      </c>
      <c r="AJ202" s="205">
        <v>800000</v>
      </c>
      <c r="AK202" s="1177"/>
      <c r="AL202" s="205">
        <v>800000</v>
      </c>
      <c r="AM202" s="205"/>
      <c r="AN202" s="205">
        <v>180000</v>
      </c>
      <c r="AO202" s="205">
        <v>270000</v>
      </c>
      <c r="AP202" s="205">
        <v>350000</v>
      </c>
      <c r="AQ202" s="205"/>
      <c r="AR202" s="205"/>
      <c r="AS202" s="205"/>
      <c r="AT202" s="205"/>
      <c r="AU202" s="205"/>
      <c r="AV202" s="205"/>
      <c r="AW202" s="205"/>
      <c r="AX202" s="1015"/>
      <c r="AY202" s="1141">
        <f t="shared" si="54"/>
        <v>800000</v>
      </c>
      <c r="AZ202" s="1141">
        <f t="shared" si="52"/>
        <v>0</v>
      </c>
      <c r="BC202" s="1077"/>
    </row>
    <row r="203" spans="1:55" s="374" customFormat="1" ht="23.25">
      <c r="A203" s="202">
        <v>2</v>
      </c>
      <c r="B203" s="207">
        <v>9</v>
      </c>
      <c r="C203" s="197" t="s">
        <v>1216</v>
      </c>
      <c r="D203" s="202">
        <v>3.3</v>
      </c>
      <c r="E203" s="202">
        <v>9</v>
      </c>
      <c r="F203" s="203" t="s">
        <v>601</v>
      </c>
      <c r="G203" s="203" t="s">
        <v>602</v>
      </c>
      <c r="H203" s="203" t="s">
        <v>581</v>
      </c>
      <c r="I203" s="1380" t="s">
        <v>582</v>
      </c>
      <c r="J203" s="1381" t="s">
        <v>457</v>
      </c>
      <c r="K203" s="1377">
        <v>18.464099999999998</v>
      </c>
      <c r="L203" s="1377">
        <v>100.99930000000001</v>
      </c>
      <c r="M203" s="205">
        <v>920000</v>
      </c>
      <c r="N203" s="205">
        <v>920000</v>
      </c>
      <c r="O203" s="215"/>
      <c r="P203" s="202">
        <v>1</v>
      </c>
      <c r="Q203" s="202">
        <v>1</v>
      </c>
      <c r="R203" s="202">
        <v>1</v>
      </c>
      <c r="S203" s="202">
        <v>1</v>
      </c>
      <c r="T203" s="202">
        <v>1</v>
      </c>
      <c r="U203" s="202"/>
      <c r="V203" s="301"/>
      <c r="W203" s="301"/>
      <c r="X203" s="301"/>
      <c r="Y203" s="301"/>
      <c r="Z203" s="301"/>
      <c r="AA203" s="301"/>
      <c r="AB203" s="301"/>
      <c r="AC203" s="207">
        <v>2563</v>
      </c>
      <c r="AD203" s="207">
        <v>2563</v>
      </c>
      <c r="AE203" s="207" t="s">
        <v>187</v>
      </c>
      <c r="AF203" s="202">
        <v>90</v>
      </c>
      <c r="AG203" s="1241" t="s">
        <v>583</v>
      </c>
      <c r="AH203" s="202"/>
      <c r="AI203" s="202" t="s">
        <v>1012</v>
      </c>
      <c r="AJ203" s="205">
        <v>920000</v>
      </c>
      <c r="AK203" s="1177"/>
      <c r="AL203" s="205">
        <v>920000</v>
      </c>
      <c r="AM203" s="205"/>
      <c r="AN203" s="205">
        <v>220000</v>
      </c>
      <c r="AO203" s="205">
        <v>320000</v>
      </c>
      <c r="AP203" s="205">
        <v>380000</v>
      </c>
      <c r="AQ203" s="205"/>
      <c r="AR203" s="205"/>
      <c r="AS203" s="205"/>
      <c r="AT203" s="205"/>
      <c r="AU203" s="205"/>
      <c r="AV203" s="205"/>
      <c r="AW203" s="205"/>
      <c r="AX203" s="1015"/>
      <c r="AY203" s="1141">
        <f t="shared" si="54"/>
        <v>920000</v>
      </c>
      <c r="AZ203" s="1141">
        <f t="shared" si="52"/>
        <v>0</v>
      </c>
      <c r="BC203" s="1077"/>
    </row>
    <row r="204" spans="1:55" s="374" customFormat="1" ht="23.25">
      <c r="A204" s="202">
        <v>2</v>
      </c>
      <c r="B204" s="207">
        <v>10</v>
      </c>
      <c r="C204" s="197" t="s">
        <v>1217</v>
      </c>
      <c r="D204" s="202">
        <v>3.3</v>
      </c>
      <c r="E204" s="202">
        <v>9</v>
      </c>
      <c r="F204" s="203" t="s">
        <v>603</v>
      </c>
      <c r="G204" s="203" t="s">
        <v>603</v>
      </c>
      <c r="H204" s="203" t="s">
        <v>581</v>
      </c>
      <c r="I204" s="1380" t="s">
        <v>582</v>
      </c>
      <c r="J204" s="1381" t="s">
        <v>457</v>
      </c>
      <c r="K204" s="1377">
        <v>18.324400000000001</v>
      </c>
      <c r="L204" s="1377">
        <v>100.6806</v>
      </c>
      <c r="M204" s="205">
        <v>950000</v>
      </c>
      <c r="N204" s="205">
        <v>950000</v>
      </c>
      <c r="O204" s="215"/>
      <c r="P204" s="202">
        <v>1</v>
      </c>
      <c r="Q204" s="202">
        <v>1</v>
      </c>
      <c r="R204" s="202">
        <v>1</v>
      </c>
      <c r="S204" s="202">
        <v>1</v>
      </c>
      <c r="T204" s="202">
        <v>1</v>
      </c>
      <c r="U204" s="202"/>
      <c r="V204" s="301"/>
      <c r="W204" s="301"/>
      <c r="X204" s="301"/>
      <c r="Y204" s="301"/>
      <c r="Z204" s="301"/>
      <c r="AA204" s="301"/>
      <c r="AB204" s="301"/>
      <c r="AC204" s="207">
        <v>2563</v>
      </c>
      <c r="AD204" s="207">
        <v>2563</v>
      </c>
      <c r="AE204" s="207" t="s">
        <v>187</v>
      </c>
      <c r="AF204" s="202">
        <v>90</v>
      </c>
      <c r="AG204" s="1241" t="s">
        <v>583</v>
      </c>
      <c r="AH204" s="202"/>
      <c r="AI204" s="202" t="s">
        <v>1013</v>
      </c>
      <c r="AJ204" s="205">
        <v>950000</v>
      </c>
      <c r="AK204" s="1177"/>
      <c r="AL204" s="205">
        <v>950000</v>
      </c>
      <c r="AM204" s="205"/>
      <c r="AN204" s="205">
        <v>190000</v>
      </c>
      <c r="AO204" s="205">
        <v>270000</v>
      </c>
      <c r="AP204" s="205">
        <v>490000</v>
      </c>
      <c r="AQ204" s="205"/>
      <c r="AR204" s="205"/>
      <c r="AS204" s="205"/>
      <c r="AT204" s="205"/>
      <c r="AU204" s="205"/>
      <c r="AV204" s="205"/>
      <c r="AW204" s="205"/>
      <c r="AX204" s="1015"/>
      <c r="AY204" s="1141">
        <f t="shared" si="54"/>
        <v>950000</v>
      </c>
      <c r="AZ204" s="1141">
        <f t="shared" si="52"/>
        <v>0</v>
      </c>
      <c r="BC204" s="1077"/>
    </row>
    <row r="205" spans="1:55" s="374" customFormat="1" ht="23.25">
      <c r="A205" s="202">
        <v>2</v>
      </c>
      <c r="B205" s="207">
        <v>11</v>
      </c>
      <c r="C205" s="197" t="s">
        <v>1218</v>
      </c>
      <c r="D205" s="202">
        <v>3.3</v>
      </c>
      <c r="E205" s="202">
        <v>9</v>
      </c>
      <c r="F205" s="203" t="s">
        <v>604</v>
      </c>
      <c r="G205" s="203" t="s">
        <v>148</v>
      </c>
      <c r="H205" s="203" t="s">
        <v>581</v>
      </c>
      <c r="I205" s="1380" t="s">
        <v>582</v>
      </c>
      <c r="J205" s="1381" t="s">
        <v>457</v>
      </c>
      <c r="K205" s="1377">
        <v>18.817599999999999</v>
      </c>
      <c r="L205" s="1377">
        <v>100.6968</v>
      </c>
      <c r="M205" s="205">
        <v>980000</v>
      </c>
      <c r="N205" s="205">
        <v>980000</v>
      </c>
      <c r="O205" s="215"/>
      <c r="P205" s="202">
        <v>1</v>
      </c>
      <c r="Q205" s="202">
        <v>1</v>
      </c>
      <c r="R205" s="202">
        <v>1</v>
      </c>
      <c r="S205" s="202">
        <v>1</v>
      </c>
      <c r="T205" s="202">
        <v>1</v>
      </c>
      <c r="U205" s="202"/>
      <c r="V205" s="301"/>
      <c r="W205" s="301"/>
      <c r="X205" s="301"/>
      <c r="Y205" s="301"/>
      <c r="Z205" s="301"/>
      <c r="AA205" s="301"/>
      <c r="AB205" s="301"/>
      <c r="AC205" s="207">
        <v>2563</v>
      </c>
      <c r="AD205" s="207">
        <v>2563</v>
      </c>
      <c r="AE205" s="207" t="s">
        <v>187</v>
      </c>
      <c r="AF205" s="202">
        <v>90</v>
      </c>
      <c r="AG205" s="1241" t="s">
        <v>583</v>
      </c>
      <c r="AH205" s="202"/>
      <c r="AI205" s="202" t="s">
        <v>1014</v>
      </c>
      <c r="AJ205" s="205">
        <v>980000</v>
      </c>
      <c r="AK205" s="1177"/>
      <c r="AL205" s="205">
        <v>980000</v>
      </c>
      <c r="AM205" s="205"/>
      <c r="AN205" s="205">
        <v>180000</v>
      </c>
      <c r="AO205" s="205">
        <v>350000</v>
      </c>
      <c r="AP205" s="205">
        <v>450000</v>
      </c>
      <c r="AQ205" s="205"/>
      <c r="AR205" s="205"/>
      <c r="AS205" s="205"/>
      <c r="AT205" s="205"/>
      <c r="AU205" s="205"/>
      <c r="AV205" s="205"/>
      <c r="AW205" s="205"/>
      <c r="AX205" s="1015"/>
      <c r="AY205" s="1141">
        <f t="shared" si="54"/>
        <v>980000</v>
      </c>
      <c r="AZ205" s="1141">
        <f t="shared" si="52"/>
        <v>0</v>
      </c>
      <c r="BC205" s="1077"/>
    </row>
    <row r="206" spans="1:55" s="374" customFormat="1" ht="23.25">
      <c r="A206" s="202"/>
      <c r="B206" s="207"/>
      <c r="C206" s="197"/>
      <c r="D206" s="202"/>
      <c r="E206" s="202"/>
      <c r="F206" s="203"/>
      <c r="G206" s="203"/>
      <c r="H206" s="203"/>
      <c r="I206" s="1380"/>
      <c r="J206" s="1381"/>
      <c r="K206" s="1377"/>
      <c r="L206" s="1377"/>
      <c r="M206" s="205"/>
      <c r="N206" s="205"/>
      <c r="O206" s="215"/>
      <c r="P206" s="202"/>
      <c r="Q206" s="202"/>
      <c r="R206" s="202"/>
      <c r="S206" s="202"/>
      <c r="T206" s="202"/>
      <c r="U206" s="202"/>
      <c r="V206" s="301"/>
      <c r="W206" s="301"/>
      <c r="X206" s="301"/>
      <c r="Y206" s="301"/>
      <c r="Z206" s="301"/>
      <c r="AA206" s="301"/>
      <c r="AB206" s="301"/>
      <c r="AC206" s="207"/>
      <c r="AD206" s="207"/>
      <c r="AE206" s="207"/>
      <c r="AF206" s="202"/>
      <c r="AG206" s="1241"/>
      <c r="AH206" s="202"/>
      <c r="AI206" s="202"/>
      <c r="AJ206" s="205"/>
      <c r="AK206" s="1177"/>
      <c r="AL206" s="205"/>
      <c r="AM206" s="205"/>
      <c r="AN206" s="205"/>
      <c r="AO206" s="205"/>
      <c r="AP206" s="205"/>
      <c r="AQ206" s="205"/>
      <c r="AR206" s="205"/>
      <c r="AS206" s="205"/>
      <c r="AT206" s="205"/>
      <c r="AU206" s="205"/>
      <c r="AV206" s="205"/>
      <c r="AW206" s="205"/>
      <c r="AX206" s="1015"/>
      <c r="AY206" s="1141">
        <f t="shared" si="54"/>
        <v>0</v>
      </c>
      <c r="AZ206" s="1141">
        <f t="shared" si="52"/>
        <v>0</v>
      </c>
      <c r="BC206" s="1077"/>
    </row>
    <row r="207" spans="1:55" s="272" customFormat="1" ht="23.25">
      <c r="A207" s="197"/>
      <c r="B207" s="197"/>
      <c r="C207" s="197"/>
      <c r="D207" s="197"/>
      <c r="E207" s="197"/>
      <c r="F207" s="197"/>
      <c r="G207" s="197"/>
      <c r="H207" s="197"/>
      <c r="I207" s="197"/>
      <c r="J207" s="197"/>
      <c r="K207" s="826"/>
      <c r="L207" s="826"/>
      <c r="M207" s="332"/>
      <c r="N207" s="332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238"/>
      <c r="AH207" s="197"/>
      <c r="AI207" s="331"/>
      <c r="AJ207" s="197"/>
      <c r="AK207" s="1157"/>
      <c r="AL207" s="197"/>
      <c r="AM207" s="197"/>
      <c r="AN207" s="197"/>
      <c r="AO207" s="197"/>
      <c r="AP207" s="197"/>
      <c r="AQ207" s="197"/>
      <c r="AR207" s="197"/>
      <c r="AS207" s="197"/>
      <c r="AT207" s="197"/>
      <c r="AU207" s="197"/>
      <c r="AV207" s="197"/>
      <c r="AW207" s="197"/>
      <c r="AX207" s="984"/>
      <c r="AY207" s="1141">
        <f t="shared" ref="AY207:AY259" si="57">SUM(AM207:AX207)</f>
        <v>0</v>
      </c>
      <c r="AZ207" s="1141">
        <f t="shared" si="52"/>
        <v>0</v>
      </c>
      <c r="BC207" s="95"/>
    </row>
    <row r="208" spans="1:55" s="260" customFormat="1" ht="23.25">
      <c r="B208" s="261">
        <f>COUNT(B209:B227)</f>
        <v>17</v>
      </c>
      <c r="C208" s="385" t="s">
        <v>478</v>
      </c>
      <c r="D208" s="263"/>
      <c r="E208" s="261"/>
      <c r="F208" s="261"/>
      <c r="G208" s="261"/>
      <c r="H208" s="261"/>
      <c r="I208" s="261"/>
      <c r="J208" s="261"/>
      <c r="K208" s="1304"/>
      <c r="L208" s="1304"/>
      <c r="M208" s="264">
        <f>SUM(M209:M227)</f>
        <v>16830000</v>
      </c>
      <c r="N208" s="264">
        <f>SUM(N209:N227)</f>
        <v>16830000</v>
      </c>
      <c r="O208" s="264">
        <f>SUM(O209:O227)</f>
        <v>0</v>
      </c>
      <c r="P208" s="261"/>
      <c r="Z208" s="297"/>
      <c r="AG208" s="1228" t="s">
        <v>891</v>
      </c>
      <c r="AH208" s="261"/>
      <c r="AI208" s="261"/>
      <c r="AJ208" s="264">
        <f t="shared" ref="AJ208:AP208" si="58">SUM(AJ209:AJ227)</f>
        <v>16830000</v>
      </c>
      <c r="AK208" s="265">
        <f t="shared" si="58"/>
        <v>0</v>
      </c>
      <c r="AL208" s="264">
        <f t="shared" si="58"/>
        <v>16830000</v>
      </c>
      <c r="AM208" s="264">
        <f t="shared" si="58"/>
        <v>0</v>
      </c>
      <c r="AN208" s="264">
        <f t="shared" si="58"/>
        <v>6732000</v>
      </c>
      <c r="AO208" s="264">
        <f t="shared" si="58"/>
        <v>5049000</v>
      </c>
      <c r="AP208" s="264">
        <f t="shared" si="58"/>
        <v>5049000</v>
      </c>
      <c r="AQ208" s="264"/>
      <c r="AR208" s="264"/>
      <c r="AS208" s="264"/>
      <c r="AT208" s="264"/>
      <c r="AU208" s="264"/>
      <c r="AV208" s="264"/>
      <c r="AW208" s="264"/>
      <c r="AX208" s="993"/>
      <c r="AY208" s="1141">
        <f t="shared" si="57"/>
        <v>16830000</v>
      </c>
      <c r="AZ208" s="1141">
        <f t="shared" ref="AZ208:AZ259" si="59">+AJ208-AY208</f>
        <v>0</v>
      </c>
      <c r="BC208" s="1064"/>
    </row>
    <row r="209" spans="1:55" s="272" customFormat="1" ht="23.25">
      <c r="A209" s="197"/>
      <c r="B209" s="197"/>
      <c r="C209" s="197"/>
      <c r="D209" s="197"/>
      <c r="E209" s="197"/>
      <c r="F209" s="197"/>
      <c r="G209" s="197"/>
      <c r="H209" s="197"/>
      <c r="I209" s="197"/>
      <c r="J209" s="197"/>
      <c r="K209" s="826"/>
      <c r="L209" s="826"/>
      <c r="M209" s="332"/>
      <c r="N209" s="332"/>
      <c r="O209" s="215">
        <f>+M209-N209</f>
        <v>0</v>
      </c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238"/>
      <c r="AH209" s="197"/>
      <c r="AI209" s="331"/>
      <c r="AJ209" s="197"/>
      <c r="AK209" s="1157"/>
      <c r="AL209" s="197"/>
      <c r="AM209" s="197"/>
      <c r="AN209" s="197"/>
      <c r="AO209" s="197"/>
      <c r="AP209" s="197"/>
      <c r="AQ209" s="197"/>
      <c r="AR209" s="197"/>
      <c r="AS209" s="197"/>
      <c r="AT209" s="197"/>
      <c r="AU209" s="197"/>
      <c r="AV209" s="197"/>
      <c r="AW209" s="197"/>
      <c r="AX209" s="984"/>
      <c r="AY209" s="1141">
        <f t="shared" si="57"/>
        <v>0</v>
      </c>
      <c r="AZ209" s="1141">
        <f t="shared" si="59"/>
        <v>0</v>
      </c>
      <c r="BC209" s="95"/>
    </row>
    <row r="210" spans="1:55" s="217" customFormat="1" ht="23.25">
      <c r="A210" s="210">
        <v>2</v>
      </c>
      <c r="B210" s="210">
        <v>1</v>
      </c>
      <c r="C210" s="908" t="s">
        <v>1238</v>
      </c>
      <c r="D210" s="210">
        <v>3.3</v>
      </c>
      <c r="E210" s="210">
        <v>9</v>
      </c>
      <c r="F210" s="887" t="s">
        <v>933</v>
      </c>
      <c r="G210" s="887" t="s">
        <v>934</v>
      </c>
      <c r="H210" s="887" t="s">
        <v>487</v>
      </c>
      <c r="I210" s="1417" t="s">
        <v>1086</v>
      </c>
      <c r="J210" s="887" t="s">
        <v>455</v>
      </c>
      <c r="K210" s="1418">
        <v>18.115512887726442</v>
      </c>
      <c r="L210" s="1418">
        <v>99.273569890291128</v>
      </c>
      <c r="M210" s="895">
        <v>1000000</v>
      </c>
      <c r="N210" s="895">
        <v>1000000</v>
      </c>
      <c r="O210" s="239">
        <v>0</v>
      </c>
      <c r="P210" s="910">
        <v>1</v>
      </c>
      <c r="Q210" s="911">
        <v>1</v>
      </c>
      <c r="R210" s="912">
        <v>1</v>
      </c>
      <c r="S210" s="912">
        <v>1</v>
      </c>
      <c r="T210" s="912">
        <v>1</v>
      </c>
      <c r="U210" s="887" t="s">
        <v>32</v>
      </c>
      <c r="V210" s="213">
        <v>4000</v>
      </c>
      <c r="W210" s="213">
        <v>0.3</v>
      </c>
      <c r="X210" s="886" t="s">
        <v>32</v>
      </c>
      <c r="Y210" s="913">
        <v>900</v>
      </c>
      <c r="Z210" s="760">
        <v>25</v>
      </c>
      <c r="AA210" s="210"/>
      <c r="AB210" s="210"/>
      <c r="AC210" s="210">
        <v>2563</v>
      </c>
      <c r="AD210" s="210">
        <v>2563</v>
      </c>
      <c r="AE210" s="210" t="s">
        <v>187</v>
      </c>
      <c r="AF210" s="887">
        <v>90</v>
      </c>
      <c r="AG210" s="1249" t="s">
        <v>891</v>
      </c>
      <c r="AH210" s="348" t="s">
        <v>947</v>
      </c>
      <c r="AI210" s="522" t="s">
        <v>1239</v>
      </c>
      <c r="AJ210" s="895">
        <v>1000000</v>
      </c>
      <c r="AK210" s="253"/>
      <c r="AL210" s="895">
        <v>1000000</v>
      </c>
      <c r="AM210" s="239"/>
      <c r="AN210" s="239">
        <v>400000</v>
      </c>
      <c r="AO210" s="239">
        <v>300000</v>
      </c>
      <c r="AP210" s="239">
        <v>300000</v>
      </c>
      <c r="AQ210" s="215"/>
      <c r="AR210" s="215"/>
      <c r="AS210" s="215"/>
      <c r="AT210" s="215"/>
      <c r="AU210" s="215"/>
      <c r="AV210" s="239"/>
      <c r="AW210" s="239"/>
      <c r="AX210" s="990"/>
      <c r="AY210" s="1141">
        <v>1000000</v>
      </c>
      <c r="AZ210" s="1141">
        <v>0</v>
      </c>
      <c r="BC210" s="1062"/>
    </row>
    <row r="211" spans="1:55" s="217" customFormat="1" ht="23.25">
      <c r="A211" s="210">
        <v>2</v>
      </c>
      <c r="B211" s="210">
        <v>2</v>
      </c>
      <c r="C211" s="908" t="s">
        <v>1240</v>
      </c>
      <c r="D211" s="210">
        <v>3.3</v>
      </c>
      <c r="E211" s="210">
        <v>9</v>
      </c>
      <c r="F211" s="887" t="s">
        <v>905</v>
      </c>
      <c r="G211" s="887" t="s">
        <v>905</v>
      </c>
      <c r="H211" s="887" t="s">
        <v>487</v>
      </c>
      <c r="I211" s="1417" t="s">
        <v>903</v>
      </c>
      <c r="J211" s="887" t="s">
        <v>455</v>
      </c>
      <c r="K211" s="230">
        <v>17.500499999999999</v>
      </c>
      <c r="L211" s="230">
        <v>99.068700000000007</v>
      </c>
      <c r="M211" s="888">
        <v>3000000</v>
      </c>
      <c r="N211" s="888">
        <v>3000000</v>
      </c>
      <c r="O211" s="239">
        <v>0</v>
      </c>
      <c r="P211" s="910">
        <v>1</v>
      </c>
      <c r="Q211" s="911">
        <v>1</v>
      </c>
      <c r="R211" s="912">
        <v>1</v>
      </c>
      <c r="S211" s="912">
        <v>1</v>
      </c>
      <c r="T211" s="912">
        <v>1</v>
      </c>
      <c r="U211" s="887" t="s">
        <v>32</v>
      </c>
      <c r="V211" s="213">
        <v>4000</v>
      </c>
      <c r="W211" s="213" t="s">
        <v>32</v>
      </c>
      <c r="X211" s="886" t="s">
        <v>32</v>
      </c>
      <c r="Y211" s="913">
        <v>1400</v>
      </c>
      <c r="Z211" s="760">
        <v>40</v>
      </c>
      <c r="AA211" s="210"/>
      <c r="AB211" s="210"/>
      <c r="AC211" s="210">
        <v>2563</v>
      </c>
      <c r="AD211" s="210">
        <v>2563</v>
      </c>
      <c r="AE211" s="210" t="s">
        <v>187</v>
      </c>
      <c r="AF211" s="887">
        <v>90</v>
      </c>
      <c r="AG211" s="1249" t="s">
        <v>891</v>
      </c>
      <c r="AH211" s="348"/>
      <c r="AI211" s="522" t="s">
        <v>1241</v>
      </c>
      <c r="AJ211" s="895">
        <v>3000000</v>
      </c>
      <c r="AK211" s="253"/>
      <c r="AL211" s="895">
        <v>3000000</v>
      </c>
      <c r="AM211" s="239"/>
      <c r="AN211" s="239">
        <v>1200000</v>
      </c>
      <c r="AO211" s="239">
        <v>900000</v>
      </c>
      <c r="AP211" s="239">
        <v>900000</v>
      </c>
      <c r="AQ211" s="215"/>
      <c r="AR211" s="215"/>
      <c r="AS211" s="215"/>
      <c r="AT211" s="215"/>
      <c r="AU211" s="215"/>
      <c r="AV211" s="239"/>
      <c r="AW211" s="239"/>
      <c r="AX211" s="990"/>
      <c r="AY211" s="1141">
        <v>3000000</v>
      </c>
      <c r="AZ211" s="1141">
        <v>0</v>
      </c>
      <c r="BC211" s="1062"/>
    </row>
    <row r="212" spans="1:55" s="217" customFormat="1" ht="23.25">
      <c r="A212" s="210">
        <v>2</v>
      </c>
      <c r="B212" s="210">
        <v>3</v>
      </c>
      <c r="C212" s="908" t="s">
        <v>948</v>
      </c>
      <c r="D212" s="210">
        <v>3.3</v>
      </c>
      <c r="E212" s="210">
        <v>9</v>
      </c>
      <c r="F212" s="887" t="s">
        <v>751</v>
      </c>
      <c r="G212" s="887" t="s">
        <v>148</v>
      </c>
      <c r="H212" s="887" t="s">
        <v>487</v>
      </c>
      <c r="I212" s="1419" t="s">
        <v>488</v>
      </c>
      <c r="J212" s="637" t="s">
        <v>455</v>
      </c>
      <c r="K212" s="896">
        <v>18.300699999999999</v>
      </c>
      <c r="L212" s="896">
        <v>99.469099999999997</v>
      </c>
      <c r="M212" s="895">
        <v>150000</v>
      </c>
      <c r="N212" s="895">
        <v>150000</v>
      </c>
      <c r="O212" s="239">
        <v>0</v>
      </c>
      <c r="P212" s="910">
        <v>1</v>
      </c>
      <c r="Q212" s="911">
        <v>1</v>
      </c>
      <c r="R212" s="912">
        <v>1</v>
      </c>
      <c r="S212" s="912">
        <v>1</v>
      </c>
      <c r="T212" s="912">
        <v>1</v>
      </c>
      <c r="U212" s="887" t="s">
        <v>32</v>
      </c>
      <c r="V212" s="213" t="s">
        <v>32</v>
      </c>
      <c r="W212" s="213" t="s">
        <v>32</v>
      </c>
      <c r="X212" s="886" t="s">
        <v>32</v>
      </c>
      <c r="Y212" s="913" t="s">
        <v>32</v>
      </c>
      <c r="Z212" s="760">
        <v>2</v>
      </c>
      <c r="AA212" s="210"/>
      <c r="AB212" s="210"/>
      <c r="AC212" s="210">
        <v>2563</v>
      </c>
      <c r="AD212" s="210">
        <v>2563</v>
      </c>
      <c r="AE212" s="210" t="s">
        <v>187</v>
      </c>
      <c r="AF212" s="887">
        <v>90</v>
      </c>
      <c r="AG212" s="1249" t="s">
        <v>891</v>
      </c>
      <c r="AH212" s="348"/>
      <c r="AI212" s="522" t="s">
        <v>1242</v>
      </c>
      <c r="AJ212" s="895">
        <v>150000</v>
      </c>
      <c r="AK212" s="253"/>
      <c r="AL212" s="895">
        <v>150000</v>
      </c>
      <c r="AM212" s="239"/>
      <c r="AN212" s="239">
        <v>60000</v>
      </c>
      <c r="AO212" s="239">
        <v>45000</v>
      </c>
      <c r="AP212" s="239">
        <v>45000</v>
      </c>
      <c r="AQ212" s="215"/>
      <c r="AR212" s="215"/>
      <c r="AS212" s="215"/>
      <c r="AT212" s="215"/>
      <c r="AU212" s="215"/>
      <c r="AV212" s="239"/>
      <c r="AW212" s="239"/>
      <c r="AX212" s="990"/>
      <c r="AY212" s="1141">
        <v>150000</v>
      </c>
      <c r="AZ212" s="1141">
        <v>0</v>
      </c>
      <c r="BC212" s="1062"/>
    </row>
    <row r="213" spans="1:55" s="217" customFormat="1" ht="23.25">
      <c r="A213" s="210">
        <v>2</v>
      </c>
      <c r="B213" s="210">
        <v>4</v>
      </c>
      <c r="C213" s="908" t="s">
        <v>1243</v>
      </c>
      <c r="D213" s="210">
        <v>3.3</v>
      </c>
      <c r="E213" s="210">
        <v>9</v>
      </c>
      <c r="F213" s="887" t="s">
        <v>738</v>
      </c>
      <c r="G213" s="887" t="s">
        <v>739</v>
      </c>
      <c r="H213" s="244" t="s">
        <v>487</v>
      </c>
      <c r="I213" s="1420" t="s">
        <v>740</v>
      </c>
      <c r="J213" s="887" t="s">
        <v>455</v>
      </c>
      <c r="K213" s="1418">
        <v>18.758788650709452</v>
      </c>
      <c r="L213" s="1418">
        <v>99.63876177504595</v>
      </c>
      <c r="M213" s="909">
        <v>180000</v>
      </c>
      <c r="N213" s="909">
        <v>180000</v>
      </c>
      <c r="O213" s="239">
        <v>0</v>
      </c>
      <c r="P213" s="910">
        <v>1</v>
      </c>
      <c r="Q213" s="911">
        <v>1</v>
      </c>
      <c r="R213" s="912">
        <v>1</v>
      </c>
      <c r="S213" s="912">
        <v>1</v>
      </c>
      <c r="T213" s="912">
        <v>1</v>
      </c>
      <c r="U213" s="887" t="s">
        <v>32</v>
      </c>
      <c r="V213" s="213">
        <v>1500</v>
      </c>
      <c r="W213" s="213">
        <v>0.3</v>
      </c>
      <c r="X213" s="886" t="s">
        <v>32</v>
      </c>
      <c r="Y213" s="913">
        <v>300</v>
      </c>
      <c r="Z213" s="760">
        <v>30</v>
      </c>
      <c r="AA213" s="210"/>
      <c r="AB213" s="210"/>
      <c r="AC213" s="210">
        <v>2563</v>
      </c>
      <c r="AD213" s="210">
        <v>2563</v>
      </c>
      <c r="AE213" s="210" t="s">
        <v>187</v>
      </c>
      <c r="AF213" s="887">
        <v>90</v>
      </c>
      <c r="AG213" s="1249" t="s">
        <v>891</v>
      </c>
      <c r="AH213" s="348"/>
      <c r="AI213" s="522" t="s">
        <v>1244</v>
      </c>
      <c r="AJ213" s="895">
        <v>180000</v>
      </c>
      <c r="AK213" s="253"/>
      <c r="AL213" s="895">
        <v>180000</v>
      </c>
      <c r="AM213" s="239"/>
      <c r="AN213" s="239">
        <v>72000</v>
      </c>
      <c r="AO213" s="239">
        <v>54000</v>
      </c>
      <c r="AP213" s="239">
        <v>54000</v>
      </c>
      <c r="AQ213" s="215"/>
      <c r="AR213" s="215"/>
      <c r="AS213" s="215"/>
      <c r="AT213" s="215"/>
      <c r="AU213" s="215"/>
      <c r="AV213" s="239"/>
      <c r="AW213" s="239"/>
      <c r="AX213" s="990"/>
      <c r="AY213" s="1141">
        <v>180000</v>
      </c>
      <c r="AZ213" s="1141">
        <v>0</v>
      </c>
      <c r="BC213" s="1062"/>
    </row>
    <row r="214" spans="1:55" s="312" customFormat="1" ht="23.25">
      <c r="A214" s="304">
        <v>2</v>
      </c>
      <c r="B214" s="304">
        <v>5</v>
      </c>
      <c r="C214" s="624" t="s">
        <v>1245</v>
      </c>
      <c r="D214" s="304">
        <v>3.3</v>
      </c>
      <c r="E214" s="304">
        <v>9</v>
      </c>
      <c r="F214" s="660" t="s">
        <v>875</v>
      </c>
      <c r="G214" s="660" t="s">
        <v>766</v>
      </c>
      <c r="H214" s="660" t="s">
        <v>487</v>
      </c>
      <c r="I214" s="1425" t="s">
        <v>879</v>
      </c>
      <c r="J214" s="660" t="s">
        <v>455</v>
      </c>
      <c r="K214" s="1422">
        <v>18.174918000000002</v>
      </c>
      <c r="L214" s="1422">
        <v>99.628550000000004</v>
      </c>
      <c r="M214" s="902">
        <v>1000000</v>
      </c>
      <c r="N214" s="902">
        <v>1000000</v>
      </c>
      <c r="O214" s="289">
        <v>0</v>
      </c>
      <c r="P214" s="608">
        <v>1</v>
      </c>
      <c r="Q214" s="924">
        <v>1</v>
      </c>
      <c r="R214" s="925">
        <v>1</v>
      </c>
      <c r="S214" s="925">
        <v>1</v>
      </c>
      <c r="T214" s="925">
        <v>1</v>
      </c>
      <c r="U214" s="660" t="s">
        <v>32</v>
      </c>
      <c r="V214" s="368">
        <v>500</v>
      </c>
      <c r="W214" s="368">
        <v>0.55000000000000004</v>
      </c>
      <c r="X214" s="901" t="s">
        <v>32</v>
      </c>
      <c r="Y214" s="926">
        <v>110</v>
      </c>
      <c r="Z214" s="748">
        <v>30</v>
      </c>
      <c r="AA214" s="304"/>
      <c r="AB214" s="304"/>
      <c r="AC214" s="304">
        <v>2563</v>
      </c>
      <c r="AD214" s="304">
        <v>2563</v>
      </c>
      <c r="AE214" s="304" t="s">
        <v>187</v>
      </c>
      <c r="AF214" s="660">
        <v>90</v>
      </c>
      <c r="AG214" s="1246" t="s">
        <v>891</v>
      </c>
      <c r="AH214" s="376"/>
      <c r="AI214" s="386" t="s">
        <v>1246</v>
      </c>
      <c r="AJ214" s="900">
        <v>1000000</v>
      </c>
      <c r="AK214" s="1160"/>
      <c r="AL214" s="900">
        <v>1000000</v>
      </c>
      <c r="AM214" s="289"/>
      <c r="AN214" s="289">
        <v>400000</v>
      </c>
      <c r="AO214" s="289">
        <v>300000</v>
      </c>
      <c r="AP214" s="289">
        <v>300000</v>
      </c>
      <c r="AQ214" s="308"/>
      <c r="AR214" s="308"/>
      <c r="AS214" s="308"/>
      <c r="AT214" s="308"/>
      <c r="AU214" s="308"/>
      <c r="AV214" s="289"/>
      <c r="AW214" s="289"/>
      <c r="AX214" s="1005"/>
      <c r="AY214" s="1210">
        <v>1000000</v>
      </c>
      <c r="AZ214" s="1210">
        <v>0</v>
      </c>
      <c r="BC214" s="1063"/>
    </row>
    <row r="215" spans="1:55" s="217" customFormat="1" ht="23.25">
      <c r="A215" s="210">
        <v>2</v>
      </c>
      <c r="B215" s="210">
        <v>6</v>
      </c>
      <c r="C215" s="914" t="s">
        <v>1247</v>
      </c>
      <c r="D215" s="210">
        <v>3.3</v>
      </c>
      <c r="E215" s="210">
        <v>9</v>
      </c>
      <c r="F215" s="915" t="s">
        <v>911</v>
      </c>
      <c r="G215" s="916" t="s">
        <v>911</v>
      </c>
      <c r="H215" s="244" t="s">
        <v>487</v>
      </c>
      <c r="I215" s="1417" t="s">
        <v>903</v>
      </c>
      <c r="J215" s="887" t="s">
        <v>455</v>
      </c>
      <c r="K215" s="1418">
        <v>18.161129595143681</v>
      </c>
      <c r="L215" s="1418">
        <v>99.331191712008604</v>
      </c>
      <c r="M215" s="524">
        <v>1500000</v>
      </c>
      <c r="N215" s="524">
        <v>1500000</v>
      </c>
      <c r="O215" s="239">
        <v>0</v>
      </c>
      <c r="P215" s="910">
        <v>1</v>
      </c>
      <c r="Q215" s="911">
        <v>1</v>
      </c>
      <c r="R215" s="912">
        <v>1</v>
      </c>
      <c r="S215" s="912">
        <v>1</v>
      </c>
      <c r="T215" s="912">
        <v>1</v>
      </c>
      <c r="U215" s="887" t="s">
        <v>32</v>
      </c>
      <c r="V215" s="213">
        <v>200</v>
      </c>
      <c r="W215" s="213">
        <v>0.25</v>
      </c>
      <c r="X215" s="886" t="s">
        <v>32</v>
      </c>
      <c r="Y215" s="913">
        <v>40</v>
      </c>
      <c r="Z215" s="760">
        <v>30</v>
      </c>
      <c r="AA215" s="210"/>
      <c r="AB215" s="210"/>
      <c r="AC215" s="210">
        <v>2563</v>
      </c>
      <c r="AD215" s="210">
        <v>2563</v>
      </c>
      <c r="AE215" s="210" t="s">
        <v>187</v>
      </c>
      <c r="AF215" s="887">
        <v>90</v>
      </c>
      <c r="AG215" s="1249" t="s">
        <v>891</v>
      </c>
      <c r="AH215" s="348"/>
      <c r="AI215" s="522" t="s">
        <v>1248</v>
      </c>
      <c r="AJ215" s="895">
        <v>1500000</v>
      </c>
      <c r="AK215" s="253"/>
      <c r="AL215" s="895">
        <v>1500000</v>
      </c>
      <c r="AM215" s="239"/>
      <c r="AN215" s="239">
        <v>600000</v>
      </c>
      <c r="AO215" s="239">
        <v>450000</v>
      </c>
      <c r="AP215" s="239">
        <v>450000</v>
      </c>
      <c r="AQ215" s="215"/>
      <c r="AR215" s="215"/>
      <c r="AS215" s="215"/>
      <c r="AT215" s="215"/>
      <c r="AU215" s="215"/>
      <c r="AV215" s="239"/>
      <c r="AW215" s="239"/>
      <c r="AX215" s="990"/>
      <c r="AY215" s="1141">
        <v>1500000</v>
      </c>
      <c r="AZ215" s="1141">
        <v>0</v>
      </c>
      <c r="BC215" s="1062"/>
    </row>
    <row r="216" spans="1:55" s="217" customFormat="1" ht="23.25">
      <c r="A216" s="210">
        <v>2</v>
      </c>
      <c r="B216" s="210">
        <v>7</v>
      </c>
      <c r="C216" s="908" t="s">
        <v>1249</v>
      </c>
      <c r="D216" s="210">
        <v>3.3</v>
      </c>
      <c r="E216" s="210">
        <v>9</v>
      </c>
      <c r="F216" s="887" t="s">
        <v>902</v>
      </c>
      <c r="G216" s="887" t="s">
        <v>900</v>
      </c>
      <c r="H216" s="887" t="s">
        <v>487</v>
      </c>
      <c r="I216" s="1417" t="s">
        <v>903</v>
      </c>
      <c r="J216" s="887" t="s">
        <v>455</v>
      </c>
      <c r="K216" s="1418">
        <v>17.907777419999999</v>
      </c>
      <c r="L216" s="1418">
        <v>99.438120470000001</v>
      </c>
      <c r="M216" s="895">
        <v>1000000</v>
      </c>
      <c r="N216" s="895">
        <v>1000000</v>
      </c>
      <c r="O216" s="239">
        <v>0</v>
      </c>
      <c r="P216" s="910">
        <v>1</v>
      </c>
      <c r="Q216" s="911">
        <v>1</v>
      </c>
      <c r="R216" s="912">
        <v>1</v>
      </c>
      <c r="S216" s="912">
        <v>1</v>
      </c>
      <c r="T216" s="912">
        <v>1</v>
      </c>
      <c r="U216" s="887" t="s">
        <v>32</v>
      </c>
      <c r="V216" s="213">
        <v>2200</v>
      </c>
      <c r="W216" s="213">
        <v>0.2</v>
      </c>
      <c r="X216" s="886" t="s">
        <v>32</v>
      </c>
      <c r="Y216" s="913">
        <v>400</v>
      </c>
      <c r="Z216" s="760">
        <v>30</v>
      </c>
      <c r="AA216" s="210"/>
      <c r="AB216" s="210"/>
      <c r="AC216" s="210">
        <v>2563</v>
      </c>
      <c r="AD216" s="210">
        <v>2563</v>
      </c>
      <c r="AE216" s="210" t="s">
        <v>187</v>
      </c>
      <c r="AF216" s="887">
        <v>90</v>
      </c>
      <c r="AG216" s="1249" t="s">
        <v>891</v>
      </c>
      <c r="AH216" s="348" t="s">
        <v>947</v>
      </c>
      <c r="AI216" s="522" t="s">
        <v>1250</v>
      </c>
      <c r="AJ216" s="895">
        <v>1000000</v>
      </c>
      <c r="AK216" s="253"/>
      <c r="AL216" s="895">
        <v>1000000</v>
      </c>
      <c r="AM216" s="239"/>
      <c r="AN216" s="239">
        <v>400000</v>
      </c>
      <c r="AO216" s="239">
        <v>300000</v>
      </c>
      <c r="AP216" s="239">
        <v>300000</v>
      </c>
      <c r="AQ216" s="215"/>
      <c r="AR216" s="215"/>
      <c r="AS216" s="215"/>
      <c r="AT216" s="215"/>
      <c r="AU216" s="215"/>
      <c r="AV216" s="239"/>
      <c r="AW216" s="239"/>
      <c r="AX216" s="990"/>
      <c r="AY216" s="1141">
        <v>1000000</v>
      </c>
      <c r="AZ216" s="1141">
        <v>0</v>
      </c>
      <c r="BC216" s="1062"/>
    </row>
    <row r="217" spans="1:55" s="217" customFormat="1" ht="23.25">
      <c r="A217" s="210">
        <v>2</v>
      </c>
      <c r="B217" s="210">
        <v>8</v>
      </c>
      <c r="C217" s="908" t="s">
        <v>1251</v>
      </c>
      <c r="D217" s="210">
        <v>3.3</v>
      </c>
      <c r="E217" s="210">
        <v>9</v>
      </c>
      <c r="F217" s="887" t="s">
        <v>905</v>
      </c>
      <c r="G217" s="887" t="s">
        <v>905</v>
      </c>
      <c r="H217" s="887" t="s">
        <v>487</v>
      </c>
      <c r="I217" s="1421" t="s">
        <v>903</v>
      </c>
      <c r="J217" s="887" t="s">
        <v>455</v>
      </c>
      <c r="K217" s="230">
        <v>17.589700000000001</v>
      </c>
      <c r="L217" s="230">
        <v>98.966999999999999</v>
      </c>
      <c r="M217" s="888">
        <v>1000000</v>
      </c>
      <c r="N217" s="888">
        <v>1000000</v>
      </c>
      <c r="O217" s="239">
        <v>0</v>
      </c>
      <c r="P217" s="910">
        <v>1</v>
      </c>
      <c r="Q217" s="911">
        <v>1</v>
      </c>
      <c r="R217" s="912">
        <v>1</v>
      </c>
      <c r="S217" s="912">
        <v>1</v>
      </c>
      <c r="T217" s="912">
        <v>1</v>
      </c>
      <c r="U217" s="887" t="s">
        <v>32</v>
      </c>
      <c r="V217" s="213">
        <v>4000</v>
      </c>
      <c r="W217" s="213" t="s">
        <v>32</v>
      </c>
      <c r="X217" s="886" t="s">
        <v>32</v>
      </c>
      <c r="Y217" s="913">
        <v>1400</v>
      </c>
      <c r="Z217" s="760">
        <v>20</v>
      </c>
      <c r="AA217" s="210"/>
      <c r="AB217" s="210"/>
      <c r="AC217" s="210">
        <v>2563</v>
      </c>
      <c r="AD217" s="210">
        <v>2563</v>
      </c>
      <c r="AE217" s="210" t="s">
        <v>187</v>
      </c>
      <c r="AF217" s="887">
        <v>90</v>
      </c>
      <c r="AG217" s="1249" t="s">
        <v>891</v>
      </c>
      <c r="AH217" s="348"/>
      <c r="AI217" s="522" t="s">
        <v>1252</v>
      </c>
      <c r="AJ217" s="895">
        <v>1000000</v>
      </c>
      <c r="AK217" s="253"/>
      <c r="AL217" s="895">
        <v>1000000</v>
      </c>
      <c r="AM217" s="239"/>
      <c r="AN217" s="239">
        <v>400000</v>
      </c>
      <c r="AO217" s="239">
        <v>300000</v>
      </c>
      <c r="AP217" s="239">
        <v>300000</v>
      </c>
      <c r="AQ217" s="215"/>
      <c r="AR217" s="215"/>
      <c r="AS217" s="215"/>
      <c r="AT217" s="215"/>
      <c r="AU217" s="215"/>
      <c r="AV217" s="239"/>
      <c r="AW217" s="239"/>
      <c r="AX217" s="990"/>
      <c r="AY217" s="1141">
        <v>1000000</v>
      </c>
      <c r="AZ217" s="1141">
        <v>0</v>
      </c>
      <c r="BC217" s="1062"/>
    </row>
    <row r="218" spans="1:55" s="217" customFormat="1" ht="23.25">
      <c r="A218" s="210">
        <v>2</v>
      </c>
      <c r="B218" s="210">
        <v>9</v>
      </c>
      <c r="C218" s="908" t="s">
        <v>949</v>
      </c>
      <c r="D218" s="210">
        <v>3.3</v>
      </c>
      <c r="E218" s="210">
        <v>9</v>
      </c>
      <c r="F218" s="887" t="s">
        <v>751</v>
      </c>
      <c r="G218" s="887" t="s">
        <v>148</v>
      </c>
      <c r="H218" s="887" t="s">
        <v>487</v>
      </c>
      <c r="I218" s="1419" t="s">
        <v>488</v>
      </c>
      <c r="J218" s="637" t="s">
        <v>455</v>
      </c>
      <c r="K218" s="896">
        <v>18.300699999999999</v>
      </c>
      <c r="L218" s="896">
        <v>99.469099999999997</v>
      </c>
      <c r="M218" s="895">
        <v>100000</v>
      </c>
      <c r="N218" s="895">
        <v>100000</v>
      </c>
      <c r="O218" s="239">
        <v>0</v>
      </c>
      <c r="P218" s="910">
        <v>1</v>
      </c>
      <c r="Q218" s="911">
        <v>1</v>
      </c>
      <c r="R218" s="912">
        <v>1</v>
      </c>
      <c r="S218" s="912">
        <v>1</v>
      </c>
      <c r="T218" s="912">
        <v>1</v>
      </c>
      <c r="U218" s="887" t="s">
        <v>32</v>
      </c>
      <c r="V218" s="213" t="s">
        <v>32</v>
      </c>
      <c r="W218" s="213" t="s">
        <v>32</v>
      </c>
      <c r="X218" s="886" t="s">
        <v>32</v>
      </c>
      <c r="Y218" s="913" t="s">
        <v>32</v>
      </c>
      <c r="Z218" s="760">
        <v>2</v>
      </c>
      <c r="AA218" s="210"/>
      <c r="AB218" s="210"/>
      <c r="AC218" s="210">
        <v>2563</v>
      </c>
      <c r="AD218" s="210">
        <v>2563</v>
      </c>
      <c r="AE218" s="210" t="s">
        <v>187</v>
      </c>
      <c r="AF218" s="887">
        <v>90</v>
      </c>
      <c r="AG218" s="1249" t="s">
        <v>891</v>
      </c>
      <c r="AH218" s="348"/>
      <c r="AI218" s="522" t="s">
        <v>1253</v>
      </c>
      <c r="AJ218" s="895">
        <v>100000</v>
      </c>
      <c r="AK218" s="253"/>
      <c r="AL218" s="895">
        <v>100000</v>
      </c>
      <c r="AM218" s="239"/>
      <c r="AN218" s="239">
        <v>40000</v>
      </c>
      <c r="AO218" s="239">
        <v>30000</v>
      </c>
      <c r="AP218" s="239">
        <v>30000</v>
      </c>
      <c r="AQ218" s="215"/>
      <c r="AR218" s="215"/>
      <c r="AS218" s="215"/>
      <c r="AT218" s="215"/>
      <c r="AU218" s="215"/>
      <c r="AV218" s="239"/>
      <c r="AW218" s="239"/>
      <c r="AX218" s="990"/>
      <c r="AY218" s="1141">
        <v>100000</v>
      </c>
      <c r="AZ218" s="1141">
        <v>0</v>
      </c>
      <c r="BC218" s="1062"/>
    </row>
    <row r="219" spans="1:55" s="217" customFormat="1" ht="23.25">
      <c r="A219" s="210">
        <v>2</v>
      </c>
      <c r="B219" s="210">
        <v>10</v>
      </c>
      <c r="C219" s="908" t="s">
        <v>1254</v>
      </c>
      <c r="D219" s="210">
        <v>3.3</v>
      </c>
      <c r="E219" s="210">
        <v>9</v>
      </c>
      <c r="F219" s="887" t="s">
        <v>946</v>
      </c>
      <c r="G219" s="887" t="s">
        <v>909</v>
      </c>
      <c r="H219" s="244" t="s">
        <v>487</v>
      </c>
      <c r="I219" s="731" t="s">
        <v>914</v>
      </c>
      <c r="J219" s="887" t="s">
        <v>455</v>
      </c>
      <c r="K219" s="1422">
        <v>18.862200000000001</v>
      </c>
      <c r="L219" s="1422">
        <v>99.496899999999997</v>
      </c>
      <c r="M219" s="909">
        <v>1200000</v>
      </c>
      <c r="N219" s="909">
        <v>1200000</v>
      </c>
      <c r="O219" s="239">
        <v>0</v>
      </c>
      <c r="P219" s="910">
        <v>1</v>
      </c>
      <c r="Q219" s="911">
        <v>1</v>
      </c>
      <c r="R219" s="912">
        <v>1</v>
      </c>
      <c r="S219" s="912">
        <v>1</v>
      </c>
      <c r="T219" s="912">
        <v>1</v>
      </c>
      <c r="U219" s="887" t="s">
        <v>32</v>
      </c>
      <c r="V219" s="213">
        <v>1200</v>
      </c>
      <c r="W219" s="213">
        <v>1.4</v>
      </c>
      <c r="X219" s="886" t="s">
        <v>32</v>
      </c>
      <c r="Y219" s="913">
        <v>200</v>
      </c>
      <c r="Z219" s="760">
        <v>40</v>
      </c>
      <c r="AA219" s="210"/>
      <c r="AB219" s="210"/>
      <c r="AC219" s="210">
        <v>2563</v>
      </c>
      <c r="AD219" s="210">
        <v>2563</v>
      </c>
      <c r="AE219" s="210" t="s">
        <v>187</v>
      </c>
      <c r="AF219" s="887">
        <v>90</v>
      </c>
      <c r="AG219" s="1249" t="s">
        <v>891</v>
      </c>
      <c r="AH219" s="348"/>
      <c r="AI219" s="522" t="s">
        <v>1255</v>
      </c>
      <c r="AJ219" s="895">
        <v>1200000</v>
      </c>
      <c r="AK219" s="253"/>
      <c r="AL219" s="895">
        <v>1200000</v>
      </c>
      <c r="AM219" s="239"/>
      <c r="AN219" s="239">
        <v>480000</v>
      </c>
      <c r="AO219" s="239">
        <v>360000</v>
      </c>
      <c r="AP219" s="239">
        <v>360000</v>
      </c>
      <c r="AQ219" s="215"/>
      <c r="AR219" s="215"/>
      <c r="AS219" s="215"/>
      <c r="AT219" s="215"/>
      <c r="AU219" s="215"/>
      <c r="AV219" s="239"/>
      <c r="AW219" s="239"/>
      <c r="AX219" s="990"/>
      <c r="AY219" s="1141">
        <v>1200000</v>
      </c>
      <c r="AZ219" s="1141">
        <v>0</v>
      </c>
      <c r="BC219" s="1062"/>
    </row>
    <row r="220" spans="1:55" s="217" customFormat="1" ht="23.25">
      <c r="A220" s="210">
        <v>2</v>
      </c>
      <c r="B220" s="210">
        <v>11</v>
      </c>
      <c r="C220" s="908" t="s">
        <v>1256</v>
      </c>
      <c r="D220" s="210">
        <v>3.3</v>
      </c>
      <c r="E220" s="210">
        <v>9</v>
      </c>
      <c r="F220" s="887" t="s">
        <v>937</v>
      </c>
      <c r="G220" s="887" t="s">
        <v>148</v>
      </c>
      <c r="H220" s="887" t="s">
        <v>487</v>
      </c>
      <c r="I220" s="731" t="s">
        <v>914</v>
      </c>
      <c r="J220" s="887" t="s">
        <v>455</v>
      </c>
      <c r="K220" s="1418">
        <v>18.445495350000002</v>
      </c>
      <c r="L220" s="1418">
        <v>99.363107139999997</v>
      </c>
      <c r="M220" s="888">
        <v>1500000</v>
      </c>
      <c r="N220" s="888">
        <v>1500000</v>
      </c>
      <c r="O220" s="239">
        <v>0</v>
      </c>
      <c r="P220" s="910">
        <v>1</v>
      </c>
      <c r="Q220" s="911">
        <v>1</v>
      </c>
      <c r="R220" s="912">
        <v>1</v>
      </c>
      <c r="S220" s="912">
        <v>1</v>
      </c>
      <c r="T220" s="912">
        <v>1</v>
      </c>
      <c r="U220" s="887" t="s">
        <v>32</v>
      </c>
      <c r="V220" s="213">
        <v>4400</v>
      </c>
      <c r="W220" s="213">
        <v>0.65</v>
      </c>
      <c r="X220" s="886" t="s">
        <v>32</v>
      </c>
      <c r="Y220" s="913">
        <v>800</v>
      </c>
      <c r="Z220" s="760">
        <v>30</v>
      </c>
      <c r="AA220" s="210"/>
      <c r="AB220" s="210"/>
      <c r="AC220" s="210">
        <v>2563</v>
      </c>
      <c r="AD220" s="210">
        <v>2563</v>
      </c>
      <c r="AE220" s="210" t="s">
        <v>187</v>
      </c>
      <c r="AF220" s="887">
        <v>90</v>
      </c>
      <c r="AG220" s="1249" t="s">
        <v>891</v>
      </c>
      <c r="AH220" s="348"/>
      <c r="AI220" s="522" t="s">
        <v>1257</v>
      </c>
      <c r="AJ220" s="895">
        <v>1500000</v>
      </c>
      <c r="AK220" s="253"/>
      <c r="AL220" s="895">
        <v>1500000</v>
      </c>
      <c r="AM220" s="239"/>
      <c r="AN220" s="239">
        <v>600000</v>
      </c>
      <c r="AO220" s="239">
        <v>450000</v>
      </c>
      <c r="AP220" s="239">
        <v>450000</v>
      </c>
      <c r="AQ220" s="215"/>
      <c r="AR220" s="215"/>
      <c r="AS220" s="215"/>
      <c r="AT220" s="215"/>
      <c r="AU220" s="215"/>
      <c r="AV220" s="239"/>
      <c r="AW220" s="239"/>
      <c r="AX220" s="990"/>
      <c r="AY220" s="1141">
        <v>1500000</v>
      </c>
      <c r="AZ220" s="1141">
        <v>0</v>
      </c>
      <c r="BC220" s="1062"/>
    </row>
    <row r="221" spans="1:55" s="217" customFormat="1" ht="23.25">
      <c r="A221" s="210">
        <v>2</v>
      </c>
      <c r="B221" s="210">
        <v>12</v>
      </c>
      <c r="C221" s="908" t="s">
        <v>1258</v>
      </c>
      <c r="D221" s="210">
        <v>3.3</v>
      </c>
      <c r="E221" s="210">
        <v>9</v>
      </c>
      <c r="F221" s="915" t="s">
        <v>912</v>
      </c>
      <c r="G221" s="916" t="s">
        <v>911</v>
      </c>
      <c r="H221" s="244" t="s">
        <v>487</v>
      </c>
      <c r="I221" s="1421" t="s">
        <v>903</v>
      </c>
      <c r="J221" s="887" t="s">
        <v>455</v>
      </c>
      <c r="K221" s="1418">
        <v>18.135182239827088</v>
      </c>
      <c r="L221" s="1418">
        <v>99.29090006256682</v>
      </c>
      <c r="M221" s="524">
        <v>1500000</v>
      </c>
      <c r="N221" s="524">
        <v>1500000</v>
      </c>
      <c r="O221" s="239">
        <v>0</v>
      </c>
      <c r="P221" s="910">
        <v>1</v>
      </c>
      <c r="Q221" s="911">
        <v>1</v>
      </c>
      <c r="R221" s="912">
        <v>1</v>
      </c>
      <c r="S221" s="912">
        <v>1</v>
      </c>
      <c r="T221" s="912">
        <v>1</v>
      </c>
      <c r="U221" s="887" t="s">
        <v>32</v>
      </c>
      <c r="V221" s="213">
        <v>200</v>
      </c>
      <c r="W221" s="213">
        <v>0.25</v>
      </c>
      <c r="X221" s="886" t="s">
        <v>32</v>
      </c>
      <c r="Y221" s="913">
        <v>40</v>
      </c>
      <c r="Z221" s="760">
        <v>30</v>
      </c>
      <c r="AA221" s="210"/>
      <c r="AB221" s="210"/>
      <c r="AC221" s="210">
        <v>2563</v>
      </c>
      <c r="AD221" s="210">
        <v>2563</v>
      </c>
      <c r="AE221" s="210" t="s">
        <v>187</v>
      </c>
      <c r="AF221" s="887">
        <v>90</v>
      </c>
      <c r="AG221" s="1249" t="s">
        <v>891</v>
      </c>
      <c r="AH221" s="348"/>
      <c r="AI221" s="522" t="s">
        <v>1259</v>
      </c>
      <c r="AJ221" s="895">
        <v>1500000</v>
      </c>
      <c r="AK221" s="253"/>
      <c r="AL221" s="895">
        <v>1500000</v>
      </c>
      <c r="AM221" s="239"/>
      <c r="AN221" s="239">
        <v>600000</v>
      </c>
      <c r="AO221" s="239">
        <v>450000</v>
      </c>
      <c r="AP221" s="239">
        <v>450000</v>
      </c>
      <c r="AQ221" s="215"/>
      <c r="AR221" s="215"/>
      <c r="AS221" s="215"/>
      <c r="AT221" s="215"/>
      <c r="AU221" s="215"/>
      <c r="AV221" s="239"/>
      <c r="AW221" s="239"/>
      <c r="AX221" s="990"/>
      <c r="AY221" s="1141">
        <v>1500000</v>
      </c>
      <c r="AZ221" s="1141">
        <v>0</v>
      </c>
      <c r="BC221" s="1062"/>
    </row>
    <row r="222" spans="1:55" s="217" customFormat="1" ht="23.25">
      <c r="A222" s="210">
        <v>2</v>
      </c>
      <c r="B222" s="210">
        <v>13</v>
      </c>
      <c r="C222" s="908" t="s">
        <v>950</v>
      </c>
      <c r="D222" s="210">
        <v>3.3</v>
      </c>
      <c r="E222" s="210">
        <v>9</v>
      </c>
      <c r="F222" s="887" t="s">
        <v>751</v>
      </c>
      <c r="G222" s="887" t="s">
        <v>148</v>
      </c>
      <c r="H222" s="887" t="s">
        <v>487</v>
      </c>
      <c r="I222" s="1419" t="s">
        <v>488</v>
      </c>
      <c r="J222" s="637" t="s">
        <v>455</v>
      </c>
      <c r="K222" s="896">
        <v>18.300699999999999</v>
      </c>
      <c r="L222" s="896">
        <v>99.469099999999997</v>
      </c>
      <c r="M222" s="895">
        <v>100000</v>
      </c>
      <c r="N222" s="895">
        <v>100000</v>
      </c>
      <c r="O222" s="239">
        <v>0</v>
      </c>
      <c r="P222" s="910">
        <v>1</v>
      </c>
      <c r="Q222" s="911">
        <v>1</v>
      </c>
      <c r="R222" s="912">
        <v>1</v>
      </c>
      <c r="S222" s="912">
        <v>1</v>
      </c>
      <c r="T222" s="912">
        <v>1</v>
      </c>
      <c r="U222" s="887" t="s">
        <v>32</v>
      </c>
      <c r="V222" s="213" t="s">
        <v>32</v>
      </c>
      <c r="W222" s="213" t="s">
        <v>32</v>
      </c>
      <c r="X222" s="886" t="s">
        <v>32</v>
      </c>
      <c r="Y222" s="913" t="s">
        <v>32</v>
      </c>
      <c r="Z222" s="760">
        <v>2</v>
      </c>
      <c r="AA222" s="210"/>
      <c r="AB222" s="210"/>
      <c r="AC222" s="210">
        <v>2563</v>
      </c>
      <c r="AD222" s="210">
        <v>2563</v>
      </c>
      <c r="AE222" s="210" t="s">
        <v>187</v>
      </c>
      <c r="AF222" s="887">
        <v>90</v>
      </c>
      <c r="AG222" s="1249" t="s">
        <v>891</v>
      </c>
      <c r="AH222" s="348"/>
      <c r="AI222" s="522" t="s">
        <v>1260</v>
      </c>
      <c r="AJ222" s="895">
        <v>100000</v>
      </c>
      <c r="AK222" s="253"/>
      <c r="AL222" s="895">
        <v>100000</v>
      </c>
      <c r="AM222" s="239"/>
      <c r="AN222" s="239">
        <v>40000</v>
      </c>
      <c r="AO222" s="239">
        <v>30000</v>
      </c>
      <c r="AP222" s="239">
        <v>30000</v>
      </c>
      <c r="AQ222" s="215"/>
      <c r="AR222" s="215"/>
      <c r="AS222" s="215"/>
      <c r="AT222" s="215"/>
      <c r="AU222" s="215"/>
      <c r="AV222" s="239"/>
      <c r="AW222" s="239"/>
      <c r="AX222" s="990"/>
      <c r="AY222" s="1141">
        <v>100000</v>
      </c>
      <c r="AZ222" s="1141">
        <v>0</v>
      </c>
      <c r="BC222" s="1062"/>
    </row>
    <row r="223" spans="1:55" s="217" customFormat="1" ht="23.25">
      <c r="A223" s="210">
        <v>2</v>
      </c>
      <c r="B223" s="210">
        <v>14</v>
      </c>
      <c r="C223" s="908" t="s">
        <v>951</v>
      </c>
      <c r="D223" s="210">
        <v>3.3</v>
      </c>
      <c r="E223" s="210">
        <v>9</v>
      </c>
      <c r="F223" s="887" t="s">
        <v>751</v>
      </c>
      <c r="G223" s="887" t="s">
        <v>148</v>
      </c>
      <c r="H223" s="887" t="s">
        <v>487</v>
      </c>
      <c r="I223" s="1419" t="s">
        <v>488</v>
      </c>
      <c r="J223" s="637" t="s">
        <v>455</v>
      </c>
      <c r="K223" s="896">
        <v>18.300699999999999</v>
      </c>
      <c r="L223" s="896">
        <v>99.469099999999997</v>
      </c>
      <c r="M223" s="895">
        <v>100000</v>
      </c>
      <c r="N223" s="895">
        <v>100000</v>
      </c>
      <c r="O223" s="239">
        <v>0</v>
      </c>
      <c r="P223" s="910">
        <v>1</v>
      </c>
      <c r="Q223" s="911">
        <v>1</v>
      </c>
      <c r="R223" s="912">
        <v>1</v>
      </c>
      <c r="S223" s="912">
        <v>1</v>
      </c>
      <c r="T223" s="912">
        <v>1</v>
      </c>
      <c r="U223" s="887" t="s">
        <v>32</v>
      </c>
      <c r="V223" s="213" t="s">
        <v>32</v>
      </c>
      <c r="W223" s="213" t="s">
        <v>32</v>
      </c>
      <c r="X223" s="886" t="s">
        <v>32</v>
      </c>
      <c r="Y223" s="913" t="s">
        <v>32</v>
      </c>
      <c r="Z223" s="760">
        <v>2</v>
      </c>
      <c r="AA223" s="210"/>
      <c r="AB223" s="210"/>
      <c r="AC223" s="210">
        <v>2563</v>
      </c>
      <c r="AD223" s="210">
        <v>2563</v>
      </c>
      <c r="AE223" s="210" t="s">
        <v>187</v>
      </c>
      <c r="AF223" s="887">
        <v>90</v>
      </c>
      <c r="AG223" s="1249" t="s">
        <v>891</v>
      </c>
      <c r="AH223" s="348"/>
      <c r="AI223" s="522" t="s">
        <v>1261</v>
      </c>
      <c r="AJ223" s="895">
        <v>100000</v>
      </c>
      <c r="AK223" s="253"/>
      <c r="AL223" s="895">
        <v>100000</v>
      </c>
      <c r="AM223" s="239"/>
      <c r="AN223" s="239">
        <v>40000</v>
      </c>
      <c r="AO223" s="239">
        <v>30000</v>
      </c>
      <c r="AP223" s="239">
        <v>30000</v>
      </c>
      <c r="AQ223" s="215"/>
      <c r="AR223" s="215"/>
      <c r="AS223" s="215"/>
      <c r="AT223" s="215"/>
      <c r="AU223" s="215"/>
      <c r="AV223" s="239"/>
      <c r="AW223" s="239"/>
      <c r="AX223" s="990"/>
      <c r="AY223" s="1141">
        <v>100000</v>
      </c>
      <c r="AZ223" s="1141">
        <v>0</v>
      </c>
      <c r="BC223" s="1062"/>
    </row>
    <row r="224" spans="1:55" s="217" customFormat="1" ht="23.25">
      <c r="A224" s="210">
        <v>2</v>
      </c>
      <c r="B224" s="210">
        <v>15</v>
      </c>
      <c r="C224" s="908" t="s">
        <v>1262</v>
      </c>
      <c r="D224" s="210">
        <v>3.3</v>
      </c>
      <c r="E224" s="210">
        <v>9</v>
      </c>
      <c r="F224" s="887" t="s">
        <v>766</v>
      </c>
      <c r="G224" s="887" t="s">
        <v>766</v>
      </c>
      <c r="H224" s="244" t="s">
        <v>487</v>
      </c>
      <c r="I224" s="1417" t="s">
        <v>879</v>
      </c>
      <c r="J224" s="887" t="s">
        <v>455</v>
      </c>
      <c r="K224" s="745">
        <v>18.218873380000002</v>
      </c>
      <c r="L224" s="745">
        <v>99.585438339999996</v>
      </c>
      <c r="M224" s="909">
        <v>900000</v>
      </c>
      <c r="N224" s="909">
        <v>900000</v>
      </c>
      <c r="O224" s="239">
        <v>0</v>
      </c>
      <c r="P224" s="910">
        <v>1</v>
      </c>
      <c r="Q224" s="911">
        <v>1</v>
      </c>
      <c r="R224" s="912">
        <v>1</v>
      </c>
      <c r="S224" s="912">
        <v>1</v>
      </c>
      <c r="T224" s="912">
        <v>1</v>
      </c>
      <c r="U224" s="887" t="s">
        <v>32</v>
      </c>
      <c r="V224" s="213">
        <v>500</v>
      </c>
      <c r="W224" s="213">
        <v>0.8</v>
      </c>
      <c r="X224" s="886" t="s">
        <v>32</v>
      </c>
      <c r="Y224" s="913">
        <v>150</v>
      </c>
      <c r="Z224" s="760">
        <v>15</v>
      </c>
      <c r="AA224" s="210"/>
      <c r="AB224" s="210"/>
      <c r="AC224" s="210">
        <v>2563</v>
      </c>
      <c r="AD224" s="210">
        <v>2563</v>
      </c>
      <c r="AE224" s="210" t="s">
        <v>187</v>
      </c>
      <c r="AF224" s="887">
        <v>90</v>
      </c>
      <c r="AG224" s="1249" t="s">
        <v>891</v>
      </c>
      <c r="AH224" s="348"/>
      <c r="AI224" s="522" t="s">
        <v>1263</v>
      </c>
      <c r="AJ224" s="895">
        <v>900000</v>
      </c>
      <c r="AK224" s="253"/>
      <c r="AL224" s="895">
        <v>900000</v>
      </c>
      <c r="AM224" s="239"/>
      <c r="AN224" s="239">
        <v>360000</v>
      </c>
      <c r="AO224" s="239">
        <v>270000</v>
      </c>
      <c r="AP224" s="239">
        <v>270000</v>
      </c>
      <c r="AQ224" s="215"/>
      <c r="AR224" s="215"/>
      <c r="AS224" s="215"/>
      <c r="AT224" s="215"/>
      <c r="AU224" s="215"/>
      <c r="AV224" s="239"/>
      <c r="AW224" s="239"/>
      <c r="AX224" s="990"/>
      <c r="AY224" s="1141">
        <v>900000</v>
      </c>
      <c r="AZ224" s="1141">
        <v>0</v>
      </c>
      <c r="BC224" s="1062"/>
    </row>
    <row r="225" spans="1:55" s="217" customFormat="1" ht="23.25">
      <c r="A225" s="210">
        <v>2.4</v>
      </c>
      <c r="B225" s="210">
        <v>16</v>
      </c>
      <c r="C225" s="908" t="s">
        <v>1264</v>
      </c>
      <c r="D225" s="210">
        <v>3.3</v>
      </c>
      <c r="E225" s="210">
        <v>9</v>
      </c>
      <c r="F225" s="887" t="s">
        <v>952</v>
      </c>
      <c r="G225" s="887" t="s">
        <v>900</v>
      </c>
      <c r="H225" s="887" t="s">
        <v>487</v>
      </c>
      <c r="I225" s="1421" t="s">
        <v>903</v>
      </c>
      <c r="J225" s="887" t="s">
        <v>455</v>
      </c>
      <c r="K225" s="1418">
        <v>17.969641190000001</v>
      </c>
      <c r="L225" s="1418">
        <v>99.375675259999994</v>
      </c>
      <c r="M225" s="895">
        <v>1500000</v>
      </c>
      <c r="N225" s="895">
        <v>1500000</v>
      </c>
      <c r="O225" s="239">
        <v>0</v>
      </c>
      <c r="P225" s="910">
        <v>1</v>
      </c>
      <c r="Q225" s="911">
        <v>1</v>
      </c>
      <c r="R225" s="912">
        <v>1</v>
      </c>
      <c r="S225" s="912">
        <v>1</v>
      </c>
      <c r="T225" s="912">
        <v>1</v>
      </c>
      <c r="U225" s="887" t="s">
        <v>32</v>
      </c>
      <c r="V225" s="213">
        <v>12000</v>
      </c>
      <c r="W225" s="213">
        <v>0.4</v>
      </c>
      <c r="X225" s="886" t="s">
        <v>32</v>
      </c>
      <c r="Y225" s="913">
        <v>2000</v>
      </c>
      <c r="Z225" s="760">
        <v>35</v>
      </c>
      <c r="AA225" s="210"/>
      <c r="AB225" s="210"/>
      <c r="AC225" s="210">
        <v>2563</v>
      </c>
      <c r="AD225" s="210">
        <v>2563</v>
      </c>
      <c r="AE225" s="210" t="s">
        <v>187</v>
      </c>
      <c r="AF225" s="887">
        <v>90</v>
      </c>
      <c r="AG225" s="1249" t="s">
        <v>891</v>
      </c>
      <c r="AH225" s="348"/>
      <c r="AI225" s="522" t="s">
        <v>1265</v>
      </c>
      <c r="AJ225" s="895">
        <v>1500000</v>
      </c>
      <c r="AK225" s="253"/>
      <c r="AL225" s="895">
        <v>1500000</v>
      </c>
      <c r="AM225" s="239"/>
      <c r="AN225" s="239">
        <v>600000</v>
      </c>
      <c r="AO225" s="239">
        <v>450000</v>
      </c>
      <c r="AP225" s="239">
        <v>450000</v>
      </c>
      <c r="AQ225" s="215"/>
      <c r="AR225" s="215"/>
      <c r="AS225" s="215"/>
      <c r="AT225" s="215"/>
      <c r="AU225" s="215"/>
      <c r="AV225" s="239"/>
      <c r="AW225" s="239"/>
      <c r="AX225" s="990"/>
      <c r="AY225" s="1141">
        <v>1500000</v>
      </c>
      <c r="AZ225" s="1141">
        <v>0</v>
      </c>
      <c r="BC225" s="1062"/>
    </row>
    <row r="226" spans="1:55" s="217" customFormat="1" ht="23.25">
      <c r="A226" s="210">
        <v>2</v>
      </c>
      <c r="B226" s="210">
        <v>17</v>
      </c>
      <c r="C226" s="908" t="s">
        <v>1266</v>
      </c>
      <c r="D226" s="210">
        <v>3.3</v>
      </c>
      <c r="E226" s="210">
        <v>9</v>
      </c>
      <c r="F226" s="887" t="s">
        <v>946</v>
      </c>
      <c r="G226" s="887" t="s">
        <v>909</v>
      </c>
      <c r="H226" s="244" t="s">
        <v>487</v>
      </c>
      <c r="I226" s="731" t="s">
        <v>914</v>
      </c>
      <c r="J226" s="887" t="s">
        <v>455</v>
      </c>
      <c r="K226" s="1418">
        <v>18.87134022203885</v>
      </c>
      <c r="L226" s="1418">
        <v>99.503476645042127</v>
      </c>
      <c r="M226" s="909">
        <v>1100000</v>
      </c>
      <c r="N226" s="909">
        <v>1100000</v>
      </c>
      <c r="O226" s="239">
        <v>0</v>
      </c>
      <c r="P226" s="910">
        <v>1</v>
      </c>
      <c r="Q226" s="911">
        <v>1</v>
      </c>
      <c r="R226" s="912">
        <v>1</v>
      </c>
      <c r="S226" s="912">
        <v>1</v>
      </c>
      <c r="T226" s="912">
        <v>1</v>
      </c>
      <c r="U226" s="887" t="s">
        <v>32</v>
      </c>
      <c r="V226" s="213">
        <v>1400</v>
      </c>
      <c r="W226" s="213">
        <v>1.5</v>
      </c>
      <c r="X226" s="886" t="s">
        <v>32</v>
      </c>
      <c r="Y226" s="913">
        <v>250</v>
      </c>
      <c r="Z226" s="760">
        <v>40</v>
      </c>
      <c r="AA226" s="210"/>
      <c r="AB226" s="210"/>
      <c r="AC226" s="210">
        <v>2563</v>
      </c>
      <c r="AD226" s="210">
        <v>2563</v>
      </c>
      <c r="AE226" s="210" t="s">
        <v>187</v>
      </c>
      <c r="AF226" s="887">
        <v>90</v>
      </c>
      <c r="AG226" s="1249" t="s">
        <v>891</v>
      </c>
      <c r="AH226" s="348"/>
      <c r="AI226" s="522" t="s">
        <v>1267</v>
      </c>
      <c r="AJ226" s="895">
        <v>1100000</v>
      </c>
      <c r="AK226" s="253"/>
      <c r="AL226" s="895">
        <v>1100000</v>
      </c>
      <c r="AM226" s="239"/>
      <c r="AN226" s="239">
        <v>440000</v>
      </c>
      <c r="AO226" s="239">
        <v>330000</v>
      </c>
      <c r="AP226" s="239">
        <v>330000</v>
      </c>
      <c r="AQ226" s="215"/>
      <c r="AR226" s="215"/>
      <c r="AS226" s="215"/>
      <c r="AT226" s="215"/>
      <c r="AU226" s="215"/>
      <c r="AV226" s="239"/>
      <c r="AW226" s="239"/>
      <c r="AX226" s="990"/>
      <c r="AY226" s="1141">
        <v>1100000</v>
      </c>
      <c r="AZ226" s="1141">
        <v>0</v>
      </c>
      <c r="BC226" s="1062"/>
    </row>
    <row r="227" spans="1:55" s="272" customFormat="1" ht="23.25">
      <c r="A227" s="197"/>
      <c r="B227" s="197"/>
      <c r="C227" s="197"/>
      <c r="D227" s="197"/>
      <c r="E227" s="197"/>
      <c r="F227" s="197"/>
      <c r="G227" s="197"/>
      <c r="H227" s="197"/>
      <c r="I227" s="197"/>
      <c r="J227" s="197"/>
      <c r="K227" s="826"/>
      <c r="L227" s="826"/>
      <c r="M227" s="332"/>
      <c r="N227" s="332"/>
      <c r="O227" s="215">
        <f>+M227-N227</f>
        <v>0</v>
      </c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238"/>
      <c r="AH227" s="197"/>
      <c r="AI227" s="331"/>
      <c r="AJ227" s="197"/>
      <c r="AK227" s="1157"/>
      <c r="AL227" s="197"/>
      <c r="AM227" s="197"/>
      <c r="AN227" s="197"/>
      <c r="AO227" s="197"/>
      <c r="AP227" s="197"/>
      <c r="AQ227" s="197"/>
      <c r="AR227" s="197"/>
      <c r="AS227" s="197"/>
      <c r="AT227" s="197"/>
      <c r="AU227" s="197"/>
      <c r="AV227" s="197"/>
      <c r="AW227" s="197"/>
      <c r="AX227" s="984"/>
      <c r="AY227" s="1141">
        <f t="shared" si="57"/>
        <v>0</v>
      </c>
      <c r="AZ227" s="1141">
        <f t="shared" si="59"/>
        <v>0</v>
      </c>
      <c r="BC227" s="95"/>
    </row>
    <row r="228" spans="1:55" s="260" customFormat="1" ht="23.25">
      <c r="B228" s="261">
        <f>COUNT(B229:B257)</f>
        <v>27</v>
      </c>
      <c r="C228" s="385" t="s">
        <v>482</v>
      </c>
      <c r="D228" s="263"/>
      <c r="E228" s="261"/>
      <c r="F228" s="261"/>
      <c r="G228" s="261"/>
      <c r="H228" s="261"/>
      <c r="I228" s="261"/>
      <c r="J228" s="261"/>
      <c r="K228" s="1304"/>
      <c r="L228" s="1304"/>
      <c r="M228" s="264">
        <f>SUM(M229:M257)</f>
        <v>18480000</v>
      </c>
      <c r="N228" s="264">
        <f>SUM(N229:N257)</f>
        <v>18480000</v>
      </c>
      <c r="O228" s="261"/>
      <c r="P228" s="261"/>
      <c r="V228" s="264">
        <f>SUM(V229:V257)</f>
        <v>35318</v>
      </c>
      <c r="W228" s="264">
        <f>SUM(W229:W257)</f>
        <v>30.625999999999998</v>
      </c>
      <c r="X228" s="1224">
        <f>SUM(X229:X257)</f>
        <v>5.6429999999999998</v>
      </c>
      <c r="Y228" s="264">
        <f>SUM(Y229:Y257)</f>
        <v>3380</v>
      </c>
      <c r="Z228" s="297">
        <f>SUM(Z229:Z257)</f>
        <v>250</v>
      </c>
      <c r="AG228" s="1228" t="s">
        <v>711</v>
      </c>
      <c r="AH228" s="261"/>
      <c r="AI228" s="268"/>
      <c r="AJ228" s="264">
        <f t="shared" ref="AJ228:AX228" si="60">SUM(AJ229:AJ257)</f>
        <v>18480000</v>
      </c>
      <c r="AK228" s="265">
        <f t="shared" si="60"/>
        <v>600000</v>
      </c>
      <c r="AL228" s="264">
        <f t="shared" si="60"/>
        <v>17880000</v>
      </c>
      <c r="AM228" s="264">
        <f t="shared" si="60"/>
        <v>4394166</v>
      </c>
      <c r="AN228" s="264">
        <f t="shared" si="60"/>
        <v>4464166</v>
      </c>
      <c r="AO228" s="264">
        <f t="shared" si="60"/>
        <v>4551666</v>
      </c>
      <c r="AP228" s="264">
        <f t="shared" si="60"/>
        <v>3926666</v>
      </c>
      <c r="AQ228" s="264">
        <f t="shared" si="60"/>
        <v>521666</v>
      </c>
      <c r="AR228" s="264">
        <f t="shared" si="60"/>
        <v>521670</v>
      </c>
      <c r="AS228" s="264">
        <f t="shared" si="60"/>
        <v>100000</v>
      </c>
      <c r="AT228" s="264">
        <f t="shared" si="60"/>
        <v>0</v>
      </c>
      <c r="AU228" s="264">
        <f t="shared" si="60"/>
        <v>0</v>
      </c>
      <c r="AV228" s="264">
        <f t="shared" si="60"/>
        <v>0</v>
      </c>
      <c r="AW228" s="264">
        <f t="shared" si="60"/>
        <v>0</v>
      </c>
      <c r="AX228" s="993">
        <f t="shared" si="60"/>
        <v>0</v>
      </c>
      <c r="AY228" s="1141">
        <f t="shared" si="57"/>
        <v>18480000</v>
      </c>
      <c r="AZ228" s="1141">
        <f t="shared" si="59"/>
        <v>0</v>
      </c>
      <c r="BC228" s="1064"/>
    </row>
    <row r="229" spans="1:55" s="272" customFormat="1" ht="23.25">
      <c r="A229" s="197"/>
      <c r="B229" s="197"/>
      <c r="C229" s="197"/>
      <c r="D229" s="197"/>
      <c r="E229" s="197"/>
      <c r="F229" s="197"/>
      <c r="G229" s="197"/>
      <c r="H229" s="197"/>
      <c r="I229" s="197"/>
      <c r="J229" s="197"/>
      <c r="K229" s="826"/>
      <c r="L229" s="826"/>
      <c r="M229" s="332"/>
      <c r="N229" s="332"/>
      <c r="O229" s="782"/>
      <c r="P229" s="197"/>
      <c r="Q229" s="197"/>
      <c r="R229" s="197"/>
      <c r="S229" s="197"/>
      <c r="T229" s="197"/>
      <c r="U229" s="197"/>
      <c r="V229" s="197"/>
      <c r="W229" s="197"/>
      <c r="X229" s="826"/>
      <c r="Y229" s="332"/>
      <c r="Z229" s="332"/>
      <c r="AA229" s="197"/>
      <c r="AB229" s="197"/>
      <c r="AC229" s="197"/>
      <c r="AD229" s="197"/>
      <c r="AE229" s="197"/>
      <c r="AF229" s="197"/>
      <c r="AG229" s="1238"/>
      <c r="AH229" s="197"/>
      <c r="AI229" s="331"/>
      <c r="AJ229" s="197"/>
      <c r="AK229" s="1157"/>
      <c r="AL229" s="197"/>
      <c r="AM229" s="197"/>
      <c r="AN229" s="197"/>
      <c r="AO229" s="197"/>
      <c r="AP229" s="197"/>
      <c r="AQ229" s="197"/>
      <c r="AR229" s="197"/>
      <c r="AS229" s="197"/>
      <c r="AT229" s="197"/>
      <c r="AU229" s="197"/>
      <c r="AV229" s="197"/>
      <c r="AW229" s="197"/>
      <c r="AX229" s="984"/>
      <c r="AY229" s="1141">
        <f t="shared" si="57"/>
        <v>0</v>
      </c>
      <c r="AZ229" s="1141">
        <f t="shared" si="59"/>
        <v>0</v>
      </c>
      <c r="BC229" s="95"/>
    </row>
    <row r="230" spans="1:55" s="1363" customFormat="1" ht="24" customHeight="1">
      <c r="A230" s="24">
        <v>2</v>
      </c>
      <c r="B230" s="24">
        <v>1</v>
      </c>
      <c r="C230" s="497" t="s">
        <v>640</v>
      </c>
      <c r="D230" s="816">
        <v>3.3</v>
      </c>
      <c r="E230" s="816">
        <v>9</v>
      </c>
      <c r="F230" s="498" t="s">
        <v>634</v>
      </c>
      <c r="G230" s="499" t="s">
        <v>634</v>
      </c>
      <c r="H230" s="499" t="s">
        <v>635</v>
      </c>
      <c r="I230" s="817" t="s">
        <v>33</v>
      </c>
      <c r="J230" s="818" t="s">
        <v>636</v>
      </c>
      <c r="K230" s="1321">
        <v>19.152899999999999</v>
      </c>
      <c r="L230" s="1321">
        <v>99.941789999999997</v>
      </c>
      <c r="M230" s="819">
        <v>1000000</v>
      </c>
      <c r="N230" s="819">
        <v>1000000</v>
      </c>
      <c r="O230" s="215"/>
      <c r="P230" s="821">
        <v>1</v>
      </c>
      <c r="Q230" s="821">
        <v>1</v>
      </c>
      <c r="R230" s="821">
        <v>1</v>
      </c>
      <c r="S230" s="821">
        <v>1</v>
      </c>
      <c r="T230" s="821">
        <v>1</v>
      </c>
      <c r="U230" s="24"/>
      <c r="V230" s="822"/>
      <c r="W230" s="24"/>
      <c r="X230" s="823"/>
      <c r="Y230" s="820"/>
      <c r="Z230" s="824"/>
      <c r="AA230" s="24"/>
      <c r="AB230" s="24"/>
      <c r="AC230" s="24">
        <v>2563</v>
      </c>
      <c r="AD230" s="24">
        <v>2563</v>
      </c>
      <c r="AE230" s="24" t="s">
        <v>187</v>
      </c>
      <c r="AF230" s="24">
        <v>120</v>
      </c>
      <c r="AG230" s="1243" t="s">
        <v>711</v>
      </c>
      <c r="AH230" s="24"/>
      <c r="AI230" s="24" t="s">
        <v>1044</v>
      </c>
      <c r="AJ230" s="819">
        <v>1000000</v>
      </c>
      <c r="AK230" s="819">
        <v>600000</v>
      </c>
      <c r="AL230" s="825">
        <v>400000</v>
      </c>
      <c r="AM230" s="825"/>
      <c r="AN230" s="825">
        <v>100000</v>
      </c>
      <c r="AO230" s="825">
        <v>200000</v>
      </c>
      <c r="AP230" s="825">
        <v>200000</v>
      </c>
      <c r="AQ230" s="825">
        <v>200000</v>
      </c>
      <c r="AR230" s="825">
        <v>200000</v>
      </c>
      <c r="AS230" s="825">
        <v>100000</v>
      </c>
      <c r="AT230" s="825"/>
      <c r="AU230" s="825"/>
      <c r="AV230" s="825"/>
      <c r="AW230" s="825"/>
      <c r="AX230" s="1016"/>
      <c r="AY230" s="1361">
        <f t="shared" si="57"/>
        <v>1000000</v>
      </c>
      <c r="AZ230" s="1361">
        <f t="shared" si="59"/>
        <v>0</v>
      </c>
      <c r="BA230" s="1362"/>
      <c r="BB230" s="1362"/>
    </row>
    <row r="231" spans="1:55" s="1367" customFormat="1" ht="24" customHeight="1">
      <c r="A231" s="413">
        <v>2</v>
      </c>
      <c r="B231" s="207">
        <v>2</v>
      </c>
      <c r="C231" s="411" t="s">
        <v>641</v>
      </c>
      <c r="D231" s="397">
        <v>3.3</v>
      </c>
      <c r="E231" s="397">
        <v>9</v>
      </c>
      <c r="F231" s="413" t="s">
        <v>642</v>
      </c>
      <c r="G231" s="413" t="s">
        <v>148</v>
      </c>
      <c r="H231" s="413" t="s">
        <v>635</v>
      </c>
      <c r="I231" s="398" t="s">
        <v>33</v>
      </c>
      <c r="J231" s="405" t="s">
        <v>636</v>
      </c>
      <c r="K231" s="380">
        <v>19.018688000000001</v>
      </c>
      <c r="L231" s="380">
        <v>99.949308000000002</v>
      </c>
      <c r="M231" s="406">
        <v>950000</v>
      </c>
      <c r="N231" s="406">
        <v>950000</v>
      </c>
      <c r="O231" s="215">
        <f t="shared" ref="O231:O256" si="61">+M231-N231</f>
        <v>0</v>
      </c>
      <c r="P231" s="821">
        <v>1</v>
      </c>
      <c r="Q231" s="821">
        <v>1</v>
      </c>
      <c r="R231" s="821">
        <v>1</v>
      </c>
      <c r="S231" s="821">
        <v>1</v>
      </c>
      <c r="T231" s="821">
        <v>1</v>
      </c>
      <c r="U231" s="413" t="s">
        <v>493</v>
      </c>
      <c r="V231" s="410">
        <v>2000</v>
      </c>
      <c r="W231" s="412">
        <v>4.45</v>
      </c>
      <c r="X231" s="380" t="s">
        <v>493</v>
      </c>
      <c r="Y231" s="538">
        <v>600</v>
      </c>
      <c r="Z231" s="537">
        <v>30</v>
      </c>
      <c r="AA231" s="413"/>
      <c r="AB231" s="413"/>
      <c r="AC231" s="207">
        <v>2563</v>
      </c>
      <c r="AD231" s="207">
        <v>2563</v>
      </c>
      <c r="AE231" s="207" t="s">
        <v>187</v>
      </c>
      <c r="AF231" s="413">
        <v>180</v>
      </c>
      <c r="AG231" s="1243" t="s">
        <v>711</v>
      </c>
      <c r="AH231" s="413"/>
      <c r="AI231" s="414" t="s">
        <v>1045</v>
      </c>
      <c r="AJ231" s="857">
        <v>950000</v>
      </c>
      <c r="AK231" s="366"/>
      <c r="AL231" s="857">
        <v>950000</v>
      </c>
      <c r="AM231" s="415">
        <v>158333</v>
      </c>
      <c r="AN231" s="415">
        <v>158333</v>
      </c>
      <c r="AO231" s="415">
        <v>158333</v>
      </c>
      <c r="AP231" s="415">
        <v>158333</v>
      </c>
      <c r="AQ231" s="415">
        <v>158333</v>
      </c>
      <c r="AR231" s="415">
        <v>158335</v>
      </c>
      <c r="AS231" s="404"/>
      <c r="AT231" s="415"/>
      <c r="AU231" s="415"/>
      <c r="AV231" s="415"/>
      <c r="AW231" s="415"/>
      <c r="AX231" s="1017"/>
      <c r="AY231" s="1361">
        <f t="shared" si="57"/>
        <v>950000</v>
      </c>
      <c r="AZ231" s="1361">
        <f t="shared" si="59"/>
        <v>0</v>
      </c>
      <c r="BA231" s="1366"/>
      <c r="BB231" s="1366"/>
    </row>
    <row r="232" spans="1:55" s="1367" customFormat="1" ht="24" customHeight="1">
      <c r="A232" s="416">
        <v>2</v>
      </c>
      <c r="B232" s="207">
        <v>3</v>
      </c>
      <c r="C232" s="1368" t="s">
        <v>643</v>
      </c>
      <c r="D232" s="397">
        <v>3.3</v>
      </c>
      <c r="E232" s="416">
        <v>9</v>
      </c>
      <c r="F232" s="417" t="s">
        <v>644</v>
      </c>
      <c r="G232" s="417" t="s">
        <v>644</v>
      </c>
      <c r="H232" s="417" t="s">
        <v>635</v>
      </c>
      <c r="I232" s="398" t="s">
        <v>33</v>
      </c>
      <c r="J232" s="405" t="s">
        <v>636</v>
      </c>
      <c r="K232" s="1302">
        <v>19.382100000000001</v>
      </c>
      <c r="L232" s="1302">
        <v>100.16079999999999</v>
      </c>
      <c r="M232" s="539">
        <v>990000</v>
      </c>
      <c r="N232" s="539">
        <v>990000</v>
      </c>
      <c r="O232" s="215">
        <f t="shared" si="61"/>
        <v>0</v>
      </c>
      <c r="P232" s="821">
        <v>1</v>
      </c>
      <c r="Q232" s="821">
        <v>1</v>
      </c>
      <c r="R232" s="821">
        <v>1</v>
      </c>
      <c r="S232" s="821">
        <v>1</v>
      </c>
      <c r="T232" s="821">
        <v>1</v>
      </c>
      <c r="U232" s="416"/>
      <c r="V232" s="418"/>
      <c r="W232" s="416"/>
      <c r="X232" s="534"/>
      <c r="Y232" s="539"/>
      <c r="Z232" s="539"/>
      <c r="AA232" s="416"/>
      <c r="AB232" s="416"/>
      <c r="AC232" s="207">
        <v>2563</v>
      </c>
      <c r="AD232" s="207">
        <v>2563</v>
      </c>
      <c r="AE232" s="207" t="s">
        <v>187</v>
      </c>
      <c r="AF232" s="304">
        <v>120</v>
      </c>
      <c r="AG232" s="1243" t="s">
        <v>711</v>
      </c>
      <c r="AH232" s="1369"/>
      <c r="AI232" s="304" t="s">
        <v>1046</v>
      </c>
      <c r="AJ232" s="419">
        <v>990000</v>
      </c>
      <c r="AK232" s="1370"/>
      <c r="AL232" s="419">
        <v>990000</v>
      </c>
      <c r="AM232" s="406">
        <v>247500</v>
      </c>
      <c r="AN232" s="406">
        <v>247500</v>
      </c>
      <c r="AO232" s="406">
        <v>247500</v>
      </c>
      <c r="AP232" s="406">
        <v>247500</v>
      </c>
      <c r="AQ232" s="406"/>
      <c r="AR232" s="406"/>
      <c r="AS232" s="406"/>
      <c r="AT232" s="406"/>
      <c r="AU232" s="406"/>
      <c r="AV232" s="406"/>
      <c r="AW232" s="406"/>
      <c r="AX232" s="995"/>
      <c r="AY232" s="1361">
        <f t="shared" si="57"/>
        <v>990000</v>
      </c>
      <c r="AZ232" s="1361">
        <f t="shared" si="59"/>
        <v>0</v>
      </c>
      <c r="BA232" s="1366"/>
      <c r="BB232" s="1366"/>
    </row>
    <row r="233" spans="1:55" s="1371" customFormat="1" ht="24" customHeight="1">
      <c r="A233" s="207">
        <v>2</v>
      </c>
      <c r="B233" s="207">
        <v>4</v>
      </c>
      <c r="C233" s="50" t="s">
        <v>645</v>
      </c>
      <c r="D233" s="397">
        <v>3.3</v>
      </c>
      <c r="E233" s="397">
        <v>9</v>
      </c>
      <c r="F233" s="367" t="s">
        <v>646</v>
      </c>
      <c r="G233" s="367" t="s">
        <v>647</v>
      </c>
      <c r="H233" s="367" t="s">
        <v>635</v>
      </c>
      <c r="I233" s="398" t="s">
        <v>33</v>
      </c>
      <c r="J233" s="405" t="s">
        <v>636</v>
      </c>
      <c r="K233" s="1305">
        <v>19.558</v>
      </c>
      <c r="L233" s="1305">
        <v>100.3638</v>
      </c>
      <c r="M233" s="366">
        <v>990000</v>
      </c>
      <c r="N233" s="366">
        <v>990000</v>
      </c>
      <c r="O233" s="215">
        <f t="shared" si="61"/>
        <v>0</v>
      </c>
      <c r="P233" s="401">
        <v>1</v>
      </c>
      <c r="Q233" s="401">
        <v>1</v>
      </c>
      <c r="R233" s="401">
        <v>1</v>
      </c>
      <c r="S233" s="401">
        <v>1</v>
      </c>
      <c r="T233" s="401">
        <v>1</v>
      </c>
      <c r="U233" s="207"/>
      <c r="V233" s="410">
        <v>500</v>
      </c>
      <c r="W233" s="408" t="s">
        <v>648</v>
      </c>
      <c r="X233" s="380"/>
      <c r="Y233" s="206"/>
      <c r="Z233" s="537"/>
      <c r="AA233" s="207"/>
      <c r="AB233" s="207"/>
      <c r="AC233" s="207">
        <v>2563</v>
      </c>
      <c r="AD233" s="207">
        <v>2563</v>
      </c>
      <c r="AE233" s="207" t="s">
        <v>187</v>
      </c>
      <c r="AF233" s="207">
        <v>120</v>
      </c>
      <c r="AG233" s="1243" t="s">
        <v>711</v>
      </c>
      <c r="AH233" s="207"/>
      <c r="AI233" s="288" t="s">
        <v>1047</v>
      </c>
      <c r="AJ233" s="366">
        <v>990000</v>
      </c>
      <c r="AK233" s="366"/>
      <c r="AL233" s="406">
        <v>990000</v>
      </c>
      <c r="AM233" s="406">
        <v>247500</v>
      </c>
      <c r="AN233" s="406">
        <v>247500</v>
      </c>
      <c r="AO233" s="406">
        <v>247500</v>
      </c>
      <c r="AP233" s="406">
        <v>247500</v>
      </c>
      <c r="AQ233" s="406"/>
      <c r="AR233" s="406"/>
      <c r="AS233" s="406"/>
      <c r="AT233" s="406"/>
      <c r="AU233" s="406"/>
      <c r="AV233" s="406"/>
      <c r="AW233" s="406"/>
      <c r="AX233" s="995"/>
      <c r="AY233" s="1361">
        <f t="shared" si="57"/>
        <v>990000</v>
      </c>
      <c r="AZ233" s="1361">
        <f t="shared" si="59"/>
        <v>0</v>
      </c>
      <c r="BA233" s="750"/>
      <c r="BB233" s="750"/>
    </row>
    <row r="234" spans="1:55" s="1363" customFormat="1" ht="24" customHeight="1">
      <c r="A234" s="376">
        <v>2</v>
      </c>
      <c r="B234" s="207">
        <v>5</v>
      </c>
      <c r="C234" s="420" t="s">
        <v>649</v>
      </c>
      <c r="D234" s="397">
        <v>3.3</v>
      </c>
      <c r="E234" s="397">
        <v>9</v>
      </c>
      <c r="F234" s="421" t="s">
        <v>650</v>
      </c>
      <c r="G234" s="422" t="s">
        <v>634</v>
      </c>
      <c r="H234" s="422" t="s">
        <v>635</v>
      </c>
      <c r="I234" s="398" t="s">
        <v>33</v>
      </c>
      <c r="J234" s="405" t="s">
        <v>636</v>
      </c>
      <c r="K234" s="896">
        <v>19.096800000000002</v>
      </c>
      <c r="L234" s="896">
        <v>99.990399999999994</v>
      </c>
      <c r="M234" s="232">
        <v>270000</v>
      </c>
      <c r="N234" s="232">
        <v>270000</v>
      </c>
      <c r="O234" s="215">
        <f t="shared" si="61"/>
        <v>0</v>
      </c>
      <c r="P234" s="401">
        <v>1</v>
      </c>
      <c r="Q234" s="401">
        <v>1</v>
      </c>
      <c r="R234" s="401">
        <v>1</v>
      </c>
      <c r="S234" s="401">
        <v>1</v>
      </c>
      <c r="T234" s="401">
        <v>1</v>
      </c>
      <c r="U234" s="1372"/>
      <c r="V234" s="410">
        <v>1500</v>
      </c>
      <c r="W234" s="408"/>
      <c r="X234" s="380"/>
      <c r="Y234" s="206">
        <v>300</v>
      </c>
      <c r="Z234" s="537">
        <v>10</v>
      </c>
      <c r="AA234" s="207"/>
      <c r="AB234" s="207"/>
      <c r="AC234" s="207">
        <v>2563</v>
      </c>
      <c r="AD234" s="207">
        <v>2563</v>
      </c>
      <c r="AE234" s="207" t="s">
        <v>187</v>
      </c>
      <c r="AF234" s="207">
        <v>120</v>
      </c>
      <c r="AG234" s="1243" t="s">
        <v>711</v>
      </c>
      <c r="AH234" s="1372"/>
      <c r="AI234" s="210" t="s">
        <v>1048</v>
      </c>
      <c r="AJ234" s="366">
        <v>270000</v>
      </c>
      <c r="AK234" s="1373"/>
      <c r="AL234" s="366">
        <v>270000</v>
      </c>
      <c r="AM234" s="406">
        <v>67500</v>
      </c>
      <c r="AN234" s="406">
        <v>67500</v>
      </c>
      <c r="AO234" s="406">
        <v>67500</v>
      </c>
      <c r="AP234" s="406">
        <v>67500</v>
      </c>
      <c r="AQ234" s="406"/>
      <c r="AR234" s="406"/>
      <c r="AS234" s="406"/>
      <c r="AT234" s="406"/>
      <c r="AU234" s="406"/>
      <c r="AV234" s="406"/>
      <c r="AW234" s="406"/>
      <c r="AX234" s="995"/>
      <c r="AY234" s="1361">
        <f t="shared" si="57"/>
        <v>270000</v>
      </c>
      <c r="AZ234" s="1361">
        <f t="shared" si="59"/>
        <v>0</v>
      </c>
      <c r="BA234" s="1362"/>
      <c r="BB234" s="1362"/>
    </row>
    <row r="235" spans="1:55" s="750" customFormat="1" ht="24" customHeight="1">
      <c r="A235" s="423">
        <v>2</v>
      </c>
      <c r="B235" s="207">
        <v>6</v>
      </c>
      <c r="C235" s="424" t="s">
        <v>651</v>
      </c>
      <c r="D235" s="397">
        <v>3.3</v>
      </c>
      <c r="E235" s="397">
        <v>9</v>
      </c>
      <c r="F235" s="423" t="s">
        <v>642</v>
      </c>
      <c r="G235" s="423" t="s">
        <v>148</v>
      </c>
      <c r="H235" s="423" t="s">
        <v>635</v>
      </c>
      <c r="I235" s="398" t="s">
        <v>33</v>
      </c>
      <c r="J235" s="405" t="s">
        <v>636</v>
      </c>
      <c r="K235" s="380">
        <v>19.018497</v>
      </c>
      <c r="L235" s="380">
        <v>99.949657999999999</v>
      </c>
      <c r="M235" s="406">
        <v>980000</v>
      </c>
      <c r="N235" s="406">
        <v>980000</v>
      </c>
      <c r="O235" s="215">
        <f t="shared" si="61"/>
        <v>0</v>
      </c>
      <c r="P235" s="401">
        <v>1</v>
      </c>
      <c r="Q235" s="401">
        <v>1</v>
      </c>
      <c r="R235" s="401">
        <v>1</v>
      </c>
      <c r="S235" s="401">
        <v>1</v>
      </c>
      <c r="T235" s="401">
        <v>1</v>
      </c>
      <c r="U235" s="423" t="s">
        <v>493</v>
      </c>
      <c r="V235" s="410">
        <v>2000</v>
      </c>
      <c r="W235" s="425">
        <v>4.45</v>
      </c>
      <c r="X235" s="380" t="s">
        <v>493</v>
      </c>
      <c r="Y235" s="538">
        <v>600</v>
      </c>
      <c r="Z235" s="537">
        <v>30</v>
      </c>
      <c r="AA235" s="423"/>
      <c r="AB235" s="423"/>
      <c r="AC235" s="207">
        <v>2563</v>
      </c>
      <c r="AD235" s="207">
        <v>2563</v>
      </c>
      <c r="AE235" s="207" t="s">
        <v>187</v>
      </c>
      <c r="AF235" s="423">
        <v>180</v>
      </c>
      <c r="AG235" s="1243" t="s">
        <v>711</v>
      </c>
      <c r="AH235" s="423"/>
      <c r="AI235" s="423" t="s">
        <v>1049</v>
      </c>
      <c r="AJ235" s="857">
        <v>980000</v>
      </c>
      <c r="AK235" s="366"/>
      <c r="AL235" s="857">
        <v>980000</v>
      </c>
      <c r="AM235" s="426">
        <v>327500</v>
      </c>
      <c r="AN235" s="426">
        <v>327500</v>
      </c>
      <c r="AO235" s="426">
        <v>325000</v>
      </c>
      <c r="AP235" s="426"/>
      <c r="AQ235" s="426"/>
      <c r="AR235" s="426"/>
      <c r="AS235" s="426"/>
      <c r="AT235" s="426"/>
      <c r="AU235" s="426"/>
      <c r="AV235" s="426"/>
      <c r="AW235" s="426"/>
      <c r="AX235" s="1018"/>
      <c r="AY235" s="1361">
        <f t="shared" si="57"/>
        <v>980000</v>
      </c>
      <c r="AZ235" s="1361">
        <f t="shared" si="59"/>
        <v>0</v>
      </c>
      <c r="BC235" s="1081"/>
    </row>
    <row r="236" spans="1:55" s="1364" customFormat="1" ht="24" customHeight="1">
      <c r="A236" s="427">
        <v>2</v>
      </c>
      <c r="B236" s="207">
        <v>7</v>
      </c>
      <c r="C236" s="428" t="s">
        <v>652</v>
      </c>
      <c r="D236" s="397">
        <v>3.3</v>
      </c>
      <c r="E236" s="429">
        <v>9</v>
      </c>
      <c r="F236" s="430" t="s">
        <v>653</v>
      </c>
      <c r="G236" s="430" t="s">
        <v>654</v>
      </c>
      <c r="H236" s="430" t="s">
        <v>635</v>
      </c>
      <c r="I236" s="398" t="s">
        <v>456</v>
      </c>
      <c r="J236" s="405" t="s">
        <v>655</v>
      </c>
      <c r="K236" s="378">
        <v>19.0657</v>
      </c>
      <c r="L236" s="1322">
        <v>100.50620000000001</v>
      </c>
      <c r="M236" s="282">
        <v>800000</v>
      </c>
      <c r="N236" s="282">
        <v>800000</v>
      </c>
      <c r="O236" s="215">
        <f t="shared" si="61"/>
        <v>0</v>
      </c>
      <c r="P236" s="401">
        <v>1</v>
      </c>
      <c r="Q236" s="401">
        <v>1</v>
      </c>
      <c r="R236" s="401">
        <v>1</v>
      </c>
      <c r="S236" s="401">
        <v>1</v>
      </c>
      <c r="T236" s="401">
        <v>1</v>
      </c>
      <c r="U236" s="427"/>
      <c r="V236" s="431"/>
      <c r="W236" s="427"/>
      <c r="X236" s="535"/>
      <c r="Y236" s="539"/>
      <c r="Z236" s="539"/>
      <c r="AA236" s="427"/>
      <c r="AB236" s="427"/>
      <c r="AC236" s="207">
        <v>2563</v>
      </c>
      <c r="AD236" s="207">
        <v>2563</v>
      </c>
      <c r="AE236" s="207" t="s">
        <v>187</v>
      </c>
      <c r="AF236" s="207">
        <v>120</v>
      </c>
      <c r="AG236" s="1243" t="s">
        <v>711</v>
      </c>
      <c r="AH236" s="207"/>
      <c r="AI236" s="207" t="s">
        <v>1050</v>
      </c>
      <c r="AJ236" s="366">
        <v>800000</v>
      </c>
      <c r="AK236" s="366"/>
      <c r="AL236" s="366">
        <v>800000</v>
      </c>
      <c r="AM236" s="366">
        <v>200000</v>
      </c>
      <c r="AN236" s="366">
        <v>200000</v>
      </c>
      <c r="AO236" s="366">
        <v>200000</v>
      </c>
      <c r="AP236" s="406">
        <v>200000</v>
      </c>
      <c r="AQ236" s="406"/>
      <c r="AR236" s="406"/>
      <c r="AS236" s="406"/>
      <c r="AT236" s="406"/>
      <c r="AU236" s="406"/>
      <c r="AV236" s="406"/>
      <c r="AW236" s="406"/>
      <c r="AX236" s="995"/>
      <c r="AY236" s="1361">
        <f t="shared" si="57"/>
        <v>800000</v>
      </c>
      <c r="AZ236" s="1361">
        <f t="shared" si="59"/>
        <v>0</v>
      </c>
      <c r="BA236" s="628"/>
      <c r="BB236" s="628"/>
    </row>
    <row r="237" spans="1:55" s="19" customFormat="1" ht="24" customHeight="1">
      <c r="A237" s="432">
        <v>2</v>
      </c>
      <c r="B237" s="207">
        <v>8</v>
      </c>
      <c r="C237" s="433" t="s">
        <v>656</v>
      </c>
      <c r="D237" s="397">
        <v>3.3</v>
      </c>
      <c r="E237" s="432">
        <v>9</v>
      </c>
      <c r="F237" s="434" t="s">
        <v>521</v>
      </c>
      <c r="G237" s="434" t="s">
        <v>647</v>
      </c>
      <c r="H237" s="434" t="s">
        <v>635</v>
      </c>
      <c r="I237" s="398" t="s">
        <v>33</v>
      </c>
      <c r="J237" s="405" t="s">
        <v>636</v>
      </c>
      <c r="K237" s="380">
        <v>19.558</v>
      </c>
      <c r="L237" s="380">
        <v>100.3464</v>
      </c>
      <c r="M237" s="206">
        <v>850000</v>
      </c>
      <c r="N237" s="206">
        <v>850000</v>
      </c>
      <c r="O237" s="215">
        <f t="shared" si="61"/>
        <v>0</v>
      </c>
      <c r="P237" s="401">
        <v>1</v>
      </c>
      <c r="Q237" s="401">
        <v>1</v>
      </c>
      <c r="R237" s="401">
        <v>1</v>
      </c>
      <c r="S237" s="401">
        <v>1</v>
      </c>
      <c r="T237" s="401">
        <v>1</v>
      </c>
      <c r="U237" s="432"/>
      <c r="V237" s="436">
        <v>300</v>
      </c>
      <c r="W237" s="432"/>
      <c r="X237" s="380"/>
      <c r="Y237" s="206"/>
      <c r="Z237" s="206"/>
      <c r="AA237" s="432"/>
      <c r="AB237" s="432"/>
      <c r="AC237" s="207">
        <v>2563</v>
      </c>
      <c r="AD237" s="207">
        <v>2563</v>
      </c>
      <c r="AE237" s="207" t="s">
        <v>187</v>
      </c>
      <c r="AF237" s="432">
        <v>120</v>
      </c>
      <c r="AG237" s="1243" t="s">
        <v>711</v>
      </c>
      <c r="AH237" s="432"/>
      <c r="AI237" s="432" t="s">
        <v>1051</v>
      </c>
      <c r="AJ237" s="435">
        <v>850000</v>
      </c>
      <c r="AK237" s="366"/>
      <c r="AL237" s="435">
        <v>850000</v>
      </c>
      <c r="AM237" s="435">
        <v>212500</v>
      </c>
      <c r="AN237" s="435">
        <v>212500</v>
      </c>
      <c r="AO237" s="435">
        <v>212500</v>
      </c>
      <c r="AP237" s="435">
        <v>212500</v>
      </c>
      <c r="AQ237" s="435"/>
      <c r="AR237" s="435"/>
      <c r="AS237" s="435"/>
      <c r="AT237" s="435"/>
      <c r="AU237" s="435"/>
      <c r="AV237" s="435"/>
      <c r="AW237" s="435"/>
      <c r="AX237" s="1019"/>
      <c r="AY237" s="1361">
        <f t="shared" si="57"/>
        <v>850000</v>
      </c>
      <c r="AZ237" s="1361">
        <f t="shared" si="59"/>
        <v>0</v>
      </c>
      <c r="BA237" s="290"/>
      <c r="BB237" s="290"/>
    </row>
    <row r="238" spans="1:55" s="1363" customFormat="1" ht="24" customHeight="1">
      <c r="A238" s="210">
        <v>2</v>
      </c>
      <c r="B238" s="207">
        <v>9</v>
      </c>
      <c r="C238" s="528" t="s">
        <v>657</v>
      </c>
      <c r="D238" s="397">
        <v>3.3</v>
      </c>
      <c r="E238" s="397">
        <v>9</v>
      </c>
      <c r="F238" s="422" t="s">
        <v>658</v>
      </c>
      <c r="G238" s="422" t="s">
        <v>148</v>
      </c>
      <c r="H238" s="422" t="s">
        <v>635</v>
      </c>
      <c r="I238" s="398" t="s">
        <v>33</v>
      </c>
      <c r="J238" s="405" t="s">
        <v>636</v>
      </c>
      <c r="K238" s="896">
        <v>19.1724</v>
      </c>
      <c r="L238" s="896">
        <v>100.9</v>
      </c>
      <c r="M238" s="232">
        <v>580000</v>
      </c>
      <c r="N238" s="232">
        <v>580000</v>
      </c>
      <c r="O238" s="215">
        <f t="shared" si="61"/>
        <v>0</v>
      </c>
      <c r="P238" s="401">
        <v>1</v>
      </c>
      <c r="Q238" s="401">
        <v>1</v>
      </c>
      <c r="R238" s="401">
        <v>1</v>
      </c>
      <c r="S238" s="401">
        <v>1</v>
      </c>
      <c r="T238" s="401">
        <v>1</v>
      </c>
      <c r="U238" s="210"/>
      <c r="V238" s="410">
        <v>4818</v>
      </c>
      <c r="W238" s="408"/>
      <c r="X238" s="380"/>
      <c r="Y238" s="206"/>
      <c r="Z238" s="537">
        <v>10</v>
      </c>
      <c r="AA238" s="207"/>
      <c r="AB238" s="207"/>
      <c r="AC238" s="207">
        <v>2563</v>
      </c>
      <c r="AD238" s="207">
        <v>2563</v>
      </c>
      <c r="AE238" s="207" t="s">
        <v>187</v>
      </c>
      <c r="AF238" s="207">
        <v>120</v>
      </c>
      <c r="AG238" s="1243" t="s">
        <v>711</v>
      </c>
      <c r="AH238" s="210"/>
      <c r="AI238" s="210" t="s">
        <v>1052</v>
      </c>
      <c r="AJ238" s="366">
        <v>580000</v>
      </c>
      <c r="AK238" s="220"/>
      <c r="AL238" s="406">
        <v>580000</v>
      </c>
      <c r="AM238" s="406">
        <v>145000</v>
      </c>
      <c r="AN238" s="406">
        <v>145000</v>
      </c>
      <c r="AO238" s="406">
        <v>145000</v>
      </c>
      <c r="AP238" s="406">
        <v>145000</v>
      </c>
      <c r="AQ238" s="406"/>
      <c r="AR238" s="406"/>
      <c r="AS238" s="406"/>
      <c r="AT238" s="406"/>
      <c r="AU238" s="406"/>
      <c r="AV238" s="406"/>
      <c r="AW238" s="406"/>
      <c r="AX238" s="995"/>
      <c r="AY238" s="1361">
        <f t="shared" si="57"/>
        <v>580000</v>
      </c>
      <c r="AZ238" s="1361">
        <f t="shared" si="59"/>
        <v>0</v>
      </c>
      <c r="BA238" s="1362"/>
      <c r="BB238" s="1362"/>
    </row>
    <row r="239" spans="1:55" s="750" customFormat="1" ht="24" customHeight="1">
      <c r="A239" s="437">
        <v>2</v>
      </c>
      <c r="B239" s="207">
        <v>10</v>
      </c>
      <c r="C239" s="512" t="s">
        <v>659</v>
      </c>
      <c r="D239" s="397">
        <v>3.3</v>
      </c>
      <c r="E239" s="397">
        <v>9</v>
      </c>
      <c r="F239" s="513" t="s">
        <v>660</v>
      </c>
      <c r="G239" s="513" t="s">
        <v>661</v>
      </c>
      <c r="H239" s="514" t="s">
        <v>635</v>
      </c>
      <c r="I239" s="398" t="s">
        <v>33</v>
      </c>
      <c r="J239" s="405" t="s">
        <v>636</v>
      </c>
      <c r="K239" s="534">
        <v>19.411100000000001</v>
      </c>
      <c r="L239" s="534">
        <v>99.856499999999997</v>
      </c>
      <c r="M239" s="538">
        <v>980000</v>
      </c>
      <c r="N239" s="538">
        <v>980000</v>
      </c>
      <c r="O239" s="215">
        <f t="shared" si="61"/>
        <v>0</v>
      </c>
      <c r="P239" s="401">
        <v>1</v>
      </c>
      <c r="Q239" s="401">
        <v>1</v>
      </c>
      <c r="R239" s="401">
        <v>1</v>
      </c>
      <c r="S239" s="401">
        <v>1</v>
      </c>
      <c r="T239" s="401">
        <v>1</v>
      </c>
      <c r="U239" s="439"/>
      <c r="V239" s="410">
        <v>1200</v>
      </c>
      <c r="W239" s="438">
        <v>1.5</v>
      </c>
      <c r="X239" s="536">
        <v>4.2999999999999997E-2</v>
      </c>
      <c r="Y239" s="538">
        <v>850</v>
      </c>
      <c r="Z239" s="537">
        <v>30</v>
      </c>
      <c r="AA239" s="439"/>
      <c r="AB239" s="439"/>
      <c r="AC239" s="207">
        <v>2563</v>
      </c>
      <c r="AD239" s="207">
        <v>2563</v>
      </c>
      <c r="AE239" s="207" t="s">
        <v>187</v>
      </c>
      <c r="AF239" s="437">
        <v>180</v>
      </c>
      <c r="AG239" s="1243" t="s">
        <v>711</v>
      </c>
      <c r="AH239" s="439"/>
      <c r="AI239" s="1414" t="s">
        <v>1053</v>
      </c>
      <c r="AJ239" s="440">
        <v>980000</v>
      </c>
      <c r="AK239" s="315"/>
      <c r="AL239" s="440">
        <v>980000</v>
      </c>
      <c r="AM239" s="442">
        <v>163333</v>
      </c>
      <c r="AN239" s="442">
        <v>163333</v>
      </c>
      <c r="AO239" s="442">
        <v>163333</v>
      </c>
      <c r="AP239" s="442">
        <v>163333</v>
      </c>
      <c r="AQ239" s="442">
        <v>163333</v>
      </c>
      <c r="AR239" s="442">
        <v>163335</v>
      </c>
      <c r="AS239" s="441"/>
      <c r="AT239" s="441"/>
      <c r="AU239" s="441"/>
      <c r="AV239" s="441"/>
      <c r="AW239" s="441"/>
      <c r="AX239" s="1020"/>
      <c r="AY239" s="1361">
        <f t="shared" si="57"/>
        <v>980000</v>
      </c>
      <c r="AZ239" s="1361">
        <f t="shared" si="59"/>
        <v>0</v>
      </c>
      <c r="BC239" s="1081"/>
    </row>
    <row r="240" spans="1:55" s="1364" customFormat="1" ht="24" customHeight="1">
      <c r="A240" s="443">
        <v>2</v>
      </c>
      <c r="B240" s="207">
        <v>11</v>
      </c>
      <c r="C240" s="529" t="s">
        <v>662</v>
      </c>
      <c r="D240" s="397">
        <v>3.3</v>
      </c>
      <c r="E240" s="443">
        <v>9</v>
      </c>
      <c r="F240" s="444" t="s">
        <v>663</v>
      </c>
      <c r="G240" s="444" t="s">
        <v>644</v>
      </c>
      <c r="H240" s="444" t="s">
        <v>635</v>
      </c>
      <c r="I240" s="398" t="s">
        <v>33</v>
      </c>
      <c r="J240" s="405">
        <v>204</v>
      </c>
      <c r="K240" s="378">
        <v>19.38428</v>
      </c>
      <c r="L240" s="1299">
        <v>100.07417</v>
      </c>
      <c r="M240" s="366">
        <v>900000</v>
      </c>
      <c r="N240" s="366">
        <v>900000</v>
      </c>
      <c r="O240" s="215">
        <f t="shared" si="61"/>
        <v>0</v>
      </c>
      <c r="P240" s="401">
        <v>1</v>
      </c>
      <c r="Q240" s="401">
        <v>1</v>
      </c>
      <c r="R240" s="401">
        <v>1</v>
      </c>
      <c r="S240" s="401">
        <v>1</v>
      </c>
      <c r="T240" s="401">
        <v>1</v>
      </c>
      <c r="U240" s="443"/>
      <c r="V240" s="445"/>
      <c r="W240" s="443"/>
      <c r="X240" s="380"/>
      <c r="Y240" s="206"/>
      <c r="Z240" s="206"/>
      <c r="AA240" s="443"/>
      <c r="AB240" s="443"/>
      <c r="AC240" s="207">
        <v>2563</v>
      </c>
      <c r="AD240" s="207">
        <v>2563</v>
      </c>
      <c r="AE240" s="207" t="s">
        <v>187</v>
      </c>
      <c r="AF240" s="207">
        <v>120</v>
      </c>
      <c r="AG240" s="1243" t="s">
        <v>711</v>
      </c>
      <c r="AH240" s="207"/>
      <c r="AI240" s="207" t="s">
        <v>1054</v>
      </c>
      <c r="AJ240" s="366">
        <v>900000</v>
      </c>
      <c r="AK240" s="366"/>
      <c r="AL240" s="446">
        <v>900000</v>
      </c>
      <c r="AM240" s="446">
        <v>225000</v>
      </c>
      <c r="AN240" s="446">
        <v>225000</v>
      </c>
      <c r="AO240" s="446">
        <v>225000</v>
      </c>
      <c r="AP240" s="446">
        <v>225000</v>
      </c>
      <c r="AQ240" s="406"/>
      <c r="AR240" s="406"/>
      <c r="AS240" s="406"/>
      <c r="AT240" s="406"/>
      <c r="AU240" s="406"/>
      <c r="AV240" s="406"/>
      <c r="AW240" s="406"/>
      <c r="AX240" s="995"/>
      <c r="AY240" s="1361">
        <f t="shared" si="57"/>
        <v>900000</v>
      </c>
      <c r="AZ240" s="1361">
        <f t="shared" si="59"/>
        <v>0</v>
      </c>
      <c r="BA240" s="628"/>
      <c r="BB240" s="628"/>
    </row>
    <row r="241" spans="1:55" s="290" customFormat="1" ht="24" customHeight="1">
      <c r="A241" s="447">
        <v>2</v>
      </c>
      <c r="B241" s="207">
        <v>12</v>
      </c>
      <c r="C241" s="448" t="s">
        <v>664</v>
      </c>
      <c r="D241" s="397">
        <v>3.3</v>
      </c>
      <c r="E241" s="447">
        <v>9</v>
      </c>
      <c r="F241" s="449" t="s">
        <v>665</v>
      </c>
      <c r="G241" s="450" t="s">
        <v>666</v>
      </c>
      <c r="H241" s="450" t="s">
        <v>635</v>
      </c>
      <c r="I241" s="398" t="s">
        <v>33</v>
      </c>
      <c r="J241" s="405" t="s">
        <v>636</v>
      </c>
      <c r="K241" s="380">
        <v>19.575099999999999</v>
      </c>
      <c r="L241" s="380">
        <v>100.3546</v>
      </c>
      <c r="M241" s="206">
        <v>900000</v>
      </c>
      <c r="N241" s="206">
        <v>900000</v>
      </c>
      <c r="O241" s="215">
        <f t="shared" si="61"/>
        <v>0</v>
      </c>
      <c r="P241" s="401">
        <v>1</v>
      </c>
      <c r="Q241" s="401">
        <v>1</v>
      </c>
      <c r="R241" s="401">
        <v>1</v>
      </c>
      <c r="S241" s="401">
        <v>1</v>
      </c>
      <c r="T241" s="401">
        <v>1</v>
      </c>
      <c r="U241" s="447"/>
      <c r="V241" s="451">
        <v>300</v>
      </c>
      <c r="W241" s="447"/>
      <c r="X241" s="380"/>
      <c r="Y241" s="206"/>
      <c r="Z241" s="206"/>
      <c r="AA241" s="447"/>
      <c r="AB241" s="447"/>
      <c r="AC241" s="207">
        <v>2563</v>
      </c>
      <c r="AD241" s="207">
        <v>2563</v>
      </c>
      <c r="AE241" s="207" t="s">
        <v>187</v>
      </c>
      <c r="AF241" s="447">
        <v>120</v>
      </c>
      <c r="AG241" s="1243" t="s">
        <v>711</v>
      </c>
      <c r="AH241" s="447"/>
      <c r="AI241" s="447" t="s">
        <v>1055</v>
      </c>
      <c r="AJ241" s="446">
        <v>900000</v>
      </c>
      <c r="AK241" s="366"/>
      <c r="AL241" s="446">
        <v>900000</v>
      </c>
      <c r="AM241" s="446">
        <v>225000</v>
      </c>
      <c r="AN241" s="446">
        <v>225000</v>
      </c>
      <c r="AO241" s="446">
        <v>225000</v>
      </c>
      <c r="AP241" s="446">
        <v>225000</v>
      </c>
      <c r="AQ241" s="446"/>
      <c r="AR241" s="446"/>
      <c r="AS241" s="446"/>
      <c r="AT241" s="446"/>
      <c r="AU241" s="446"/>
      <c r="AV241" s="446"/>
      <c r="AW241" s="446"/>
      <c r="AX241" s="1021"/>
      <c r="AY241" s="1361">
        <f t="shared" si="57"/>
        <v>900000</v>
      </c>
      <c r="AZ241" s="1361">
        <f t="shared" si="59"/>
        <v>0</v>
      </c>
      <c r="BC241" s="452"/>
    </row>
    <row r="242" spans="1:55" s="1363" customFormat="1" ht="24" customHeight="1">
      <c r="A242" s="210">
        <v>2</v>
      </c>
      <c r="B242" s="207">
        <v>13</v>
      </c>
      <c r="C242" s="528" t="s">
        <v>667</v>
      </c>
      <c r="D242" s="397">
        <v>3.3</v>
      </c>
      <c r="E242" s="397">
        <v>9</v>
      </c>
      <c r="F242" s="453" t="s">
        <v>668</v>
      </c>
      <c r="G242" s="453" t="s">
        <v>666</v>
      </c>
      <c r="H242" s="453" t="s">
        <v>635</v>
      </c>
      <c r="I242" s="398" t="s">
        <v>33</v>
      </c>
      <c r="J242" s="405" t="s">
        <v>636</v>
      </c>
      <c r="K242" s="257">
        <v>19.6189</v>
      </c>
      <c r="L242" s="257">
        <v>100.2916</v>
      </c>
      <c r="M242" s="232">
        <v>430000</v>
      </c>
      <c r="N242" s="232">
        <v>430000</v>
      </c>
      <c r="O242" s="215">
        <f t="shared" si="61"/>
        <v>0</v>
      </c>
      <c r="P242" s="401">
        <v>1</v>
      </c>
      <c r="Q242" s="401">
        <v>1</v>
      </c>
      <c r="R242" s="401">
        <v>1</v>
      </c>
      <c r="S242" s="401">
        <v>1</v>
      </c>
      <c r="T242" s="401">
        <v>1</v>
      </c>
      <c r="U242" s="210"/>
      <c r="V242" s="410"/>
      <c r="W242" s="408"/>
      <c r="X242" s="380"/>
      <c r="Y242" s="206"/>
      <c r="Z242" s="537"/>
      <c r="AA242" s="207"/>
      <c r="AB242" s="207"/>
      <c r="AC242" s="207">
        <v>2563</v>
      </c>
      <c r="AD242" s="207">
        <v>2563</v>
      </c>
      <c r="AE242" s="207" t="s">
        <v>187</v>
      </c>
      <c r="AF242" s="207">
        <v>120</v>
      </c>
      <c r="AG242" s="1243" t="s">
        <v>711</v>
      </c>
      <c r="AH242" s="210"/>
      <c r="AI242" s="210" t="s">
        <v>1056</v>
      </c>
      <c r="AJ242" s="366">
        <v>430000</v>
      </c>
      <c r="AK242" s="220"/>
      <c r="AL242" s="366">
        <v>430000</v>
      </c>
      <c r="AM242" s="406">
        <v>107500</v>
      </c>
      <c r="AN242" s="406">
        <v>107500</v>
      </c>
      <c r="AO242" s="406">
        <v>107500</v>
      </c>
      <c r="AP242" s="406">
        <v>107500</v>
      </c>
      <c r="AQ242" s="406"/>
      <c r="AR242" s="406"/>
      <c r="AS242" s="406"/>
      <c r="AT242" s="406"/>
      <c r="AU242" s="406"/>
      <c r="AV242" s="406"/>
      <c r="AW242" s="406"/>
      <c r="AX242" s="995"/>
      <c r="AY242" s="1361">
        <f t="shared" si="57"/>
        <v>430000</v>
      </c>
      <c r="AZ242" s="1361">
        <f t="shared" si="59"/>
        <v>0</v>
      </c>
      <c r="BA242" s="1362"/>
      <c r="BB242" s="1362"/>
    </row>
    <row r="243" spans="1:55" s="1364" customFormat="1" ht="24" customHeight="1">
      <c r="A243" s="454">
        <v>2</v>
      </c>
      <c r="B243" s="207">
        <v>14</v>
      </c>
      <c r="C243" s="508" t="s">
        <v>669</v>
      </c>
      <c r="D243" s="397">
        <v>3.3</v>
      </c>
      <c r="E243" s="397">
        <v>9</v>
      </c>
      <c r="F243" s="509" t="s">
        <v>670</v>
      </c>
      <c r="G243" s="509" t="s">
        <v>148</v>
      </c>
      <c r="H243" s="510" t="s">
        <v>635</v>
      </c>
      <c r="I243" s="398" t="s">
        <v>33</v>
      </c>
      <c r="J243" s="405" t="s">
        <v>636</v>
      </c>
      <c r="K243" s="534">
        <v>19.159099999999999</v>
      </c>
      <c r="L243" s="534">
        <v>99.843299999999999</v>
      </c>
      <c r="M243" s="538">
        <v>980000</v>
      </c>
      <c r="N243" s="538">
        <v>980000</v>
      </c>
      <c r="O243" s="215">
        <f t="shared" si="61"/>
        <v>0</v>
      </c>
      <c r="P243" s="401">
        <v>1</v>
      </c>
      <c r="Q243" s="401">
        <v>1</v>
      </c>
      <c r="R243" s="401">
        <v>1</v>
      </c>
      <c r="S243" s="401">
        <v>1</v>
      </c>
      <c r="T243" s="401">
        <v>1</v>
      </c>
      <c r="U243" s="454"/>
      <c r="V243" s="410">
        <v>200</v>
      </c>
      <c r="W243" s="438">
        <v>1.2</v>
      </c>
      <c r="X243" s="536">
        <v>0.4</v>
      </c>
      <c r="Y243" s="538">
        <v>300</v>
      </c>
      <c r="Z243" s="537">
        <v>30</v>
      </c>
      <c r="AA243" s="455"/>
      <c r="AB243" s="455"/>
      <c r="AC243" s="207">
        <v>2563</v>
      </c>
      <c r="AD243" s="207">
        <v>2563</v>
      </c>
      <c r="AE243" s="207" t="s">
        <v>187</v>
      </c>
      <c r="AF243" s="454">
        <v>180</v>
      </c>
      <c r="AG243" s="1243" t="s">
        <v>711</v>
      </c>
      <c r="AH243" s="455"/>
      <c r="AI243" s="1415" t="s">
        <v>1057</v>
      </c>
      <c r="AJ243" s="456">
        <v>980000</v>
      </c>
      <c r="AK243" s="315"/>
      <c r="AL243" s="456">
        <v>980000</v>
      </c>
      <c r="AM243" s="457">
        <v>245000</v>
      </c>
      <c r="AN243" s="457">
        <v>245000</v>
      </c>
      <c r="AO243" s="457">
        <v>245000</v>
      </c>
      <c r="AP243" s="457">
        <v>245000</v>
      </c>
      <c r="AQ243" s="457"/>
      <c r="AR243" s="457"/>
      <c r="AS243" s="457"/>
      <c r="AT243" s="457"/>
      <c r="AU243" s="457"/>
      <c r="AV243" s="457"/>
      <c r="AW243" s="457"/>
      <c r="AX243" s="1022"/>
      <c r="AY243" s="1361">
        <f t="shared" si="57"/>
        <v>980000</v>
      </c>
      <c r="AZ243" s="1361">
        <f t="shared" si="59"/>
        <v>0</v>
      </c>
      <c r="BA243" s="628"/>
      <c r="BB243" s="628"/>
    </row>
    <row r="244" spans="1:55" s="1371" customFormat="1" ht="24" customHeight="1">
      <c r="A244" s="397">
        <v>2</v>
      </c>
      <c r="B244" s="207">
        <v>15</v>
      </c>
      <c r="C244" s="458" t="s">
        <v>671</v>
      </c>
      <c r="D244" s="397">
        <v>3.3</v>
      </c>
      <c r="E244" s="397">
        <v>9</v>
      </c>
      <c r="F244" s="397" t="s">
        <v>672</v>
      </c>
      <c r="G244" s="397" t="s">
        <v>634</v>
      </c>
      <c r="H244" s="397" t="s">
        <v>635</v>
      </c>
      <c r="I244" s="398" t="s">
        <v>33</v>
      </c>
      <c r="J244" s="405" t="s">
        <v>636</v>
      </c>
      <c r="K244" s="534" t="s">
        <v>673</v>
      </c>
      <c r="L244" s="534" t="s">
        <v>674</v>
      </c>
      <c r="M244" s="282">
        <v>350000</v>
      </c>
      <c r="N244" s="282">
        <v>350000</v>
      </c>
      <c r="O244" s="215">
        <f t="shared" si="61"/>
        <v>0</v>
      </c>
      <c r="P244" s="401">
        <v>1</v>
      </c>
      <c r="Q244" s="401">
        <v>1</v>
      </c>
      <c r="R244" s="401">
        <v>1</v>
      </c>
      <c r="S244" s="401">
        <v>1</v>
      </c>
      <c r="T244" s="401">
        <v>1</v>
      </c>
      <c r="U244" s="459" t="s">
        <v>493</v>
      </c>
      <c r="V244" s="410">
        <v>500</v>
      </c>
      <c r="W244" s="460">
        <v>12.875999999999999</v>
      </c>
      <c r="X244" s="380" t="s">
        <v>493</v>
      </c>
      <c r="Y244" s="538">
        <v>120</v>
      </c>
      <c r="Z244" s="537">
        <v>30</v>
      </c>
      <c r="AA244" s="459"/>
      <c r="AB244" s="459"/>
      <c r="AC244" s="207">
        <v>2563</v>
      </c>
      <c r="AD244" s="207">
        <v>2563</v>
      </c>
      <c r="AE244" s="207" t="s">
        <v>187</v>
      </c>
      <c r="AF244" s="459">
        <v>180</v>
      </c>
      <c r="AG244" s="1243" t="s">
        <v>711</v>
      </c>
      <c r="AH244" s="459"/>
      <c r="AI244" s="461" t="s">
        <v>1058</v>
      </c>
      <c r="AJ244" s="462">
        <v>350000</v>
      </c>
      <c r="AK244" s="366"/>
      <c r="AL244" s="462">
        <v>350000</v>
      </c>
      <c r="AM244" s="462">
        <v>87500</v>
      </c>
      <c r="AN244" s="462">
        <v>87500</v>
      </c>
      <c r="AO244" s="462">
        <v>87500</v>
      </c>
      <c r="AP244" s="462">
        <v>87500</v>
      </c>
      <c r="AQ244" s="462"/>
      <c r="AR244" s="462"/>
      <c r="AS244" s="462"/>
      <c r="AT244" s="462"/>
      <c r="AU244" s="462"/>
      <c r="AV244" s="462"/>
      <c r="AW244" s="462"/>
      <c r="AX244" s="1023"/>
      <c r="AY244" s="1361">
        <f t="shared" si="57"/>
        <v>350000</v>
      </c>
      <c r="AZ244" s="1361">
        <f t="shared" si="59"/>
        <v>0</v>
      </c>
      <c r="BA244" s="750"/>
      <c r="BB244" s="750"/>
    </row>
    <row r="245" spans="1:55" s="1363" customFormat="1" ht="24" customHeight="1">
      <c r="A245" s="463">
        <v>2</v>
      </c>
      <c r="B245" s="207">
        <v>16</v>
      </c>
      <c r="C245" s="464" t="s">
        <v>675</v>
      </c>
      <c r="D245" s="397">
        <v>3.3</v>
      </c>
      <c r="E245" s="463">
        <v>9</v>
      </c>
      <c r="F245" s="465" t="s">
        <v>665</v>
      </c>
      <c r="G245" s="466" t="s">
        <v>666</v>
      </c>
      <c r="H245" s="466" t="s">
        <v>635</v>
      </c>
      <c r="I245" s="398" t="s">
        <v>33</v>
      </c>
      <c r="J245" s="405" t="s">
        <v>636</v>
      </c>
      <c r="K245" s="380">
        <v>19.625399999999999</v>
      </c>
      <c r="L245" s="380">
        <v>100.4139</v>
      </c>
      <c r="M245" s="206">
        <v>800000</v>
      </c>
      <c r="N245" s="206">
        <v>800000</v>
      </c>
      <c r="O245" s="215">
        <f t="shared" si="61"/>
        <v>0</v>
      </c>
      <c r="P245" s="401">
        <v>1</v>
      </c>
      <c r="Q245" s="401">
        <v>1</v>
      </c>
      <c r="R245" s="401">
        <v>1</v>
      </c>
      <c r="S245" s="401">
        <v>1</v>
      </c>
      <c r="T245" s="401">
        <v>1</v>
      </c>
      <c r="U245" s="463"/>
      <c r="V245" s="468">
        <v>350</v>
      </c>
      <c r="W245" s="463"/>
      <c r="X245" s="380"/>
      <c r="Y245" s="206"/>
      <c r="Z245" s="206"/>
      <c r="AA245" s="463"/>
      <c r="AB245" s="463"/>
      <c r="AC245" s="207">
        <v>2563</v>
      </c>
      <c r="AD245" s="207">
        <v>2563</v>
      </c>
      <c r="AE245" s="207" t="s">
        <v>187</v>
      </c>
      <c r="AF245" s="463">
        <v>120</v>
      </c>
      <c r="AG245" s="1243" t="s">
        <v>711</v>
      </c>
      <c r="AH245" s="463"/>
      <c r="AI245" s="463" t="s">
        <v>1059</v>
      </c>
      <c r="AJ245" s="467">
        <v>800000</v>
      </c>
      <c r="AK245" s="366"/>
      <c r="AL245" s="467">
        <v>800000</v>
      </c>
      <c r="AM245" s="467">
        <v>200000</v>
      </c>
      <c r="AN245" s="467">
        <v>200000</v>
      </c>
      <c r="AO245" s="467">
        <v>200000</v>
      </c>
      <c r="AP245" s="467">
        <v>200000</v>
      </c>
      <c r="AQ245" s="467"/>
      <c r="AR245" s="467"/>
      <c r="AS245" s="467"/>
      <c r="AT245" s="467"/>
      <c r="AU245" s="467"/>
      <c r="AV245" s="467"/>
      <c r="AW245" s="467"/>
      <c r="AX245" s="1024"/>
      <c r="AY245" s="1361">
        <f t="shared" si="57"/>
        <v>800000</v>
      </c>
      <c r="AZ245" s="1361">
        <f t="shared" si="59"/>
        <v>0</v>
      </c>
      <c r="BA245" s="1362"/>
      <c r="BB245" s="1362"/>
    </row>
    <row r="246" spans="1:55" s="1363" customFormat="1" ht="24" customHeight="1">
      <c r="A246" s="207">
        <v>2</v>
      </c>
      <c r="B246" s="207">
        <v>17</v>
      </c>
      <c r="C246" s="469" t="s">
        <v>676</v>
      </c>
      <c r="D246" s="397">
        <v>3.3</v>
      </c>
      <c r="E246" s="397">
        <v>9</v>
      </c>
      <c r="F246" s="470" t="s">
        <v>644</v>
      </c>
      <c r="G246" s="470" t="s">
        <v>644</v>
      </c>
      <c r="H246" s="470" t="s">
        <v>635</v>
      </c>
      <c r="I246" s="398" t="s">
        <v>33</v>
      </c>
      <c r="J246" s="405" t="s">
        <v>636</v>
      </c>
      <c r="K246" s="257">
        <v>19.277100000000001</v>
      </c>
      <c r="L246" s="257">
        <v>100.1524</v>
      </c>
      <c r="M246" s="232">
        <v>250000</v>
      </c>
      <c r="N246" s="232">
        <v>250000</v>
      </c>
      <c r="O246" s="215">
        <f t="shared" si="61"/>
        <v>0</v>
      </c>
      <c r="P246" s="401">
        <v>1</v>
      </c>
      <c r="Q246" s="401">
        <v>1</v>
      </c>
      <c r="R246" s="401">
        <v>1</v>
      </c>
      <c r="S246" s="401">
        <v>1</v>
      </c>
      <c r="T246" s="401">
        <v>1</v>
      </c>
      <c r="U246" s="210"/>
      <c r="V246" s="410">
        <v>10000</v>
      </c>
      <c r="W246" s="408"/>
      <c r="X246" s="380"/>
      <c r="Y246" s="206"/>
      <c r="Z246" s="537">
        <v>10</v>
      </c>
      <c r="AA246" s="207"/>
      <c r="AB246" s="207"/>
      <c r="AC246" s="207">
        <v>2563</v>
      </c>
      <c r="AD246" s="207">
        <v>2563</v>
      </c>
      <c r="AE246" s="207" t="s">
        <v>187</v>
      </c>
      <c r="AF246" s="207">
        <v>120</v>
      </c>
      <c r="AG246" s="1243" t="s">
        <v>711</v>
      </c>
      <c r="AH246" s="210"/>
      <c r="AI246" s="210" t="s">
        <v>1060</v>
      </c>
      <c r="AJ246" s="366">
        <v>250000</v>
      </c>
      <c r="AK246" s="220"/>
      <c r="AL246" s="366">
        <v>250000</v>
      </c>
      <c r="AM246" s="406">
        <v>62500</v>
      </c>
      <c r="AN246" s="406">
        <v>62500</v>
      </c>
      <c r="AO246" s="406">
        <v>62500</v>
      </c>
      <c r="AP246" s="406">
        <v>62500</v>
      </c>
      <c r="AQ246" s="406"/>
      <c r="AR246" s="406"/>
      <c r="AS246" s="406"/>
      <c r="AT246" s="406"/>
      <c r="AU246" s="406"/>
      <c r="AV246" s="406"/>
      <c r="AW246" s="406"/>
      <c r="AX246" s="995"/>
      <c r="AY246" s="1361">
        <f t="shared" si="57"/>
        <v>250000</v>
      </c>
      <c r="AZ246" s="1361">
        <f t="shared" si="59"/>
        <v>0</v>
      </c>
      <c r="BA246" s="1362"/>
      <c r="BB246" s="1362"/>
    </row>
    <row r="247" spans="1:55" s="1364" customFormat="1" ht="24" customHeight="1">
      <c r="A247" s="472">
        <v>2</v>
      </c>
      <c r="B247" s="207">
        <v>18</v>
      </c>
      <c r="C247" s="530" t="s">
        <v>677</v>
      </c>
      <c r="D247" s="397">
        <v>3.3</v>
      </c>
      <c r="E247" s="397">
        <v>9</v>
      </c>
      <c r="F247" s="531" t="s">
        <v>678</v>
      </c>
      <c r="G247" s="531" t="s">
        <v>148</v>
      </c>
      <c r="H247" s="531" t="s">
        <v>635</v>
      </c>
      <c r="I247" s="398" t="s">
        <v>33</v>
      </c>
      <c r="J247" s="405" t="s">
        <v>565</v>
      </c>
      <c r="K247" s="534">
        <v>19.195799999999998</v>
      </c>
      <c r="L247" s="534">
        <v>99.837400000000002</v>
      </c>
      <c r="M247" s="538">
        <v>985000</v>
      </c>
      <c r="N247" s="538">
        <v>985000</v>
      </c>
      <c r="O247" s="215">
        <f t="shared" si="61"/>
        <v>0</v>
      </c>
      <c r="P247" s="401">
        <v>1</v>
      </c>
      <c r="Q247" s="401">
        <v>1</v>
      </c>
      <c r="R247" s="401">
        <v>1</v>
      </c>
      <c r="S247" s="401">
        <v>1</v>
      </c>
      <c r="T247" s="401">
        <v>1</v>
      </c>
      <c r="U247" s="471" t="s">
        <v>493</v>
      </c>
      <c r="V247" s="410">
        <v>700</v>
      </c>
      <c r="W247" s="438">
        <v>0.15</v>
      </c>
      <c r="X247" s="536">
        <v>5.2</v>
      </c>
      <c r="Y247" s="538">
        <v>600</v>
      </c>
      <c r="Z247" s="537">
        <v>30</v>
      </c>
      <c r="AA247" s="471"/>
      <c r="AB247" s="471"/>
      <c r="AC247" s="207">
        <v>2563</v>
      </c>
      <c r="AD247" s="207">
        <v>2563</v>
      </c>
      <c r="AE247" s="207" t="s">
        <v>187</v>
      </c>
      <c r="AF247" s="472">
        <v>180</v>
      </c>
      <c r="AG247" s="1243" t="s">
        <v>711</v>
      </c>
      <c r="AH247" s="471"/>
      <c r="AI247" s="472" t="s">
        <v>1061</v>
      </c>
      <c r="AJ247" s="532">
        <v>985000</v>
      </c>
      <c r="AK247" s="366"/>
      <c r="AL247" s="532">
        <v>985000</v>
      </c>
      <c r="AM247" s="473">
        <v>246250</v>
      </c>
      <c r="AN247" s="473">
        <v>246250</v>
      </c>
      <c r="AO247" s="473">
        <v>246250</v>
      </c>
      <c r="AP247" s="473">
        <v>246250</v>
      </c>
      <c r="AQ247" s="473"/>
      <c r="AR247" s="473"/>
      <c r="AS247" s="473"/>
      <c r="AT247" s="471"/>
      <c r="AU247" s="473"/>
      <c r="AV247" s="473"/>
      <c r="AW247" s="473"/>
      <c r="AX247" s="1025"/>
      <c r="AY247" s="1361">
        <f t="shared" si="57"/>
        <v>985000</v>
      </c>
      <c r="AZ247" s="1361">
        <f t="shared" si="59"/>
        <v>0</v>
      </c>
      <c r="BA247" s="628"/>
      <c r="BB247" s="628"/>
    </row>
    <row r="248" spans="1:55" s="1363" customFormat="1" ht="24" customHeight="1">
      <c r="A248" s="397">
        <v>2</v>
      </c>
      <c r="B248" s="207">
        <v>19</v>
      </c>
      <c r="C248" s="458" t="s">
        <v>679</v>
      </c>
      <c r="D248" s="397">
        <v>3.3</v>
      </c>
      <c r="E248" s="397">
        <v>9</v>
      </c>
      <c r="F248" s="397" t="s">
        <v>650</v>
      </c>
      <c r="G248" s="397" t="s">
        <v>634</v>
      </c>
      <c r="H248" s="397" t="s">
        <v>635</v>
      </c>
      <c r="I248" s="398" t="s">
        <v>33</v>
      </c>
      <c r="J248" s="405" t="s">
        <v>636</v>
      </c>
      <c r="K248" s="534">
        <v>19.093043000000002</v>
      </c>
      <c r="L248" s="534">
        <v>100.005261</v>
      </c>
      <c r="M248" s="282">
        <v>500000</v>
      </c>
      <c r="N248" s="282">
        <v>500000</v>
      </c>
      <c r="O248" s="215">
        <f t="shared" si="61"/>
        <v>0</v>
      </c>
      <c r="P248" s="401">
        <v>1</v>
      </c>
      <c r="Q248" s="401">
        <v>1</v>
      </c>
      <c r="R248" s="401">
        <v>1</v>
      </c>
      <c r="S248" s="401">
        <v>1</v>
      </c>
      <c r="T248" s="401">
        <v>1</v>
      </c>
      <c r="U248" s="474" t="s">
        <v>493</v>
      </c>
      <c r="V248" s="410">
        <v>50</v>
      </c>
      <c r="W248" s="475">
        <v>6</v>
      </c>
      <c r="X248" s="380" t="s">
        <v>493</v>
      </c>
      <c r="Y248" s="538">
        <v>10</v>
      </c>
      <c r="Z248" s="537">
        <v>30</v>
      </c>
      <c r="AA248" s="474"/>
      <c r="AB248" s="474"/>
      <c r="AC248" s="207">
        <v>2563</v>
      </c>
      <c r="AD248" s="207">
        <v>2563</v>
      </c>
      <c r="AE248" s="207" t="s">
        <v>187</v>
      </c>
      <c r="AF248" s="474">
        <v>180</v>
      </c>
      <c r="AG248" s="1243" t="s">
        <v>711</v>
      </c>
      <c r="AH248" s="474"/>
      <c r="AI248" s="474" t="s">
        <v>1062</v>
      </c>
      <c r="AJ248" s="476">
        <v>500000</v>
      </c>
      <c r="AK248" s="366"/>
      <c r="AL248" s="476">
        <v>500000</v>
      </c>
      <c r="AM248" s="476">
        <v>150000</v>
      </c>
      <c r="AN248" s="476">
        <v>150000</v>
      </c>
      <c r="AO248" s="476">
        <v>200000</v>
      </c>
      <c r="AP248" s="476"/>
      <c r="AQ248" s="476"/>
      <c r="AR248" s="476"/>
      <c r="AS248" s="476"/>
      <c r="AT248" s="476"/>
      <c r="AU248" s="476"/>
      <c r="AV248" s="476"/>
      <c r="AW248" s="476"/>
      <c r="AX248" s="1026"/>
      <c r="AY248" s="1361">
        <f t="shared" si="57"/>
        <v>500000</v>
      </c>
      <c r="AZ248" s="1361">
        <f t="shared" si="59"/>
        <v>0</v>
      </c>
      <c r="BA248" s="1362"/>
      <c r="BB248" s="1362"/>
    </row>
    <row r="249" spans="1:55" s="290" customFormat="1" ht="24" customHeight="1">
      <c r="A249" s="477">
        <v>2</v>
      </c>
      <c r="B249" s="207">
        <v>20</v>
      </c>
      <c r="C249" s="1365" t="s">
        <v>680</v>
      </c>
      <c r="D249" s="397">
        <v>3.3</v>
      </c>
      <c r="E249" s="478">
        <v>9</v>
      </c>
      <c r="F249" s="479" t="s">
        <v>644</v>
      </c>
      <c r="G249" s="479" t="s">
        <v>644</v>
      </c>
      <c r="H249" s="479" t="s">
        <v>635</v>
      </c>
      <c r="I249" s="398" t="s">
        <v>33</v>
      </c>
      <c r="J249" s="405" t="s">
        <v>636</v>
      </c>
      <c r="K249" s="378">
        <v>19.310500000000001</v>
      </c>
      <c r="L249" s="1323">
        <v>100.16030000000001</v>
      </c>
      <c r="M249" s="539">
        <v>985000</v>
      </c>
      <c r="N249" s="539">
        <v>985000</v>
      </c>
      <c r="O249" s="215">
        <f t="shared" si="61"/>
        <v>0</v>
      </c>
      <c r="P249" s="401">
        <v>1</v>
      </c>
      <c r="Q249" s="401">
        <v>1</v>
      </c>
      <c r="R249" s="401">
        <v>1</v>
      </c>
      <c r="S249" s="401">
        <v>1</v>
      </c>
      <c r="T249" s="401">
        <v>1</v>
      </c>
      <c r="U249" s="477"/>
      <c r="V249" s="480"/>
      <c r="W249" s="477"/>
      <c r="X249" s="380"/>
      <c r="Y249" s="206"/>
      <c r="Z249" s="206"/>
      <c r="AA249" s="477"/>
      <c r="AB249" s="477"/>
      <c r="AC249" s="207">
        <v>2563</v>
      </c>
      <c r="AD249" s="207">
        <v>2563</v>
      </c>
      <c r="AE249" s="207" t="s">
        <v>187</v>
      </c>
      <c r="AF249" s="207">
        <v>120</v>
      </c>
      <c r="AG249" s="1243" t="s">
        <v>711</v>
      </c>
      <c r="AI249" s="207" t="s">
        <v>1063</v>
      </c>
      <c r="AJ249" s="366">
        <v>985000</v>
      </c>
      <c r="AK249" s="366"/>
      <c r="AL249" s="406">
        <v>985000</v>
      </c>
      <c r="AM249" s="406">
        <v>246250</v>
      </c>
      <c r="AN249" s="406">
        <v>246250</v>
      </c>
      <c r="AO249" s="406">
        <v>246250</v>
      </c>
      <c r="AP249" s="406">
        <v>246250</v>
      </c>
      <c r="AQ249" s="406"/>
      <c r="AR249" s="406"/>
      <c r="AS249" s="406"/>
      <c r="AT249" s="406"/>
      <c r="AU249" s="406"/>
      <c r="AV249" s="406"/>
      <c r="AW249" s="406"/>
      <c r="AX249" s="995"/>
      <c r="AY249" s="1361">
        <f t="shared" si="57"/>
        <v>985000</v>
      </c>
      <c r="AZ249" s="1361">
        <f t="shared" si="59"/>
        <v>0</v>
      </c>
      <c r="BC249" s="452"/>
    </row>
    <row r="250" spans="1:55" s="1363" customFormat="1" ht="24" customHeight="1">
      <c r="A250" s="210">
        <v>2</v>
      </c>
      <c r="B250" s="207">
        <v>21</v>
      </c>
      <c r="C250" s="528" t="s">
        <v>681</v>
      </c>
      <c r="D250" s="397">
        <v>3.3</v>
      </c>
      <c r="E250" s="397">
        <v>9</v>
      </c>
      <c r="F250" s="376" t="s">
        <v>682</v>
      </c>
      <c r="G250" s="376" t="s">
        <v>644</v>
      </c>
      <c r="H250" s="376" t="s">
        <v>635</v>
      </c>
      <c r="I250" s="398" t="s">
        <v>33</v>
      </c>
      <c r="J250" s="405" t="s">
        <v>636</v>
      </c>
      <c r="K250" s="378">
        <v>19.475300000000001</v>
      </c>
      <c r="L250" s="378">
        <v>100.1163</v>
      </c>
      <c r="M250" s="232">
        <v>190000</v>
      </c>
      <c r="N250" s="232">
        <v>190000</v>
      </c>
      <c r="O250" s="215">
        <f t="shared" si="61"/>
        <v>0</v>
      </c>
      <c r="P250" s="401">
        <v>1</v>
      </c>
      <c r="Q250" s="401">
        <v>1</v>
      </c>
      <c r="R250" s="401">
        <v>1</v>
      </c>
      <c r="S250" s="401">
        <v>1</v>
      </c>
      <c r="T250" s="401">
        <v>1</v>
      </c>
      <c r="U250" s="210"/>
      <c r="V250" s="410">
        <v>8500</v>
      </c>
      <c r="W250" s="408"/>
      <c r="X250" s="380"/>
      <c r="Y250" s="206"/>
      <c r="Z250" s="537">
        <v>10</v>
      </c>
      <c r="AA250" s="207"/>
      <c r="AB250" s="207"/>
      <c r="AC250" s="207">
        <v>2563</v>
      </c>
      <c r="AD250" s="207">
        <v>2563</v>
      </c>
      <c r="AE250" s="207" t="s">
        <v>187</v>
      </c>
      <c r="AF250" s="207">
        <v>120</v>
      </c>
      <c r="AG250" s="1243" t="s">
        <v>711</v>
      </c>
      <c r="AH250" s="210"/>
      <c r="AI250" s="225" t="s">
        <v>1064</v>
      </c>
      <c r="AJ250" s="366">
        <v>190000</v>
      </c>
      <c r="AK250" s="220"/>
      <c r="AL250" s="406">
        <v>190000</v>
      </c>
      <c r="AM250" s="406">
        <v>47500</v>
      </c>
      <c r="AN250" s="406">
        <v>47500</v>
      </c>
      <c r="AO250" s="406">
        <v>47500</v>
      </c>
      <c r="AP250" s="406">
        <v>47500</v>
      </c>
      <c r="AQ250" s="406"/>
      <c r="AR250" s="406"/>
      <c r="AS250" s="406"/>
      <c r="AT250" s="406"/>
      <c r="AU250" s="406"/>
      <c r="AV250" s="406"/>
      <c r="AW250" s="406"/>
      <c r="AX250" s="995"/>
      <c r="AY250" s="1361">
        <f t="shared" si="57"/>
        <v>190000</v>
      </c>
      <c r="AZ250" s="1361">
        <f t="shared" si="59"/>
        <v>0</v>
      </c>
      <c r="BA250" s="1362"/>
      <c r="BB250" s="1362"/>
    </row>
    <row r="251" spans="1:55" s="19" customFormat="1" ht="24" customHeight="1">
      <c r="A251" s="207">
        <v>2</v>
      </c>
      <c r="B251" s="207">
        <v>22</v>
      </c>
      <c r="C251" s="389" t="s">
        <v>683</v>
      </c>
      <c r="D251" s="397">
        <v>3.3</v>
      </c>
      <c r="E251" s="397">
        <v>9</v>
      </c>
      <c r="F251" s="376" t="s">
        <v>684</v>
      </c>
      <c r="G251" s="376" t="s">
        <v>685</v>
      </c>
      <c r="H251" s="376" t="s">
        <v>635</v>
      </c>
      <c r="I251" s="398" t="s">
        <v>33</v>
      </c>
      <c r="J251" s="405" t="s">
        <v>636</v>
      </c>
      <c r="K251" s="378">
        <v>19.310600000000001</v>
      </c>
      <c r="L251" s="378">
        <v>100.0134</v>
      </c>
      <c r="M251" s="366">
        <v>350000</v>
      </c>
      <c r="N251" s="366">
        <v>350000</v>
      </c>
      <c r="O251" s="215">
        <f t="shared" si="61"/>
        <v>0</v>
      </c>
      <c r="P251" s="827">
        <v>1</v>
      </c>
      <c r="Q251" s="827">
        <v>1</v>
      </c>
      <c r="R251" s="401">
        <v>1</v>
      </c>
      <c r="S251" s="401">
        <v>1</v>
      </c>
      <c r="T251" s="401">
        <v>1</v>
      </c>
      <c r="U251" s="207"/>
      <c r="V251" s="410"/>
      <c r="W251" s="207"/>
      <c r="X251" s="380"/>
      <c r="Y251" s="206"/>
      <c r="Z251" s="537"/>
      <c r="AA251" s="207"/>
      <c r="AB251" s="207"/>
      <c r="AC251" s="207">
        <v>2563</v>
      </c>
      <c r="AD251" s="207">
        <v>2563</v>
      </c>
      <c r="AE251" s="207" t="s">
        <v>187</v>
      </c>
      <c r="AF251" s="207">
        <v>120</v>
      </c>
      <c r="AG251" s="1243" t="s">
        <v>711</v>
      </c>
      <c r="AH251" s="207"/>
      <c r="AI251" s="207" t="s">
        <v>1065</v>
      </c>
      <c r="AJ251" s="366">
        <v>350000</v>
      </c>
      <c r="AK251" s="366"/>
      <c r="AL251" s="366">
        <v>350000</v>
      </c>
      <c r="AM251" s="406">
        <v>150000</v>
      </c>
      <c r="AN251" s="406">
        <v>100000</v>
      </c>
      <c r="AO251" s="406">
        <v>100000</v>
      </c>
      <c r="AP251" s="406"/>
      <c r="AQ251" s="406"/>
      <c r="AR251" s="406"/>
      <c r="AS251" s="406"/>
      <c r="AT251" s="406"/>
      <c r="AU251" s="406"/>
      <c r="AV251" s="406"/>
      <c r="AW251" s="406"/>
      <c r="AX251" s="995"/>
      <c r="AY251" s="1361">
        <f t="shared" si="57"/>
        <v>350000</v>
      </c>
      <c r="AZ251" s="1361">
        <f t="shared" si="59"/>
        <v>0</v>
      </c>
      <c r="BA251" s="290"/>
      <c r="BB251" s="290"/>
    </row>
    <row r="252" spans="1:55" s="1363" customFormat="1" ht="24" customHeight="1">
      <c r="A252" s="481">
        <v>2</v>
      </c>
      <c r="B252" s="207">
        <v>23</v>
      </c>
      <c r="C252" s="482" t="s">
        <v>686</v>
      </c>
      <c r="D252" s="397">
        <v>3.3</v>
      </c>
      <c r="E252" s="483">
        <v>9</v>
      </c>
      <c r="F252" s="484" t="s">
        <v>653</v>
      </c>
      <c r="G252" s="484" t="s">
        <v>654</v>
      </c>
      <c r="H252" s="484" t="s">
        <v>635</v>
      </c>
      <c r="I252" s="398" t="s">
        <v>456</v>
      </c>
      <c r="J252" s="405" t="s">
        <v>655</v>
      </c>
      <c r="K252" s="1323">
        <v>19.101900000000001</v>
      </c>
      <c r="L252" s="1323">
        <v>100.3974</v>
      </c>
      <c r="M252" s="539">
        <v>990000</v>
      </c>
      <c r="N252" s="539">
        <v>990000</v>
      </c>
      <c r="O252" s="215">
        <f t="shared" si="61"/>
        <v>0</v>
      </c>
      <c r="P252" s="401">
        <v>1</v>
      </c>
      <c r="Q252" s="401">
        <v>1</v>
      </c>
      <c r="R252" s="401">
        <v>1</v>
      </c>
      <c r="S252" s="401">
        <v>1</v>
      </c>
      <c r="T252" s="401">
        <v>1</v>
      </c>
      <c r="U252" s="481"/>
      <c r="V252" s="485"/>
      <c r="W252" s="481"/>
      <c r="X252" s="380"/>
      <c r="Y252" s="206"/>
      <c r="Z252" s="206"/>
      <c r="AA252" s="481"/>
      <c r="AB252" s="481"/>
      <c r="AC252" s="207">
        <v>2563</v>
      </c>
      <c r="AD252" s="207">
        <v>2563</v>
      </c>
      <c r="AE252" s="207" t="s">
        <v>187</v>
      </c>
      <c r="AF252" s="207">
        <v>120</v>
      </c>
      <c r="AG252" s="1243" t="s">
        <v>711</v>
      </c>
      <c r="AH252" s="210"/>
      <c r="AI252" s="210" t="s">
        <v>1066</v>
      </c>
      <c r="AJ252" s="366">
        <v>990000</v>
      </c>
      <c r="AK252" s="220"/>
      <c r="AL252" s="366">
        <v>990000</v>
      </c>
      <c r="AM252" s="406">
        <v>247500</v>
      </c>
      <c r="AN252" s="406">
        <v>247500</v>
      </c>
      <c r="AO252" s="406">
        <v>247500</v>
      </c>
      <c r="AP252" s="406">
        <v>247500</v>
      </c>
      <c r="AQ252" s="406"/>
      <c r="AR252" s="406"/>
      <c r="AS252" s="406"/>
      <c r="AT252" s="406"/>
      <c r="AU252" s="406"/>
      <c r="AV252" s="406"/>
      <c r="AW252" s="406"/>
      <c r="AX252" s="995"/>
      <c r="AY252" s="1361">
        <f t="shared" si="57"/>
        <v>990000</v>
      </c>
      <c r="AZ252" s="1361">
        <f t="shared" si="59"/>
        <v>0</v>
      </c>
      <c r="BA252" s="1362"/>
      <c r="BB252" s="1362"/>
    </row>
    <row r="253" spans="1:55" s="1364" customFormat="1" ht="24" customHeight="1">
      <c r="A253" s="486">
        <v>2</v>
      </c>
      <c r="B253" s="207">
        <v>24</v>
      </c>
      <c r="C253" s="487" t="s">
        <v>687</v>
      </c>
      <c r="D253" s="397">
        <v>3.3</v>
      </c>
      <c r="E253" s="483">
        <v>9</v>
      </c>
      <c r="F253" s="488" t="s">
        <v>665</v>
      </c>
      <c r="G253" s="488" t="s">
        <v>666</v>
      </c>
      <c r="H253" s="488" t="s">
        <v>635</v>
      </c>
      <c r="I253" s="398" t="s">
        <v>33</v>
      </c>
      <c r="J253" s="405" t="s">
        <v>636</v>
      </c>
      <c r="K253" s="380">
        <v>19.628799999999998</v>
      </c>
      <c r="L253" s="380">
        <v>100.4096</v>
      </c>
      <c r="M253" s="206">
        <v>450000</v>
      </c>
      <c r="N253" s="206">
        <v>450000</v>
      </c>
      <c r="O253" s="215">
        <f t="shared" si="61"/>
        <v>0</v>
      </c>
      <c r="P253" s="401">
        <v>1</v>
      </c>
      <c r="Q253" s="401">
        <v>1</v>
      </c>
      <c r="R253" s="401">
        <v>1</v>
      </c>
      <c r="S253" s="401">
        <v>1</v>
      </c>
      <c r="T253" s="401">
        <v>1</v>
      </c>
      <c r="U253" s="486"/>
      <c r="V253" s="490">
        <v>250</v>
      </c>
      <c r="W253" s="486"/>
      <c r="X253" s="380"/>
      <c r="Y253" s="206"/>
      <c r="Z253" s="206"/>
      <c r="AA253" s="486"/>
      <c r="AB253" s="486"/>
      <c r="AC253" s="207">
        <v>2563</v>
      </c>
      <c r="AD253" s="207">
        <v>2563</v>
      </c>
      <c r="AE253" s="207" t="s">
        <v>187</v>
      </c>
      <c r="AF253" s="486">
        <v>120</v>
      </c>
      <c r="AG253" s="1243" t="s">
        <v>711</v>
      </c>
      <c r="AH253" s="486"/>
      <c r="AI253" s="486" t="s">
        <v>1067</v>
      </c>
      <c r="AJ253" s="489">
        <v>450000</v>
      </c>
      <c r="AK253" s="366"/>
      <c r="AL253" s="489">
        <v>450000</v>
      </c>
      <c r="AM253" s="489">
        <v>112500</v>
      </c>
      <c r="AN253" s="489">
        <v>112500</v>
      </c>
      <c r="AO253" s="489">
        <v>112500</v>
      </c>
      <c r="AP253" s="489">
        <v>112500</v>
      </c>
      <c r="AQ253" s="489"/>
      <c r="AR253" s="489"/>
      <c r="AS253" s="489"/>
      <c r="AT253" s="489"/>
      <c r="AU253" s="489"/>
      <c r="AV253" s="489"/>
      <c r="AW253" s="489"/>
      <c r="AX253" s="1027"/>
      <c r="AY253" s="1361">
        <f t="shared" si="57"/>
        <v>450000</v>
      </c>
      <c r="AZ253" s="1361">
        <f t="shared" si="59"/>
        <v>0</v>
      </c>
      <c r="BA253" s="628"/>
      <c r="BB253" s="628"/>
    </row>
    <row r="254" spans="1:55" s="1363" customFormat="1" ht="24" customHeight="1">
      <c r="A254" s="210">
        <v>2</v>
      </c>
      <c r="B254" s="207">
        <v>25</v>
      </c>
      <c r="C254" s="1375" t="s">
        <v>688</v>
      </c>
      <c r="D254" s="397">
        <v>3.3</v>
      </c>
      <c r="E254" s="397">
        <v>9</v>
      </c>
      <c r="F254" s="376" t="s">
        <v>634</v>
      </c>
      <c r="G254" s="376" t="s">
        <v>634</v>
      </c>
      <c r="H254" s="376" t="s">
        <v>635</v>
      </c>
      <c r="I254" s="398" t="s">
        <v>33</v>
      </c>
      <c r="J254" s="405" t="s">
        <v>636</v>
      </c>
      <c r="K254" s="378">
        <v>19.154399999999999</v>
      </c>
      <c r="L254" s="378">
        <v>99.942099999999996</v>
      </c>
      <c r="M254" s="232">
        <v>480000</v>
      </c>
      <c r="N254" s="232">
        <v>480000</v>
      </c>
      <c r="O254" s="215">
        <f t="shared" si="61"/>
        <v>0</v>
      </c>
      <c r="P254" s="401">
        <v>1</v>
      </c>
      <c r="Q254" s="401">
        <v>1</v>
      </c>
      <c r="R254" s="401">
        <v>1</v>
      </c>
      <c r="S254" s="401">
        <v>1</v>
      </c>
      <c r="T254" s="401">
        <v>1</v>
      </c>
      <c r="U254" s="210"/>
      <c r="V254" s="410"/>
      <c r="W254" s="408"/>
      <c r="X254" s="380"/>
      <c r="Y254" s="206"/>
      <c r="Z254" s="537"/>
      <c r="AA254" s="207"/>
      <c r="AB254" s="207"/>
      <c r="AC254" s="207">
        <v>2563</v>
      </c>
      <c r="AD254" s="207">
        <v>2563</v>
      </c>
      <c r="AE254" s="207" t="s">
        <v>187</v>
      </c>
      <c r="AF254" s="207">
        <v>120</v>
      </c>
      <c r="AG254" s="1243" t="s">
        <v>711</v>
      </c>
      <c r="AH254" s="210"/>
      <c r="AI254" s="210" t="s">
        <v>1068</v>
      </c>
      <c r="AJ254" s="366">
        <v>480000</v>
      </c>
      <c r="AK254" s="220"/>
      <c r="AL254" s="366">
        <v>480000</v>
      </c>
      <c r="AM254" s="406">
        <v>120000</v>
      </c>
      <c r="AN254" s="406">
        <v>120000</v>
      </c>
      <c r="AO254" s="406">
        <v>120000</v>
      </c>
      <c r="AP254" s="406">
        <v>120000</v>
      </c>
      <c r="AQ254" s="406"/>
      <c r="AR254" s="406"/>
      <c r="AS254" s="406"/>
      <c r="AT254" s="406"/>
      <c r="AU254" s="406"/>
      <c r="AV254" s="406"/>
      <c r="AW254" s="406"/>
      <c r="AX254" s="995"/>
      <c r="AY254" s="1361">
        <f t="shared" si="57"/>
        <v>480000</v>
      </c>
      <c r="AZ254" s="1361">
        <f t="shared" si="59"/>
        <v>0</v>
      </c>
      <c r="BA254" s="1362"/>
      <c r="BB254" s="1362"/>
    </row>
    <row r="255" spans="1:55" s="19" customFormat="1" ht="24" customHeight="1">
      <c r="A255" s="491">
        <v>2</v>
      </c>
      <c r="B255" s="207">
        <v>26</v>
      </c>
      <c r="C255" s="492" t="s">
        <v>689</v>
      </c>
      <c r="D255" s="397">
        <v>3.3</v>
      </c>
      <c r="E255" s="491">
        <v>9</v>
      </c>
      <c r="F255" s="493" t="s">
        <v>665</v>
      </c>
      <c r="G255" s="494" t="s">
        <v>666</v>
      </c>
      <c r="H255" s="494" t="s">
        <v>635</v>
      </c>
      <c r="I255" s="398" t="s">
        <v>33</v>
      </c>
      <c r="J255" s="405" t="s">
        <v>636</v>
      </c>
      <c r="K255" s="380">
        <v>19.6248</v>
      </c>
      <c r="L255" s="380">
        <v>100.4149</v>
      </c>
      <c r="M255" s="206">
        <v>450000</v>
      </c>
      <c r="N255" s="206">
        <v>450000</v>
      </c>
      <c r="O255" s="215">
        <f t="shared" si="61"/>
        <v>0</v>
      </c>
      <c r="P255" s="401">
        <v>1</v>
      </c>
      <c r="Q255" s="401">
        <v>1</v>
      </c>
      <c r="R255" s="401">
        <v>1</v>
      </c>
      <c r="S255" s="401">
        <v>1</v>
      </c>
      <c r="T255" s="401">
        <v>1</v>
      </c>
      <c r="U255" s="491"/>
      <c r="V255" s="496">
        <v>150</v>
      </c>
      <c r="W255" s="491"/>
      <c r="X255" s="380"/>
      <c r="Y255" s="206"/>
      <c r="Z255" s="206"/>
      <c r="AA255" s="491"/>
      <c r="AB255" s="491"/>
      <c r="AC255" s="207">
        <v>2563</v>
      </c>
      <c r="AD255" s="207">
        <v>2563</v>
      </c>
      <c r="AE255" s="207" t="s">
        <v>187</v>
      </c>
      <c r="AF255" s="491">
        <v>120</v>
      </c>
      <c r="AG255" s="1243" t="s">
        <v>711</v>
      </c>
      <c r="AH255" s="491"/>
      <c r="AI255" s="491" t="s">
        <v>1069</v>
      </c>
      <c r="AJ255" s="495">
        <v>450000</v>
      </c>
      <c r="AK255" s="366"/>
      <c r="AL255" s="495">
        <v>450000</v>
      </c>
      <c r="AM255" s="495">
        <v>112500</v>
      </c>
      <c r="AN255" s="495">
        <v>112500</v>
      </c>
      <c r="AO255" s="495">
        <v>112500</v>
      </c>
      <c r="AP255" s="495">
        <v>112500</v>
      </c>
      <c r="AQ255" s="495"/>
      <c r="AR255" s="495"/>
      <c r="AS255" s="495"/>
      <c r="AT255" s="495"/>
      <c r="AU255" s="495"/>
      <c r="AV255" s="495"/>
      <c r="AW255" s="495"/>
      <c r="AX255" s="1028"/>
      <c r="AY255" s="1361">
        <f t="shared" si="57"/>
        <v>450000</v>
      </c>
      <c r="AZ255" s="1361">
        <f t="shared" si="59"/>
        <v>0</v>
      </c>
      <c r="BA255" s="290"/>
      <c r="BB255" s="290"/>
    </row>
    <row r="256" spans="1:55" s="19" customFormat="1" ht="24" customHeight="1">
      <c r="A256" s="207">
        <v>2</v>
      </c>
      <c r="B256" s="207">
        <v>27</v>
      </c>
      <c r="C256" s="497" t="s">
        <v>692</v>
      </c>
      <c r="D256" s="397">
        <v>3.3</v>
      </c>
      <c r="E256" s="397">
        <v>9</v>
      </c>
      <c r="F256" s="498" t="s">
        <v>693</v>
      </c>
      <c r="G256" s="499" t="s">
        <v>654</v>
      </c>
      <c r="H256" s="499" t="s">
        <v>635</v>
      </c>
      <c r="I256" s="398" t="s">
        <v>456</v>
      </c>
      <c r="J256" s="405" t="s">
        <v>655</v>
      </c>
      <c r="K256" s="1305">
        <v>19.087499999999999</v>
      </c>
      <c r="L256" s="1305">
        <v>100.3982</v>
      </c>
      <c r="M256" s="366">
        <v>100000</v>
      </c>
      <c r="N256" s="366">
        <v>100000</v>
      </c>
      <c r="O256" s="215">
        <f t="shared" si="61"/>
        <v>0</v>
      </c>
      <c r="P256" s="827">
        <v>1</v>
      </c>
      <c r="Q256" s="827">
        <v>1</v>
      </c>
      <c r="R256" s="827">
        <v>1</v>
      </c>
      <c r="S256" s="827">
        <v>1</v>
      </c>
      <c r="T256" s="827">
        <v>1</v>
      </c>
      <c r="U256" s="206"/>
      <c r="V256" s="407">
        <v>2000</v>
      </c>
      <c r="W256" s="301"/>
      <c r="X256" s="380"/>
      <c r="Y256" s="301"/>
      <c r="Z256" s="537"/>
      <c r="AA256" s="207"/>
      <c r="AB256" s="207"/>
      <c r="AC256" s="207">
        <v>2563</v>
      </c>
      <c r="AD256" s="207">
        <v>2563</v>
      </c>
      <c r="AE256" s="207" t="s">
        <v>187</v>
      </c>
      <c r="AF256" s="207"/>
      <c r="AG256" s="1243" t="s">
        <v>711</v>
      </c>
      <c r="AH256" s="202"/>
      <c r="AI256" s="288" t="s">
        <v>1070</v>
      </c>
      <c r="AJ256" s="366">
        <v>100000</v>
      </c>
      <c r="AK256" s="366"/>
      <c r="AL256" s="366">
        <v>100000</v>
      </c>
      <c r="AM256" s="489">
        <v>40000</v>
      </c>
      <c r="AN256" s="489">
        <v>60000</v>
      </c>
      <c r="AO256" s="489"/>
      <c r="AP256" s="406"/>
      <c r="AQ256" s="406"/>
      <c r="AR256" s="406"/>
      <c r="AS256" s="406"/>
      <c r="AT256" s="406"/>
      <c r="AU256" s="406"/>
      <c r="AV256" s="406"/>
      <c r="AW256" s="406"/>
      <c r="AX256" s="995"/>
      <c r="AY256" s="1361">
        <f t="shared" si="57"/>
        <v>100000</v>
      </c>
      <c r="AZ256" s="1361">
        <f t="shared" si="59"/>
        <v>0</v>
      </c>
      <c r="BA256" s="290"/>
      <c r="BB256" s="290"/>
    </row>
    <row r="257" spans="1:55" ht="23.25">
      <c r="A257" s="187"/>
      <c r="B257" s="187"/>
      <c r="C257" s="187"/>
      <c r="D257" s="187"/>
      <c r="E257" s="187"/>
      <c r="F257" s="187"/>
      <c r="G257" s="187"/>
      <c r="H257" s="187"/>
      <c r="I257" s="187"/>
      <c r="J257" s="187"/>
      <c r="K257" s="533"/>
      <c r="L257" s="533"/>
      <c r="M257" s="194"/>
      <c r="N257" s="194"/>
      <c r="O257" s="187"/>
      <c r="P257" s="187"/>
      <c r="Q257" s="187"/>
      <c r="R257" s="187"/>
      <c r="S257" s="187"/>
      <c r="T257" s="187"/>
      <c r="U257" s="187"/>
      <c r="V257" s="187"/>
      <c r="W257" s="187"/>
      <c r="X257" s="533"/>
      <c r="Y257" s="194"/>
      <c r="Z257" s="194"/>
      <c r="AA257" s="187"/>
      <c r="AB257" s="187"/>
      <c r="AC257" s="187"/>
      <c r="AD257" s="187"/>
      <c r="AE257" s="187"/>
      <c r="AF257" s="187"/>
      <c r="AG257" s="1259"/>
      <c r="AH257" s="187"/>
      <c r="AI257" s="1477"/>
      <c r="AJ257" s="187"/>
      <c r="AK257" s="1178"/>
      <c r="AL257" s="187"/>
      <c r="AM257" s="187"/>
      <c r="AN257" s="187"/>
      <c r="AO257" s="187"/>
      <c r="AP257" s="187"/>
      <c r="AQ257" s="187"/>
      <c r="AR257" s="187"/>
      <c r="AS257" s="187"/>
      <c r="AT257" s="187"/>
      <c r="AU257" s="187"/>
      <c r="AV257" s="187"/>
      <c r="AW257" s="187"/>
      <c r="AX257" s="1029"/>
      <c r="AY257" s="1141">
        <f t="shared" si="57"/>
        <v>0</v>
      </c>
      <c r="AZ257" s="1141">
        <f t="shared" si="59"/>
        <v>0</v>
      </c>
    </row>
    <row r="258" spans="1:55" s="260" customFormat="1" ht="23.25">
      <c r="B258" s="261">
        <f>COUNT(B259:B273)</f>
        <v>13</v>
      </c>
      <c r="C258" s="263" t="s">
        <v>475</v>
      </c>
      <c r="D258" s="263"/>
      <c r="E258" s="261"/>
      <c r="F258" s="261"/>
      <c r="G258" s="261"/>
      <c r="H258" s="261"/>
      <c r="I258" s="261"/>
      <c r="J258" s="261"/>
      <c r="K258" s="1304"/>
      <c r="L258" s="1304"/>
      <c r="M258" s="264">
        <f>SUM(M259:M273)</f>
        <v>26000000</v>
      </c>
      <c r="N258" s="264">
        <f>SUM(N259:N273)</f>
        <v>0</v>
      </c>
      <c r="O258" s="261"/>
      <c r="P258" s="261"/>
      <c r="U258" s="264">
        <f t="shared" ref="U258:Z258" si="62">SUM(U259:U273)</f>
        <v>1850</v>
      </c>
      <c r="V258" s="264">
        <f t="shared" si="62"/>
        <v>3123</v>
      </c>
      <c r="W258" s="264">
        <f t="shared" si="62"/>
        <v>0</v>
      </c>
      <c r="X258" s="264">
        <f t="shared" si="62"/>
        <v>0</v>
      </c>
      <c r="Y258" s="264">
        <f t="shared" si="62"/>
        <v>1022</v>
      </c>
      <c r="Z258" s="297">
        <f t="shared" si="62"/>
        <v>282</v>
      </c>
      <c r="AG258" s="1228" t="s">
        <v>735</v>
      </c>
      <c r="AH258" s="261"/>
      <c r="AI258" s="261"/>
      <c r="AJ258" s="264">
        <f t="shared" ref="AJ258:AX258" si="63">SUM(AJ259:AJ273)</f>
        <v>26000000</v>
      </c>
      <c r="AK258" s="265">
        <f t="shared" si="63"/>
        <v>0</v>
      </c>
      <c r="AL258" s="264">
        <f t="shared" si="63"/>
        <v>26000000</v>
      </c>
      <c r="AM258" s="264">
        <f t="shared" si="63"/>
        <v>0</v>
      </c>
      <c r="AN258" s="264">
        <f t="shared" si="63"/>
        <v>0</v>
      </c>
      <c r="AO258" s="264">
        <f t="shared" si="63"/>
        <v>1700000</v>
      </c>
      <c r="AP258" s="264">
        <f t="shared" si="63"/>
        <v>2450000</v>
      </c>
      <c r="AQ258" s="264">
        <f t="shared" si="63"/>
        <v>5350000</v>
      </c>
      <c r="AR258" s="264">
        <f t="shared" si="63"/>
        <v>5350000</v>
      </c>
      <c r="AS258" s="264">
        <f t="shared" si="63"/>
        <v>5350000</v>
      </c>
      <c r="AT258" s="264">
        <f t="shared" si="63"/>
        <v>2900000</v>
      </c>
      <c r="AU258" s="264">
        <f t="shared" si="63"/>
        <v>2900000</v>
      </c>
      <c r="AV258" s="264">
        <f t="shared" si="63"/>
        <v>0</v>
      </c>
      <c r="AW258" s="264">
        <f t="shared" si="63"/>
        <v>0</v>
      </c>
      <c r="AX258" s="993">
        <f t="shared" si="63"/>
        <v>0</v>
      </c>
      <c r="AY258" s="1141">
        <f t="shared" si="57"/>
        <v>26000000</v>
      </c>
      <c r="AZ258" s="1141">
        <f t="shared" si="59"/>
        <v>0</v>
      </c>
      <c r="BC258" s="1064"/>
    </row>
    <row r="259" spans="1:55" s="272" customFormat="1" ht="23.25">
      <c r="A259" s="197"/>
      <c r="B259" s="197"/>
      <c r="C259" s="197"/>
      <c r="D259" s="197"/>
      <c r="E259" s="197"/>
      <c r="F259" s="197"/>
      <c r="G259" s="197"/>
      <c r="H259" s="197"/>
      <c r="I259" s="197"/>
      <c r="J259" s="197"/>
      <c r="K259" s="826"/>
      <c r="L259" s="826"/>
      <c r="M259" s="332"/>
      <c r="N259" s="332"/>
      <c r="O259" s="197"/>
      <c r="P259" s="197"/>
      <c r="Q259" s="197"/>
      <c r="R259" s="197"/>
      <c r="S259" s="197"/>
      <c r="T259" s="197"/>
      <c r="U259" s="332"/>
      <c r="V259" s="332"/>
      <c r="W259" s="332"/>
      <c r="X259" s="332"/>
      <c r="Y259" s="332"/>
      <c r="Z259" s="332"/>
      <c r="AA259" s="197"/>
      <c r="AB259" s="197"/>
      <c r="AC259" s="197"/>
      <c r="AD259" s="197"/>
      <c r="AE259" s="197"/>
      <c r="AF259" s="197"/>
      <c r="AG259" s="1238"/>
      <c r="AH259" s="197"/>
      <c r="AI259" s="331"/>
      <c r="AJ259" s="197"/>
      <c r="AK259" s="1157"/>
      <c r="AL259" s="197"/>
      <c r="AM259" s="197"/>
      <c r="AN259" s="197"/>
      <c r="AO259" s="197"/>
      <c r="AP259" s="197"/>
      <c r="AQ259" s="197"/>
      <c r="AR259" s="197"/>
      <c r="AS259" s="197"/>
      <c r="AT259" s="197"/>
      <c r="AU259" s="197"/>
      <c r="AV259" s="197"/>
      <c r="AW259" s="197"/>
      <c r="AX259" s="984"/>
      <c r="AY259" s="1141">
        <f t="shared" si="57"/>
        <v>0</v>
      </c>
      <c r="AZ259" s="1141">
        <f t="shared" si="59"/>
        <v>0</v>
      </c>
      <c r="BC259" s="95"/>
    </row>
    <row r="260" spans="1:55" s="298" customFormat="1" ht="42">
      <c r="A260" s="207">
        <v>2</v>
      </c>
      <c r="B260" s="207">
        <v>1</v>
      </c>
      <c r="C260" s="50" t="s">
        <v>1348</v>
      </c>
      <c r="D260" s="207">
        <v>1.1000000000000001</v>
      </c>
      <c r="E260" s="207">
        <v>9</v>
      </c>
      <c r="F260" s="289" t="s">
        <v>737</v>
      </c>
      <c r="G260" s="289" t="s">
        <v>148</v>
      </c>
      <c r="H260" s="289" t="s">
        <v>487</v>
      </c>
      <c r="I260" s="640" t="s">
        <v>455</v>
      </c>
      <c r="J260" s="637" t="s">
        <v>734</v>
      </c>
      <c r="K260" s="1298">
        <v>18.3536</v>
      </c>
      <c r="L260" s="1298">
        <v>99.557100000000005</v>
      </c>
      <c r="M260" s="282">
        <v>1500000</v>
      </c>
      <c r="N260" s="282">
        <v>0</v>
      </c>
      <c r="O260" s="282">
        <v>0</v>
      </c>
      <c r="P260" s="207">
        <v>1</v>
      </c>
      <c r="Q260" s="207">
        <v>1</v>
      </c>
      <c r="R260" s="207">
        <v>1</v>
      </c>
      <c r="S260" s="207">
        <v>1</v>
      </c>
      <c r="T260" s="207">
        <v>1</v>
      </c>
      <c r="U260" s="206" t="s">
        <v>32</v>
      </c>
      <c r="V260" s="206" t="s">
        <v>32</v>
      </c>
      <c r="W260" s="206"/>
      <c r="X260" s="206"/>
      <c r="Y260" s="206" t="s">
        <v>32</v>
      </c>
      <c r="Z260" s="206">
        <v>20</v>
      </c>
      <c r="AA260" s="207"/>
      <c r="AB260" s="207"/>
      <c r="AC260" s="207">
        <v>2563</v>
      </c>
      <c r="AD260" s="207">
        <v>2563</v>
      </c>
      <c r="AE260" s="207" t="s">
        <v>187</v>
      </c>
      <c r="AF260" s="207">
        <v>360</v>
      </c>
      <c r="AG260" s="1241" t="s">
        <v>735</v>
      </c>
      <c r="AH260" s="207"/>
      <c r="AI260" s="288" t="s">
        <v>1349</v>
      </c>
      <c r="AJ260" s="282">
        <v>1500000</v>
      </c>
      <c r="AK260" s="366">
        <v>0</v>
      </c>
      <c r="AL260" s="282">
        <v>1500000</v>
      </c>
      <c r="AM260" s="282"/>
      <c r="AN260" s="282"/>
      <c r="AO260" s="282"/>
      <c r="AP260" s="282"/>
      <c r="AQ260" s="282">
        <v>300000</v>
      </c>
      <c r="AR260" s="282">
        <v>300000</v>
      </c>
      <c r="AS260" s="282">
        <v>300000</v>
      </c>
      <c r="AT260" s="282">
        <v>300000</v>
      </c>
      <c r="AU260" s="282">
        <v>300000</v>
      </c>
      <c r="AV260" s="282"/>
      <c r="AW260" s="282"/>
      <c r="AX260" s="991"/>
      <c r="AY260" s="1141">
        <f t="shared" ref="AY260:AY272" si="64">SUM(AM260:AX260)</f>
        <v>1500000</v>
      </c>
      <c r="AZ260" s="1141">
        <f t="shared" ref="AZ260:AZ272" si="65">+AJ260-AY260</f>
        <v>0</v>
      </c>
      <c r="BC260" s="1068"/>
    </row>
    <row r="261" spans="1:55" s="298" customFormat="1" ht="42">
      <c r="A261" s="207">
        <v>2</v>
      </c>
      <c r="B261" s="207">
        <v>2</v>
      </c>
      <c r="C261" s="50" t="s">
        <v>1350</v>
      </c>
      <c r="D261" s="207">
        <v>1.1000000000000001</v>
      </c>
      <c r="E261" s="207">
        <v>9</v>
      </c>
      <c r="F261" s="289" t="s">
        <v>737</v>
      </c>
      <c r="G261" s="289" t="s">
        <v>148</v>
      </c>
      <c r="H261" s="289" t="s">
        <v>487</v>
      </c>
      <c r="I261" s="640" t="s">
        <v>455</v>
      </c>
      <c r="J261" s="637" t="s">
        <v>734</v>
      </c>
      <c r="K261" s="1298">
        <v>18.403348000000001</v>
      </c>
      <c r="L261" s="1298">
        <v>99.585252999999994</v>
      </c>
      <c r="M261" s="282">
        <v>2000000</v>
      </c>
      <c r="N261" s="282">
        <v>0</v>
      </c>
      <c r="O261" s="282">
        <v>0</v>
      </c>
      <c r="P261" s="207">
        <v>1</v>
      </c>
      <c r="Q261" s="207">
        <v>1</v>
      </c>
      <c r="R261" s="207">
        <v>1</v>
      </c>
      <c r="S261" s="207">
        <v>1</v>
      </c>
      <c r="T261" s="207">
        <v>1</v>
      </c>
      <c r="U261" s="206" t="s">
        <v>32</v>
      </c>
      <c r="V261" s="206" t="s">
        <v>32</v>
      </c>
      <c r="W261" s="206"/>
      <c r="X261" s="206"/>
      <c r="Y261" s="206" t="s">
        <v>32</v>
      </c>
      <c r="Z261" s="206">
        <v>20</v>
      </c>
      <c r="AA261" s="207"/>
      <c r="AB261" s="207"/>
      <c r="AC261" s="207">
        <v>2563</v>
      </c>
      <c r="AD261" s="207">
        <v>2563</v>
      </c>
      <c r="AE261" s="207" t="s">
        <v>187</v>
      </c>
      <c r="AF261" s="207">
        <v>360</v>
      </c>
      <c r="AG261" s="1241" t="s">
        <v>735</v>
      </c>
      <c r="AH261" s="207"/>
      <c r="AI261" s="288" t="s">
        <v>1351</v>
      </c>
      <c r="AJ261" s="282">
        <v>2000000</v>
      </c>
      <c r="AK261" s="366">
        <v>0</v>
      </c>
      <c r="AL261" s="282">
        <v>2000000</v>
      </c>
      <c r="AM261" s="282"/>
      <c r="AN261" s="282"/>
      <c r="AO261" s="282"/>
      <c r="AP261" s="282"/>
      <c r="AQ261" s="282">
        <v>400000</v>
      </c>
      <c r="AR261" s="282">
        <v>400000</v>
      </c>
      <c r="AS261" s="282">
        <v>400000</v>
      </c>
      <c r="AT261" s="282">
        <v>400000</v>
      </c>
      <c r="AU261" s="282">
        <v>400000</v>
      </c>
      <c r="AV261" s="282"/>
      <c r="AW261" s="282"/>
      <c r="AX261" s="991"/>
      <c r="AY261" s="1141">
        <f t="shared" si="64"/>
        <v>2000000</v>
      </c>
      <c r="AZ261" s="1141">
        <f t="shared" si="65"/>
        <v>0</v>
      </c>
      <c r="BC261" s="1068"/>
    </row>
    <row r="262" spans="1:55" s="298" customFormat="1" ht="63">
      <c r="A262" s="207">
        <v>2</v>
      </c>
      <c r="B262" s="207">
        <v>3</v>
      </c>
      <c r="C262" s="50" t="s">
        <v>1352</v>
      </c>
      <c r="D262" s="207">
        <v>1.1000000000000001</v>
      </c>
      <c r="E262" s="207">
        <v>9</v>
      </c>
      <c r="F262" s="289" t="s">
        <v>737</v>
      </c>
      <c r="G262" s="289" t="s">
        <v>148</v>
      </c>
      <c r="H262" s="289" t="s">
        <v>487</v>
      </c>
      <c r="I262" s="640" t="s">
        <v>455</v>
      </c>
      <c r="J262" s="637" t="s">
        <v>734</v>
      </c>
      <c r="K262" s="1324" t="s">
        <v>979</v>
      </c>
      <c r="L262" s="1324" t="s">
        <v>980</v>
      </c>
      <c r="M262" s="282">
        <v>4500000</v>
      </c>
      <c r="N262" s="282">
        <v>0</v>
      </c>
      <c r="O262" s="282">
        <v>0</v>
      </c>
      <c r="P262" s="207">
        <v>1</v>
      </c>
      <c r="Q262" s="207">
        <v>1</v>
      </c>
      <c r="R262" s="207">
        <v>1</v>
      </c>
      <c r="S262" s="207">
        <v>1</v>
      </c>
      <c r="T262" s="207">
        <v>1</v>
      </c>
      <c r="U262" s="206" t="s">
        <v>32</v>
      </c>
      <c r="V262" s="206" t="s">
        <v>32</v>
      </c>
      <c r="W262" s="206"/>
      <c r="X262" s="206"/>
      <c r="Y262" s="206" t="s">
        <v>32</v>
      </c>
      <c r="Z262" s="206">
        <v>30</v>
      </c>
      <c r="AA262" s="207"/>
      <c r="AB262" s="207"/>
      <c r="AC262" s="207">
        <v>2563</v>
      </c>
      <c r="AD262" s="207">
        <v>2563</v>
      </c>
      <c r="AE262" s="207" t="s">
        <v>187</v>
      </c>
      <c r="AF262" s="207">
        <v>360</v>
      </c>
      <c r="AG262" s="1241" t="s">
        <v>735</v>
      </c>
      <c r="AH262" s="207"/>
      <c r="AI262" s="288" t="s">
        <v>1353</v>
      </c>
      <c r="AJ262" s="282">
        <v>4500000</v>
      </c>
      <c r="AK262" s="366">
        <v>0</v>
      </c>
      <c r="AL262" s="282">
        <v>4500000</v>
      </c>
      <c r="AM262" s="282"/>
      <c r="AN262" s="282"/>
      <c r="AO262" s="282"/>
      <c r="AP262" s="282"/>
      <c r="AQ262" s="282">
        <v>900000</v>
      </c>
      <c r="AR262" s="282">
        <v>900000</v>
      </c>
      <c r="AS262" s="282">
        <v>900000</v>
      </c>
      <c r="AT262" s="282">
        <v>900000</v>
      </c>
      <c r="AU262" s="282">
        <v>900000</v>
      </c>
      <c r="AV262" s="282"/>
      <c r="AW262" s="282"/>
      <c r="AX262" s="991"/>
      <c r="AY262" s="1141">
        <f t="shared" si="64"/>
        <v>4500000</v>
      </c>
      <c r="AZ262" s="1141">
        <f t="shared" si="65"/>
        <v>0</v>
      </c>
      <c r="BC262" s="1068"/>
    </row>
    <row r="263" spans="1:55" s="298" customFormat="1" ht="42">
      <c r="A263" s="207">
        <v>2</v>
      </c>
      <c r="B263" s="207">
        <v>4</v>
      </c>
      <c r="C263" s="50" t="s">
        <v>742</v>
      </c>
      <c r="D263" s="207">
        <v>1.1000000000000001</v>
      </c>
      <c r="E263" s="207">
        <v>9</v>
      </c>
      <c r="F263" s="289" t="s">
        <v>736</v>
      </c>
      <c r="G263" s="289" t="s">
        <v>148</v>
      </c>
      <c r="H263" s="289" t="s">
        <v>487</v>
      </c>
      <c r="I263" s="640" t="s">
        <v>455</v>
      </c>
      <c r="J263" s="637" t="s">
        <v>734</v>
      </c>
      <c r="K263" s="1324" t="s">
        <v>743</v>
      </c>
      <c r="L263" s="1324" t="s">
        <v>744</v>
      </c>
      <c r="M263" s="282">
        <v>500000</v>
      </c>
      <c r="N263" s="282">
        <v>0</v>
      </c>
      <c r="O263" s="282">
        <v>0</v>
      </c>
      <c r="P263" s="207">
        <v>1</v>
      </c>
      <c r="Q263" s="207">
        <v>1</v>
      </c>
      <c r="R263" s="207">
        <v>1</v>
      </c>
      <c r="S263" s="207">
        <v>1</v>
      </c>
      <c r="T263" s="207">
        <v>1</v>
      </c>
      <c r="U263" s="206" t="s">
        <v>32</v>
      </c>
      <c r="V263" s="206" t="s">
        <v>32</v>
      </c>
      <c r="W263" s="206"/>
      <c r="X263" s="206"/>
      <c r="Y263" s="206" t="s">
        <v>32</v>
      </c>
      <c r="Z263" s="206">
        <v>10</v>
      </c>
      <c r="AA263" s="207"/>
      <c r="AB263" s="207"/>
      <c r="AC263" s="207">
        <v>2563</v>
      </c>
      <c r="AD263" s="207">
        <v>2563</v>
      </c>
      <c r="AE263" s="207" t="s">
        <v>187</v>
      </c>
      <c r="AF263" s="207">
        <v>150</v>
      </c>
      <c r="AG263" s="1241" t="s">
        <v>735</v>
      </c>
      <c r="AH263" s="207"/>
      <c r="AI263" s="288" t="s">
        <v>1354</v>
      </c>
      <c r="AJ263" s="282">
        <v>500000</v>
      </c>
      <c r="AK263" s="366">
        <v>0</v>
      </c>
      <c r="AL263" s="282">
        <v>500000</v>
      </c>
      <c r="AM263" s="282"/>
      <c r="AN263" s="282"/>
      <c r="AO263" s="282"/>
      <c r="AP263" s="282"/>
      <c r="AQ263" s="282">
        <v>100000</v>
      </c>
      <c r="AR263" s="282">
        <v>100000</v>
      </c>
      <c r="AS263" s="282">
        <v>100000</v>
      </c>
      <c r="AT263" s="282">
        <v>100000</v>
      </c>
      <c r="AU263" s="282">
        <v>100000</v>
      </c>
      <c r="AV263" s="282"/>
      <c r="AW263" s="282"/>
      <c r="AX263" s="991"/>
      <c r="AY263" s="1141">
        <f t="shared" si="64"/>
        <v>500000</v>
      </c>
      <c r="AZ263" s="1141">
        <f t="shared" si="65"/>
        <v>0</v>
      </c>
      <c r="BC263" s="1068"/>
    </row>
    <row r="264" spans="1:55" s="290" customFormat="1" ht="63">
      <c r="A264" s="207">
        <v>2</v>
      </c>
      <c r="B264" s="207">
        <v>5</v>
      </c>
      <c r="C264" s="50" t="s">
        <v>745</v>
      </c>
      <c r="D264" s="207">
        <v>1.1000000000000001</v>
      </c>
      <c r="E264" s="207">
        <v>9</v>
      </c>
      <c r="F264" s="289" t="s">
        <v>746</v>
      </c>
      <c r="G264" s="289" t="s">
        <v>747</v>
      </c>
      <c r="H264" s="289" t="s">
        <v>487</v>
      </c>
      <c r="I264" s="640" t="s">
        <v>455</v>
      </c>
      <c r="J264" s="637" t="s">
        <v>734</v>
      </c>
      <c r="K264" s="1325" t="s">
        <v>748</v>
      </c>
      <c r="L264" s="1325" t="s">
        <v>749</v>
      </c>
      <c r="M264" s="289">
        <v>1000000</v>
      </c>
      <c r="N264" s="289">
        <v>0</v>
      </c>
      <c r="O264" s="289">
        <v>0</v>
      </c>
      <c r="P264" s="207">
        <v>1</v>
      </c>
      <c r="Q264" s="207">
        <v>1</v>
      </c>
      <c r="R264" s="207">
        <v>1</v>
      </c>
      <c r="S264" s="207">
        <v>1</v>
      </c>
      <c r="T264" s="207">
        <v>1</v>
      </c>
      <c r="U264" s="206" t="s">
        <v>32</v>
      </c>
      <c r="V264" s="206" t="s">
        <v>32</v>
      </c>
      <c r="W264" s="199"/>
      <c r="X264" s="206"/>
      <c r="Y264" s="199" t="s">
        <v>32</v>
      </c>
      <c r="Z264" s="206">
        <v>15</v>
      </c>
      <c r="AA264" s="207"/>
      <c r="AB264" s="207"/>
      <c r="AC264" s="207">
        <v>2563</v>
      </c>
      <c r="AD264" s="207">
        <v>2563</v>
      </c>
      <c r="AE264" s="207" t="s">
        <v>187</v>
      </c>
      <c r="AF264" s="311">
        <v>150</v>
      </c>
      <c r="AG264" s="1260" t="s">
        <v>735</v>
      </c>
      <c r="AH264" s="311"/>
      <c r="AI264" s="311" t="s">
        <v>1355</v>
      </c>
      <c r="AJ264" s="289">
        <v>1000000</v>
      </c>
      <c r="AK264" s="1160">
        <v>0</v>
      </c>
      <c r="AL264" s="289">
        <v>1000000</v>
      </c>
      <c r="AM264" s="289"/>
      <c r="AN264" s="289"/>
      <c r="AO264" s="282"/>
      <c r="AP264" s="282"/>
      <c r="AQ264" s="282">
        <v>200000</v>
      </c>
      <c r="AR264" s="282">
        <v>200000</v>
      </c>
      <c r="AS264" s="282">
        <v>200000</v>
      </c>
      <c r="AT264" s="289">
        <v>200000</v>
      </c>
      <c r="AU264" s="289">
        <v>200000</v>
      </c>
      <c r="AV264" s="289"/>
      <c r="AW264" s="289"/>
      <c r="AX264" s="1005"/>
      <c r="AY264" s="1141">
        <f t="shared" si="64"/>
        <v>1000000</v>
      </c>
      <c r="AZ264" s="1141">
        <f t="shared" si="65"/>
        <v>0</v>
      </c>
      <c r="BC264" s="452"/>
    </row>
    <row r="265" spans="1:55" s="290" customFormat="1" ht="42">
      <c r="A265" s="207">
        <v>2</v>
      </c>
      <c r="B265" s="207">
        <v>6</v>
      </c>
      <c r="C265" s="50" t="s">
        <v>1356</v>
      </c>
      <c r="D265" s="207">
        <v>1.1000000000000001</v>
      </c>
      <c r="E265" s="207">
        <v>9</v>
      </c>
      <c r="F265" s="289" t="s">
        <v>750</v>
      </c>
      <c r="G265" s="289" t="s">
        <v>148</v>
      </c>
      <c r="H265" s="289" t="s">
        <v>487</v>
      </c>
      <c r="I265" s="640" t="s">
        <v>455</v>
      </c>
      <c r="J265" s="637" t="s">
        <v>734</v>
      </c>
      <c r="K265" s="1325">
        <v>18.369299999999999</v>
      </c>
      <c r="L265" s="1325">
        <v>99.507400000000004</v>
      </c>
      <c r="M265" s="289">
        <v>2300000</v>
      </c>
      <c r="N265" s="289">
        <v>0</v>
      </c>
      <c r="O265" s="289">
        <v>0</v>
      </c>
      <c r="P265" s="207">
        <v>1</v>
      </c>
      <c r="Q265" s="207">
        <v>1</v>
      </c>
      <c r="R265" s="207">
        <v>1</v>
      </c>
      <c r="S265" s="207">
        <v>1</v>
      </c>
      <c r="T265" s="207">
        <v>1</v>
      </c>
      <c r="U265" s="206" t="s">
        <v>32</v>
      </c>
      <c r="V265" s="206">
        <v>1571</v>
      </c>
      <c r="W265" s="199"/>
      <c r="X265" s="206"/>
      <c r="Y265" s="199">
        <v>261</v>
      </c>
      <c r="Z265" s="206">
        <v>30</v>
      </c>
      <c r="AA265" s="207"/>
      <c r="AB265" s="207"/>
      <c r="AC265" s="207">
        <v>2563</v>
      </c>
      <c r="AD265" s="207">
        <v>2563</v>
      </c>
      <c r="AE265" s="207" t="s">
        <v>187</v>
      </c>
      <c r="AF265" s="311">
        <v>360</v>
      </c>
      <c r="AG265" s="1260" t="s">
        <v>735</v>
      </c>
      <c r="AH265" s="311"/>
      <c r="AI265" s="311" t="s">
        <v>1357</v>
      </c>
      <c r="AJ265" s="289">
        <v>2300000</v>
      </c>
      <c r="AK265" s="1160">
        <v>0</v>
      </c>
      <c r="AL265" s="289">
        <v>2300000</v>
      </c>
      <c r="AM265" s="289"/>
      <c r="AN265" s="289"/>
      <c r="AO265" s="282">
        <v>460000</v>
      </c>
      <c r="AP265" s="282">
        <v>460000</v>
      </c>
      <c r="AQ265" s="282">
        <v>460000</v>
      </c>
      <c r="AR265" s="282">
        <v>460000</v>
      </c>
      <c r="AS265" s="282">
        <v>460000</v>
      </c>
      <c r="AT265" s="289"/>
      <c r="AU265" s="289"/>
      <c r="AV265" s="289"/>
      <c r="AW265" s="289"/>
      <c r="AX265" s="1005"/>
      <c r="AY265" s="1141">
        <f t="shared" si="64"/>
        <v>2300000</v>
      </c>
      <c r="AZ265" s="1141">
        <f t="shared" si="65"/>
        <v>0</v>
      </c>
      <c r="BC265" s="452"/>
    </row>
    <row r="266" spans="1:55" s="290" customFormat="1" ht="23.25">
      <c r="A266" s="207">
        <v>2</v>
      </c>
      <c r="B266" s="207">
        <v>7</v>
      </c>
      <c r="C266" s="50" t="s">
        <v>1358</v>
      </c>
      <c r="D266" s="207">
        <v>1.1000000000000001</v>
      </c>
      <c r="E266" s="207">
        <v>9</v>
      </c>
      <c r="F266" s="289" t="s">
        <v>751</v>
      </c>
      <c r="G266" s="289" t="s">
        <v>148</v>
      </c>
      <c r="H266" s="289" t="s">
        <v>487</v>
      </c>
      <c r="I266" s="640" t="s">
        <v>455</v>
      </c>
      <c r="J266" s="637" t="s">
        <v>734</v>
      </c>
      <c r="K266" s="1325">
        <v>18.357399999999998</v>
      </c>
      <c r="L266" s="1325">
        <v>99.468800000000002</v>
      </c>
      <c r="M266" s="289">
        <v>700000</v>
      </c>
      <c r="N266" s="289">
        <v>0</v>
      </c>
      <c r="O266" s="289">
        <v>0</v>
      </c>
      <c r="P266" s="207">
        <v>1</v>
      </c>
      <c r="Q266" s="207">
        <v>1</v>
      </c>
      <c r="R266" s="207">
        <v>1</v>
      </c>
      <c r="S266" s="207">
        <v>1</v>
      </c>
      <c r="T266" s="207">
        <v>1</v>
      </c>
      <c r="U266" s="206" t="s">
        <v>32</v>
      </c>
      <c r="V266" s="206" t="s">
        <v>32</v>
      </c>
      <c r="W266" s="199"/>
      <c r="X266" s="206"/>
      <c r="Y266" s="199" t="s">
        <v>32</v>
      </c>
      <c r="Z266" s="206">
        <v>30</v>
      </c>
      <c r="AA266" s="207"/>
      <c r="AB266" s="207"/>
      <c r="AC266" s="207">
        <v>2563</v>
      </c>
      <c r="AD266" s="207">
        <v>2563</v>
      </c>
      <c r="AE266" s="207" t="s">
        <v>187</v>
      </c>
      <c r="AF266" s="311">
        <v>300</v>
      </c>
      <c r="AG266" s="1260" t="s">
        <v>735</v>
      </c>
      <c r="AH266" s="311"/>
      <c r="AI266" s="311" t="s">
        <v>1359</v>
      </c>
      <c r="AJ266" s="289">
        <v>700000</v>
      </c>
      <c r="AK266" s="1160">
        <v>0</v>
      </c>
      <c r="AL266" s="289">
        <v>700000</v>
      </c>
      <c r="AM266" s="289"/>
      <c r="AN266" s="289"/>
      <c r="AO266" s="282">
        <v>140000</v>
      </c>
      <c r="AP266" s="282">
        <v>140000</v>
      </c>
      <c r="AQ266" s="282">
        <v>140000</v>
      </c>
      <c r="AR266" s="282">
        <v>140000</v>
      </c>
      <c r="AS266" s="282">
        <v>140000</v>
      </c>
      <c r="AT266" s="289"/>
      <c r="AU266" s="289"/>
      <c r="AV266" s="289"/>
      <c r="AW266" s="289"/>
      <c r="AX266" s="1005"/>
      <c r="AY266" s="1141">
        <f t="shared" si="64"/>
        <v>700000</v>
      </c>
      <c r="AZ266" s="1141">
        <f t="shared" si="65"/>
        <v>0</v>
      </c>
      <c r="BC266" s="452"/>
    </row>
    <row r="267" spans="1:55" s="290" customFormat="1" ht="23.25">
      <c r="A267" s="207">
        <v>2</v>
      </c>
      <c r="B267" s="207">
        <v>8</v>
      </c>
      <c r="C267" s="50" t="s">
        <v>1360</v>
      </c>
      <c r="D267" s="207">
        <v>1.1000000000000001</v>
      </c>
      <c r="E267" s="207">
        <v>9</v>
      </c>
      <c r="F267" s="289" t="s">
        <v>752</v>
      </c>
      <c r="G267" s="289" t="s">
        <v>148</v>
      </c>
      <c r="H267" s="289" t="s">
        <v>487</v>
      </c>
      <c r="I267" s="640" t="s">
        <v>455</v>
      </c>
      <c r="J267" s="637" t="s">
        <v>734</v>
      </c>
      <c r="K267" s="1325">
        <v>18.376000000000001</v>
      </c>
      <c r="L267" s="1325">
        <v>99.451999999999998</v>
      </c>
      <c r="M267" s="289">
        <v>2500000</v>
      </c>
      <c r="N267" s="289">
        <v>0</v>
      </c>
      <c r="O267" s="289">
        <v>0</v>
      </c>
      <c r="P267" s="207">
        <v>1</v>
      </c>
      <c r="Q267" s="207">
        <v>1</v>
      </c>
      <c r="R267" s="207">
        <v>1</v>
      </c>
      <c r="S267" s="207">
        <v>1</v>
      </c>
      <c r="T267" s="207">
        <v>1</v>
      </c>
      <c r="U267" s="206" t="s">
        <v>32</v>
      </c>
      <c r="V267" s="206" t="s">
        <v>32</v>
      </c>
      <c r="W267" s="199"/>
      <c r="X267" s="206"/>
      <c r="Y267" s="199" t="s">
        <v>32</v>
      </c>
      <c r="Z267" s="206">
        <v>20</v>
      </c>
      <c r="AA267" s="207"/>
      <c r="AB267" s="207"/>
      <c r="AC267" s="207">
        <v>2563</v>
      </c>
      <c r="AD267" s="207">
        <v>2563</v>
      </c>
      <c r="AE267" s="207" t="s">
        <v>187</v>
      </c>
      <c r="AF267" s="311">
        <v>360</v>
      </c>
      <c r="AG267" s="1260" t="s">
        <v>735</v>
      </c>
      <c r="AH267" s="311"/>
      <c r="AI267" s="311" t="s">
        <v>1361</v>
      </c>
      <c r="AJ267" s="289">
        <v>2500000</v>
      </c>
      <c r="AK267" s="1160">
        <v>0</v>
      </c>
      <c r="AL267" s="289">
        <v>2500000</v>
      </c>
      <c r="AM267" s="289"/>
      <c r="AN267" s="289"/>
      <c r="AO267" s="282">
        <v>500000</v>
      </c>
      <c r="AP267" s="282">
        <v>500000</v>
      </c>
      <c r="AQ267" s="282">
        <v>500000</v>
      </c>
      <c r="AR267" s="282">
        <v>500000</v>
      </c>
      <c r="AS267" s="282">
        <v>500000</v>
      </c>
      <c r="AT267" s="289"/>
      <c r="AU267" s="289"/>
      <c r="AV267" s="289"/>
      <c r="AW267" s="289"/>
      <c r="AX267" s="1005"/>
      <c r="AY267" s="1141">
        <f t="shared" si="64"/>
        <v>2500000</v>
      </c>
      <c r="AZ267" s="1141">
        <f t="shared" si="65"/>
        <v>0</v>
      </c>
      <c r="BC267" s="452"/>
    </row>
    <row r="268" spans="1:55" s="298" customFormat="1" ht="28.5" customHeight="1">
      <c r="A268" s="207">
        <v>2</v>
      </c>
      <c r="B268" s="207">
        <v>9</v>
      </c>
      <c r="C268" s="50" t="s">
        <v>1362</v>
      </c>
      <c r="D268" s="207">
        <v>1.1000000000000001</v>
      </c>
      <c r="E268" s="207">
        <v>9</v>
      </c>
      <c r="F268" s="289" t="s">
        <v>752</v>
      </c>
      <c r="G268" s="289" t="s">
        <v>148</v>
      </c>
      <c r="H268" s="289" t="s">
        <v>487</v>
      </c>
      <c r="I268" s="640" t="s">
        <v>455</v>
      </c>
      <c r="J268" s="637" t="s">
        <v>734</v>
      </c>
      <c r="K268" s="1310">
        <v>18.279800000000002</v>
      </c>
      <c r="L268" s="1310">
        <v>99.385199999999998</v>
      </c>
      <c r="M268" s="282">
        <v>3000000</v>
      </c>
      <c r="N268" s="282">
        <v>0</v>
      </c>
      <c r="O268" s="282">
        <v>0</v>
      </c>
      <c r="P268" s="207">
        <v>1</v>
      </c>
      <c r="Q268" s="207">
        <v>1</v>
      </c>
      <c r="R268" s="207">
        <v>1</v>
      </c>
      <c r="S268" s="207">
        <v>1</v>
      </c>
      <c r="T268" s="207">
        <v>1</v>
      </c>
      <c r="U268" s="206" t="s">
        <v>32</v>
      </c>
      <c r="V268" s="206" t="s">
        <v>32</v>
      </c>
      <c r="W268" s="206"/>
      <c r="X268" s="206"/>
      <c r="Y268" s="206" t="s">
        <v>32</v>
      </c>
      <c r="Z268" s="206">
        <v>40</v>
      </c>
      <c r="AA268" s="207"/>
      <c r="AB268" s="207"/>
      <c r="AC268" s="207">
        <v>2563</v>
      </c>
      <c r="AD268" s="207">
        <v>2563</v>
      </c>
      <c r="AE268" s="207" t="s">
        <v>187</v>
      </c>
      <c r="AF268" s="207">
        <v>300</v>
      </c>
      <c r="AG268" s="1241" t="s">
        <v>735</v>
      </c>
      <c r="AH268" s="207"/>
      <c r="AI268" s="288" t="s">
        <v>1363</v>
      </c>
      <c r="AJ268" s="282">
        <v>3000000</v>
      </c>
      <c r="AK268" s="366">
        <v>0</v>
      </c>
      <c r="AL268" s="282">
        <v>3000000</v>
      </c>
      <c r="AM268" s="282"/>
      <c r="AN268" s="282"/>
      <c r="AO268" s="282">
        <v>600000</v>
      </c>
      <c r="AP268" s="282">
        <v>600000</v>
      </c>
      <c r="AQ268" s="282">
        <v>600000</v>
      </c>
      <c r="AR268" s="282">
        <v>600000</v>
      </c>
      <c r="AS268" s="282">
        <v>600000</v>
      </c>
      <c r="AT268" s="282"/>
      <c r="AU268" s="282"/>
      <c r="AV268" s="282"/>
      <c r="AW268" s="282"/>
      <c r="AX268" s="991"/>
      <c r="AY268" s="1141">
        <f t="shared" si="64"/>
        <v>3000000</v>
      </c>
      <c r="AZ268" s="1141">
        <f t="shared" si="65"/>
        <v>0</v>
      </c>
      <c r="BC268" s="1068"/>
    </row>
    <row r="269" spans="1:55" s="298" customFormat="1" ht="23.25">
      <c r="A269" s="207">
        <v>2</v>
      </c>
      <c r="B269" s="207">
        <v>10</v>
      </c>
      <c r="C269" s="50" t="s">
        <v>1364</v>
      </c>
      <c r="D269" s="207">
        <v>1.1000000000000001</v>
      </c>
      <c r="E269" s="207">
        <v>9</v>
      </c>
      <c r="F269" s="289" t="s">
        <v>738</v>
      </c>
      <c r="G269" s="289" t="s">
        <v>739</v>
      </c>
      <c r="H269" s="289" t="s">
        <v>487</v>
      </c>
      <c r="I269" s="640" t="s">
        <v>455</v>
      </c>
      <c r="J269" s="637" t="s">
        <v>740</v>
      </c>
      <c r="K269" s="1310">
        <v>18.697800000000001</v>
      </c>
      <c r="L269" s="1310">
        <v>99.585499999999996</v>
      </c>
      <c r="M269" s="282">
        <v>3000000</v>
      </c>
      <c r="N269" s="282">
        <v>0</v>
      </c>
      <c r="O269" s="282">
        <v>0</v>
      </c>
      <c r="P269" s="207">
        <v>1</v>
      </c>
      <c r="Q269" s="207">
        <v>1</v>
      </c>
      <c r="R269" s="207">
        <v>1</v>
      </c>
      <c r="S269" s="207">
        <v>1</v>
      </c>
      <c r="T269" s="207">
        <v>1</v>
      </c>
      <c r="U269" s="206">
        <v>450</v>
      </c>
      <c r="V269" s="206">
        <v>500</v>
      </c>
      <c r="W269" s="206"/>
      <c r="X269" s="206"/>
      <c r="Y269" s="206">
        <v>350</v>
      </c>
      <c r="Z269" s="206">
        <v>20</v>
      </c>
      <c r="AA269" s="207"/>
      <c r="AB269" s="207"/>
      <c r="AC269" s="207">
        <v>2563</v>
      </c>
      <c r="AD269" s="207">
        <v>2563</v>
      </c>
      <c r="AE269" s="207" t="s">
        <v>187</v>
      </c>
      <c r="AF269" s="207">
        <v>300</v>
      </c>
      <c r="AG269" s="1241" t="s">
        <v>735</v>
      </c>
      <c r="AH269" s="207"/>
      <c r="AI269" s="288" t="s">
        <v>1365</v>
      </c>
      <c r="AJ269" s="282">
        <v>3000000</v>
      </c>
      <c r="AK269" s="366">
        <v>0</v>
      </c>
      <c r="AL269" s="282">
        <v>3000000</v>
      </c>
      <c r="AM269" s="282"/>
      <c r="AN269" s="282"/>
      <c r="AO269" s="282"/>
      <c r="AP269" s="282">
        <v>750000</v>
      </c>
      <c r="AQ269" s="282">
        <v>750000</v>
      </c>
      <c r="AR269" s="282">
        <v>750000</v>
      </c>
      <c r="AS269" s="282">
        <v>750000</v>
      </c>
      <c r="AT269" s="282"/>
      <c r="AU269" s="282"/>
      <c r="AV269" s="282"/>
      <c r="AW269" s="282"/>
      <c r="AX269" s="991"/>
      <c r="AY269" s="1141">
        <f t="shared" si="64"/>
        <v>3000000</v>
      </c>
      <c r="AZ269" s="1141">
        <f t="shared" si="65"/>
        <v>0</v>
      </c>
      <c r="BC269" s="1068"/>
    </row>
    <row r="270" spans="1:55" s="298" customFormat="1" ht="23.25">
      <c r="A270" s="207">
        <v>2</v>
      </c>
      <c r="B270" s="207">
        <v>11</v>
      </c>
      <c r="C270" s="50" t="s">
        <v>1366</v>
      </c>
      <c r="D270" s="207">
        <v>1.1000000000000001</v>
      </c>
      <c r="E270" s="207">
        <v>9</v>
      </c>
      <c r="F270" s="289" t="s">
        <v>738</v>
      </c>
      <c r="G270" s="289" t="s">
        <v>739</v>
      </c>
      <c r="H270" s="289" t="s">
        <v>487</v>
      </c>
      <c r="I270" s="640" t="s">
        <v>455</v>
      </c>
      <c r="J270" s="637" t="s">
        <v>740</v>
      </c>
      <c r="K270" s="1298">
        <v>18.788</v>
      </c>
      <c r="L270" s="1298">
        <v>99.638400000000004</v>
      </c>
      <c r="M270" s="282">
        <v>2500000</v>
      </c>
      <c r="N270" s="282">
        <v>0</v>
      </c>
      <c r="O270" s="282">
        <v>0</v>
      </c>
      <c r="P270" s="207">
        <v>1</v>
      </c>
      <c r="Q270" s="207">
        <v>1</v>
      </c>
      <c r="R270" s="207">
        <v>1</v>
      </c>
      <c r="S270" s="207">
        <v>1</v>
      </c>
      <c r="T270" s="207">
        <v>1</v>
      </c>
      <c r="U270" s="206">
        <v>600</v>
      </c>
      <c r="V270" s="206">
        <v>550</v>
      </c>
      <c r="W270" s="206"/>
      <c r="X270" s="206"/>
      <c r="Y270" s="206">
        <v>300</v>
      </c>
      <c r="Z270" s="206">
        <v>25</v>
      </c>
      <c r="AA270" s="207"/>
      <c r="AB270" s="207"/>
      <c r="AC270" s="207">
        <v>2563</v>
      </c>
      <c r="AD270" s="207">
        <v>2563</v>
      </c>
      <c r="AE270" s="207" t="s">
        <v>187</v>
      </c>
      <c r="AF270" s="207">
        <v>300</v>
      </c>
      <c r="AG270" s="1241" t="s">
        <v>735</v>
      </c>
      <c r="AH270" s="207"/>
      <c r="AI270" s="288" t="s">
        <v>1367</v>
      </c>
      <c r="AJ270" s="282">
        <v>2500000</v>
      </c>
      <c r="AK270" s="366">
        <v>0</v>
      </c>
      <c r="AL270" s="282">
        <v>2500000</v>
      </c>
      <c r="AM270" s="282"/>
      <c r="AN270" s="282"/>
      <c r="AO270" s="282"/>
      <c r="AP270" s="282"/>
      <c r="AQ270" s="282">
        <v>500000</v>
      </c>
      <c r="AR270" s="282">
        <v>500000</v>
      </c>
      <c r="AS270" s="282">
        <v>500000</v>
      </c>
      <c r="AT270" s="282">
        <v>500000</v>
      </c>
      <c r="AU270" s="282">
        <v>500000</v>
      </c>
      <c r="AV270" s="282"/>
      <c r="AW270" s="282"/>
      <c r="AX270" s="991"/>
      <c r="AY270" s="1141">
        <f t="shared" si="64"/>
        <v>2500000</v>
      </c>
      <c r="AZ270" s="1141">
        <f t="shared" si="65"/>
        <v>0</v>
      </c>
      <c r="BC270" s="1068"/>
    </row>
    <row r="271" spans="1:55" s="298" customFormat="1" ht="42">
      <c r="A271" s="207">
        <v>2</v>
      </c>
      <c r="B271" s="207">
        <v>12</v>
      </c>
      <c r="C271" s="50" t="s">
        <v>1368</v>
      </c>
      <c r="D271" s="207">
        <v>1.1000000000000001</v>
      </c>
      <c r="E271" s="207">
        <v>9</v>
      </c>
      <c r="F271" s="289" t="s">
        <v>737</v>
      </c>
      <c r="G271" s="289" t="s">
        <v>148</v>
      </c>
      <c r="H271" s="289" t="s">
        <v>487</v>
      </c>
      <c r="I271" s="640" t="s">
        <v>455</v>
      </c>
      <c r="J271" s="637" t="s">
        <v>734</v>
      </c>
      <c r="K271" s="1298" t="s">
        <v>981</v>
      </c>
      <c r="L271" s="1298" t="s">
        <v>982</v>
      </c>
      <c r="M271" s="282">
        <v>1500000</v>
      </c>
      <c r="N271" s="282">
        <v>0</v>
      </c>
      <c r="O271" s="282">
        <v>0</v>
      </c>
      <c r="P271" s="207">
        <v>1</v>
      </c>
      <c r="Q271" s="207">
        <v>1</v>
      </c>
      <c r="R271" s="207">
        <v>1</v>
      </c>
      <c r="S271" s="207">
        <v>1</v>
      </c>
      <c r="T271" s="207">
        <v>1</v>
      </c>
      <c r="U271" s="206">
        <v>500</v>
      </c>
      <c r="V271" s="206">
        <v>330</v>
      </c>
      <c r="W271" s="206"/>
      <c r="X271" s="206"/>
      <c r="Y271" s="206">
        <v>49</v>
      </c>
      <c r="Z271" s="206">
        <v>10</v>
      </c>
      <c r="AA271" s="207"/>
      <c r="AB271" s="207"/>
      <c r="AC271" s="207">
        <v>2563</v>
      </c>
      <c r="AD271" s="207">
        <v>2563</v>
      </c>
      <c r="AE271" s="207" t="s">
        <v>187</v>
      </c>
      <c r="AF271" s="207">
        <v>180</v>
      </c>
      <c r="AG271" s="1241" t="s">
        <v>735</v>
      </c>
      <c r="AH271" s="207"/>
      <c r="AI271" s="288" t="s">
        <v>1369</v>
      </c>
      <c r="AJ271" s="282">
        <v>1500000</v>
      </c>
      <c r="AK271" s="366">
        <v>0</v>
      </c>
      <c r="AL271" s="282">
        <v>1500000</v>
      </c>
      <c r="AM271" s="282"/>
      <c r="AN271" s="282"/>
      <c r="AO271" s="282"/>
      <c r="AP271" s="282"/>
      <c r="AQ271" s="282">
        <v>300000</v>
      </c>
      <c r="AR271" s="282">
        <v>300000</v>
      </c>
      <c r="AS271" s="282">
        <v>300000</v>
      </c>
      <c r="AT271" s="282">
        <v>300000</v>
      </c>
      <c r="AU271" s="282">
        <v>300000</v>
      </c>
      <c r="AV271" s="282"/>
      <c r="AW271" s="282"/>
      <c r="AX271" s="991"/>
      <c r="AY271" s="1141">
        <f t="shared" si="64"/>
        <v>1500000</v>
      </c>
      <c r="AZ271" s="1141">
        <f t="shared" si="65"/>
        <v>0</v>
      </c>
      <c r="BC271" s="1068"/>
    </row>
    <row r="272" spans="1:55" s="298" customFormat="1" ht="42">
      <c r="A272" s="207">
        <v>2</v>
      </c>
      <c r="B272" s="207">
        <v>13</v>
      </c>
      <c r="C272" s="50" t="s">
        <v>1370</v>
      </c>
      <c r="D272" s="207">
        <v>1.1000000000000001</v>
      </c>
      <c r="E272" s="207">
        <v>9</v>
      </c>
      <c r="F272" s="289" t="s">
        <v>737</v>
      </c>
      <c r="G272" s="289" t="s">
        <v>148</v>
      </c>
      <c r="H272" s="289" t="s">
        <v>487</v>
      </c>
      <c r="I272" s="640" t="s">
        <v>455</v>
      </c>
      <c r="J272" s="637" t="s">
        <v>734</v>
      </c>
      <c r="K272" s="1298">
        <v>18.393719999999998</v>
      </c>
      <c r="L272" s="1298">
        <v>99.560599999999994</v>
      </c>
      <c r="M272" s="282">
        <v>1000000</v>
      </c>
      <c r="N272" s="282">
        <v>0</v>
      </c>
      <c r="O272" s="282">
        <v>0</v>
      </c>
      <c r="P272" s="207">
        <v>1</v>
      </c>
      <c r="Q272" s="207">
        <v>1</v>
      </c>
      <c r="R272" s="207">
        <v>1</v>
      </c>
      <c r="S272" s="207">
        <v>1</v>
      </c>
      <c r="T272" s="207">
        <v>1</v>
      </c>
      <c r="U272" s="206">
        <v>300</v>
      </c>
      <c r="V272" s="206">
        <v>172</v>
      </c>
      <c r="W272" s="206"/>
      <c r="X272" s="206"/>
      <c r="Y272" s="206">
        <v>62</v>
      </c>
      <c r="Z272" s="206">
        <v>12</v>
      </c>
      <c r="AA272" s="207"/>
      <c r="AB272" s="207"/>
      <c r="AC272" s="207">
        <v>2563</v>
      </c>
      <c r="AD272" s="207">
        <v>2563</v>
      </c>
      <c r="AE272" s="207" t="s">
        <v>187</v>
      </c>
      <c r="AF272" s="207">
        <v>360</v>
      </c>
      <c r="AG272" s="1241" t="s">
        <v>735</v>
      </c>
      <c r="AH272" s="207"/>
      <c r="AI272" s="288" t="s">
        <v>1371</v>
      </c>
      <c r="AJ272" s="282">
        <v>1000000</v>
      </c>
      <c r="AK272" s="366">
        <v>0</v>
      </c>
      <c r="AL272" s="282">
        <v>1000000</v>
      </c>
      <c r="AM272" s="282"/>
      <c r="AN272" s="282"/>
      <c r="AO272" s="282"/>
      <c r="AP272" s="282"/>
      <c r="AQ272" s="282">
        <v>200000</v>
      </c>
      <c r="AR272" s="282">
        <v>200000</v>
      </c>
      <c r="AS272" s="282">
        <v>200000</v>
      </c>
      <c r="AT272" s="282">
        <v>200000</v>
      </c>
      <c r="AU272" s="282">
        <v>200000</v>
      </c>
      <c r="AV272" s="282"/>
      <c r="AW272" s="282"/>
      <c r="AX272" s="991"/>
      <c r="AY272" s="1141">
        <f t="shared" si="64"/>
        <v>1000000</v>
      </c>
      <c r="AZ272" s="1141">
        <f t="shared" si="65"/>
        <v>0</v>
      </c>
      <c r="BC272" s="1068"/>
    </row>
    <row r="273" spans="1:55" s="272" customFormat="1" ht="23.25">
      <c r="A273" s="197"/>
      <c r="B273" s="197"/>
      <c r="C273" s="197"/>
      <c r="D273" s="197"/>
      <c r="E273" s="197"/>
      <c r="F273" s="197"/>
      <c r="G273" s="197"/>
      <c r="H273" s="197"/>
      <c r="I273" s="197"/>
      <c r="J273" s="197"/>
      <c r="K273" s="826"/>
      <c r="L273" s="826"/>
      <c r="M273" s="332"/>
      <c r="N273" s="332"/>
      <c r="O273" s="197"/>
      <c r="P273" s="197"/>
      <c r="Q273" s="197"/>
      <c r="R273" s="197"/>
      <c r="S273" s="197"/>
      <c r="T273" s="197"/>
      <c r="U273" s="332"/>
      <c r="V273" s="332"/>
      <c r="W273" s="332"/>
      <c r="X273" s="332"/>
      <c r="Y273" s="332"/>
      <c r="Z273" s="332"/>
      <c r="AA273" s="197"/>
      <c r="AB273" s="197"/>
      <c r="AC273" s="197"/>
      <c r="AD273" s="197"/>
      <c r="AE273" s="197"/>
      <c r="AF273" s="197"/>
      <c r="AG273" s="1238"/>
      <c r="AH273" s="197"/>
      <c r="AI273" s="331"/>
      <c r="AJ273" s="197"/>
      <c r="AK273" s="1157"/>
      <c r="AL273" s="197"/>
      <c r="AM273" s="197"/>
      <c r="AN273" s="197"/>
      <c r="AO273" s="197"/>
      <c r="AP273" s="197"/>
      <c r="AQ273" s="197"/>
      <c r="AR273" s="197"/>
      <c r="AS273" s="197"/>
      <c r="AT273" s="197"/>
      <c r="AU273" s="197"/>
      <c r="AV273" s="197"/>
      <c r="AW273" s="197"/>
      <c r="AX273" s="984"/>
      <c r="AY273" s="1141">
        <f>SUM(AM273:AX273)</f>
        <v>0</v>
      </c>
      <c r="AZ273" s="1141">
        <f>+AJ273-AY273</f>
        <v>0</v>
      </c>
      <c r="BC273" s="95"/>
    </row>
    <row r="274" spans="1:55" s="260" customFormat="1" ht="23.25">
      <c r="B274" s="261">
        <f>COUNT(B275:B312)</f>
        <v>36</v>
      </c>
      <c r="C274" s="263" t="s">
        <v>474</v>
      </c>
      <c r="D274" s="263"/>
      <c r="E274" s="261"/>
      <c r="F274" s="261"/>
      <c r="G274" s="261"/>
      <c r="H274" s="261"/>
      <c r="I274" s="261"/>
      <c r="J274" s="261"/>
      <c r="K274" s="1304"/>
      <c r="L274" s="1304"/>
      <c r="M274" s="264">
        <f>SUM(M275:M312)</f>
        <v>30000000</v>
      </c>
      <c r="N274" s="264">
        <f>SUM(N275:N312)</f>
        <v>30000000</v>
      </c>
      <c r="O274" s="261"/>
      <c r="P274" s="261"/>
      <c r="V274" s="264">
        <f>SUM(V275:V312)</f>
        <v>41965</v>
      </c>
      <c r="W274" s="264">
        <f>SUM(W275:W312)</f>
        <v>0</v>
      </c>
      <c r="X274" s="264">
        <f>SUM(X275:X312)</f>
        <v>0</v>
      </c>
      <c r="Y274" s="264">
        <f>SUM(Y275:Y312)</f>
        <v>10379</v>
      </c>
      <c r="Z274" s="297">
        <f>SUM(Z275:Z312)</f>
        <v>466</v>
      </c>
      <c r="AG274" s="1228" t="s">
        <v>764</v>
      </c>
      <c r="AH274" s="261"/>
      <c r="AI274" s="261"/>
      <c r="AJ274" s="264">
        <f t="shared" ref="AJ274:AX274" si="66">SUM(AJ275:AJ312)</f>
        <v>30000000</v>
      </c>
      <c r="AK274" s="265">
        <f t="shared" si="66"/>
        <v>0</v>
      </c>
      <c r="AL274" s="264">
        <f t="shared" si="66"/>
        <v>30000000</v>
      </c>
      <c r="AM274" s="264">
        <f t="shared" si="66"/>
        <v>1510000</v>
      </c>
      <c r="AN274" s="264">
        <f t="shared" si="66"/>
        <v>4750000</v>
      </c>
      <c r="AO274" s="264">
        <f t="shared" si="66"/>
        <v>6170000</v>
      </c>
      <c r="AP274" s="264">
        <f t="shared" si="66"/>
        <v>5060000</v>
      </c>
      <c r="AQ274" s="264">
        <f t="shared" si="66"/>
        <v>4380000</v>
      </c>
      <c r="AR274" s="264">
        <f t="shared" si="66"/>
        <v>3900000</v>
      </c>
      <c r="AS274" s="264">
        <f t="shared" si="66"/>
        <v>2800000</v>
      </c>
      <c r="AT274" s="264">
        <f t="shared" si="66"/>
        <v>1080000</v>
      </c>
      <c r="AU274" s="264">
        <f t="shared" si="66"/>
        <v>350000</v>
      </c>
      <c r="AV274" s="264">
        <f t="shared" si="66"/>
        <v>0</v>
      </c>
      <c r="AW274" s="264">
        <f t="shared" si="66"/>
        <v>0</v>
      </c>
      <c r="AX274" s="993">
        <f t="shared" si="66"/>
        <v>0</v>
      </c>
      <c r="AY274" s="1141">
        <f>SUM(AM274:AX274)</f>
        <v>30000000</v>
      </c>
      <c r="AZ274" s="1141">
        <f>+AJ274-AY274</f>
        <v>0</v>
      </c>
      <c r="BC274" s="1064"/>
    </row>
    <row r="275" spans="1:55" s="272" customFormat="1" ht="23.25">
      <c r="A275" s="197"/>
      <c r="B275" s="197"/>
      <c r="C275" s="197"/>
      <c r="D275" s="197"/>
      <c r="E275" s="197"/>
      <c r="F275" s="197"/>
      <c r="G275" s="197"/>
      <c r="H275" s="197"/>
      <c r="I275" s="197"/>
      <c r="J275" s="197"/>
      <c r="K275" s="826"/>
      <c r="L275" s="826"/>
      <c r="M275" s="332"/>
      <c r="N275" s="332"/>
      <c r="O275" s="197"/>
      <c r="P275" s="197"/>
      <c r="Q275" s="197"/>
      <c r="R275" s="197"/>
      <c r="S275" s="197"/>
      <c r="T275" s="197"/>
      <c r="U275" s="197"/>
      <c r="V275" s="332"/>
      <c r="W275" s="332"/>
      <c r="X275" s="332"/>
      <c r="Y275" s="332"/>
      <c r="Z275" s="332"/>
      <c r="AA275" s="197"/>
      <c r="AB275" s="197"/>
      <c r="AC275" s="197"/>
      <c r="AD275" s="197"/>
      <c r="AE275" s="197"/>
      <c r="AF275" s="197"/>
      <c r="AG275" s="1238"/>
      <c r="AH275" s="197"/>
      <c r="AI275" s="331"/>
      <c r="AJ275" s="197"/>
      <c r="AK275" s="1157"/>
      <c r="AL275" s="197"/>
      <c r="AM275" s="197"/>
      <c r="AN275" s="197"/>
      <c r="AO275" s="197"/>
      <c r="AP275" s="197"/>
      <c r="AQ275" s="197"/>
      <c r="AR275" s="197"/>
      <c r="AS275" s="197"/>
      <c r="AT275" s="197"/>
      <c r="AU275" s="197"/>
      <c r="AV275" s="197"/>
      <c r="AW275" s="197"/>
      <c r="AX275" s="984"/>
      <c r="AY275" s="1141">
        <f>SUM(AM275:AX275)</f>
        <v>0</v>
      </c>
      <c r="AZ275" s="1141">
        <f>+AJ275-AY275</f>
        <v>0</v>
      </c>
      <c r="BC275" s="95"/>
    </row>
    <row r="276" spans="1:55" s="312" customFormat="1" ht="42">
      <c r="A276" s="684">
        <v>2</v>
      </c>
      <c r="B276" s="304">
        <v>1</v>
      </c>
      <c r="C276" s="289" t="s">
        <v>1438</v>
      </c>
      <c r="D276" s="685">
        <v>3.3</v>
      </c>
      <c r="E276" s="685">
        <v>9</v>
      </c>
      <c r="F276" s="199" t="s">
        <v>752</v>
      </c>
      <c r="G276" s="199" t="s">
        <v>148</v>
      </c>
      <c r="H276" s="199" t="s">
        <v>487</v>
      </c>
      <c r="I276" s="686" t="s">
        <v>488</v>
      </c>
      <c r="J276" s="687" t="s">
        <v>455</v>
      </c>
      <c r="K276" s="378">
        <v>18.327500000000001</v>
      </c>
      <c r="L276" s="536">
        <v>99.508399999999995</v>
      </c>
      <c r="M276" s="289">
        <v>570000</v>
      </c>
      <c r="N276" s="289">
        <v>570000</v>
      </c>
      <c r="O276" s="215">
        <v>0</v>
      </c>
      <c r="P276" s="368">
        <v>1</v>
      </c>
      <c r="Q276" s="368">
        <v>1</v>
      </c>
      <c r="R276" s="368">
        <v>1</v>
      </c>
      <c r="S276" s="368">
        <v>1</v>
      </c>
      <c r="T276" s="368">
        <v>1</v>
      </c>
      <c r="U276" s="368"/>
      <c r="V276" s="309">
        <v>1260</v>
      </c>
      <c r="W276" s="309" t="s">
        <v>32</v>
      </c>
      <c r="X276" s="539" t="s">
        <v>32</v>
      </c>
      <c r="Y276" s="539">
        <v>160</v>
      </c>
      <c r="Z276" s="309">
        <v>30</v>
      </c>
      <c r="AA276" s="688"/>
      <c r="AB276" s="688"/>
      <c r="AC276" s="304">
        <v>2563</v>
      </c>
      <c r="AD276" s="304">
        <v>2563</v>
      </c>
      <c r="AE276" s="304" t="s">
        <v>187</v>
      </c>
      <c r="AF276" s="304">
        <v>180</v>
      </c>
      <c r="AG276" s="1245" t="s">
        <v>764</v>
      </c>
      <c r="AH276" s="376"/>
      <c r="AI276" s="1468" t="s">
        <v>1439</v>
      </c>
      <c r="AJ276" s="289">
        <v>570000</v>
      </c>
      <c r="AK276" s="1160"/>
      <c r="AL276" s="289">
        <v>570000</v>
      </c>
      <c r="AM276" s="289">
        <v>70000</v>
      </c>
      <c r="AN276" s="289">
        <v>250000</v>
      </c>
      <c r="AO276" s="289">
        <v>250000</v>
      </c>
      <c r="AP276" s="289"/>
      <c r="AQ276" s="308"/>
      <c r="AR276" s="308"/>
      <c r="AS276" s="308"/>
      <c r="AT276" s="308"/>
      <c r="AU276" s="308"/>
      <c r="AV276" s="289"/>
      <c r="AW276" s="289"/>
      <c r="AX276" s="1005"/>
      <c r="AY276" s="1141">
        <v>570000</v>
      </c>
      <c r="AZ276" s="1141">
        <v>0</v>
      </c>
      <c r="BC276" s="1063"/>
    </row>
    <row r="277" spans="1:55" s="672" customFormat="1" ht="23.25">
      <c r="A277" s="304">
        <v>2</v>
      </c>
      <c r="B277" s="304">
        <v>2</v>
      </c>
      <c r="C277" s="289" t="s">
        <v>774</v>
      </c>
      <c r="D277" s="685">
        <v>3.3</v>
      </c>
      <c r="E277" s="685">
        <v>9</v>
      </c>
      <c r="F277" s="662" t="s">
        <v>770</v>
      </c>
      <c r="G277" s="662" t="s">
        <v>148</v>
      </c>
      <c r="H277" s="662" t="s">
        <v>487</v>
      </c>
      <c r="I277" s="289"/>
      <c r="J277" s="311">
        <v>7</v>
      </c>
      <c r="K277" s="904">
        <v>18.316800000000001</v>
      </c>
      <c r="L277" s="904">
        <v>9.5449999999999999</v>
      </c>
      <c r="M277" s="289">
        <v>3000000</v>
      </c>
      <c r="N277" s="289">
        <v>3000000</v>
      </c>
      <c r="O277" s="215">
        <v>0</v>
      </c>
      <c r="P277" s="304">
        <v>1</v>
      </c>
      <c r="Q277" s="304">
        <v>1</v>
      </c>
      <c r="R277" s="304">
        <v>1</v>
      </c>
      <c r="S277" s="304">
        <v>1</v>
      </c>
      <c r="T277" s="304">
        <v>1</v>
      </c>
      <c r="U277" s="304"/>
      <c r="V277" s="539">
        <v>2000</v>
      </c>
      <c r="W277" s="539"/>
      <c r="X277" s="539"/>
      <c r="Y277" s="539">
        <v>500</v>
      </c>
      <c r="Z277" s="539">
        <v>50</v>
      </c>
      <c r="AA277" s="304"/>
      <c r="AB277" s="304"/>
      <c r="AC277" s="304">
        <v>2563</v>
      </c>
      <c r="AD277" s="304">
        <v>2563</v>
      </c>
      <c r="AE277" s="304" t="s">
        <v>187</v>
      </c>
      <c r="AF277" s="304">
        <v>210</v>
      </c>
      <c r="AG277" s="1261" t="s">
        <v>764</v>
      </c>
      <c r="AH277" s="311"/>
      <c r="AI277" s="311" t="s">
        <v>1440</v>
      </c>
      <c r="AJ277" s="289">
        <v>3000000</v>
      </c>
      <c r="AK277" s="1160"/>
      <c r="AL277" s="289">
        <v>3000000</v>
      </c>
      <c r="AM277" s="289"/>
      <c r="AN277" s="289"/>
      <c r="AO277" s="308">
        <v>350000</v>
      </c>
      <c r="AP277" s="308">
        <v>350000</v>
      </c>
      <c r="AQ277" s="308">
        <v>600000</v>
      </c>
      <c r="AR277" s="308">
        <v>500000</v>
      </c>
      <c r="AS277" s="308">
        <v>500000</v>
      </c>
      <c r="AT277" s="308">
        <v>350000</v>
      </c>
      <c r="AU277" s="308">
        <v>350000</v>
      </c>
      <c r="AV277" s="312"/>
      <c r="AW277" s="308"/>
      <c r="AX277" s="1005"/>
      <c r="AY277" s="1141">
        <v>3000000</v>
      </c>
      <c r="AZ277" s="1141">
        <v>0</v>
      </c>
      <c r="BC277" s="1072"/>
    </row>
    <row r="278" spans="1:55" s="298" customFormat="1" ht="42">
      <c r="A278" s="684">
        <v>2</v>
      </c>
      <c r="B278" s="304">
        <v>3</v>
      </c>
      <c r="C278" s="689" t="s">
        <v>1441</v>
      </c>
      <c r="D278" s="685">
        <v>3.3</v>
      </c>
      <c r="E278" s="685">
        <v>9</v>
      </c>
      <c r="F278" s="600" t="s">
        <v>486</v>
      </c>
      <c r="G278" s="600" t="s">
        <v>148</v>
      </c>
      <c r="H278" s="600" t="s">
        <v>487</v>
      </c>
      <c r="I278" s="686" t="s">
        <v>488</v>
      </c>
      <c r="J278" s="687" t="s">
        <v>455</v>
      </c>
      <c r="K278" s="534">
        <v>18.229800000000001</v>
      </c>
      <c r="L278" s="534">
        <v>99.439300000000003</v>
      </c>
      <c r="M278" s="199">
        <v>1500000</v>
      </c>
      <c r="N278" s="199">
        <v>1500000</v>
      </c>
      <c r="O278" s="215">
        <v>0</v>
      </c>
      <c r="P278" s="368">
        <v>1</v>
      </c>
      <c r="Q278" s="368">
        <v>1</v>
      </c>
      <c r="R278" s="368">
        <v>1</v>
      </c>
      <c r="S278" s="368">
        <v>1</v>
      </c>
      <c r="T278" s="368">
        <v>1</v>
      </c>
      <c r="U278" s="200"/>
      <c r="V278" s="199">
        <v>800</v>
      </c>
      <c r="W278" s="199"/>
      <c r="X278" s="199"/>
      <c r="Y278" s="199">
        <v>100</v>
      </c>
      <c r="Z278" s="199"/>
      <c r="AA278" s="690"/>
      <c r="AB278" s="690"/>
      <c r="AC278" s="304">
        <v>2563</v>
      </c>
      <c r="AD278" s="304">
        <v>2563</v>
      </c>
      <c r="AE278" s="304" t="s">
        <v>187</v>
      </c>
      <c r="AF278" s="304">
        <v>180</v>
      </c>
      <c r="AG278" s="1245" t="s">
        <v>764</v>
      </c>
      <c r="AH278" s="691"/>
      <c r="AI278" s="207" t="s">
        <v>1442</v>
      </c>
      <c r="AJ278" s="289">
        <v>1500000</v>
      </c>
      <c r="AK278" s="1179">
        <v>0</v>
      </c>
      <c r="AL278" s="199">
        <v>1500000</v>
      </c>
      <c r="AM278" s="289">
        <v>50000</v>
      </c>
      <c r="AN278" s="289">
        <v>300000</v>
      </c>
      <c r="AO278" s="308">
        <v>300000</v>
      </c>
      <c r="AP278" s="308">
        <v>300000</v>
      </c>
      <c r="AQ278" s="308">
        <v>250000</v>
      </c>
      <c r="AR278" s="308">
        <v>300000</v>
      </c>
      <c r="AS278" s="662"/>
      <c r="AT278" s="662"/>
      <c r="AU278" s="662"/>
      <c r="AV278" s="662"/>
      <c r="AW278" s="662"/>
      <c r="AX278" s="998"/>
      <c r="AY278" s="1141">
        <v>1500000</v>
      </c>
      <c r="AZ278" s="1141">
        <v>0</v>
      </c>
      <c r="BC278" s="1068"/>
    </row>
    <row r="279" spans="1:55" s="312" customFormat="1" ht="42">
      <c r="A279" s="304">
        <v>2</v>
      </c>
      <c r="B279" s="304">
        <v>4</v>
      </c>
      <c r="C279" s="289" t="s">
        <v>1443</v>
      </c>
      <c r="D279" s="685">
        <v>3.3</v>
      </c>
      <c r="E279" s="685">
        <v>9</v>
      </c>
      <c r="F279" s="199" t="s">
        <v>736</v>
      </c>
      <c r="G279" s="199" t="s">
        <v>148</v>
      </c>
      <c r="H279" s="199" t="s">
        <v>487</v>
      </c>
      <c r="I279" s="686" t="s">
        <v>488</v>
      </c>
      <c r="J279" s="687" t="s">
        <v>455</v>
      </c>
      <c r="K279" s="378">
        <v>18.437798000000001</v>
      </c>
      <c r="L279" s="536">
        <v>99.631719000000004</v>
      </c>
      <c r="M279" s="289">
        <v>600000</v>
      </c>
      <c r="N279" s="289">
        <v>600000</v>
      </c>
      <c r="O279" s="215">
        <v>0</v>
      </c>
      <c r="P279" s="368">
        <v>1</v>
      </c>
      <c r="Q279" s="368">
        <v>1</v>
      </c>
      <c r="R279" s="368">
        <v>1</v>
      </c>
      <c r="S279" s="368">
        <v>1</v>
      </c>
      <c r="T279" s="368">
        <v>1</v>
      </c>
      <c r="U279" s="368"/>
      <c r="V279" s="309"/>
      <c r="W279" s="309"/>
      <c r="X279" s="539"/>
      <c r="Y279" s="539"/>
      <c r="Z279" s="309"/>
      <c r="AA279" s="304"/>
      <c r="AB279" s="304"/>
      <c r="AC279" s="304">
        <v>2563</v>
      </c>
      <c r="AD279" s="304">
        <v>2563</v>
      </c>
      <c r="AE279" s="304" t="s">
        <v>187</v>
      </c>
      <c r="AF279" s="304">
        <v>180</v>
      </c>
      <c r="AG279" s="1245" t="s">
        <v>764</v>
      </c>
      <c r="AH279" s="376"/>
      <c r="AI279" s="207" t="s">
        <v>1444</v>
      </c>
      <c r="AJ279" s="289">
        <v>600000</v>
      </c>
      <c r="AK279" s="1160"/>
      <c r="AL279" s="289">
        <v>600000</v>
      </c>
      <c r="AM279" s="662">
        <v>50000</v>
      </c>
      <c r="AN279" s="662">
        <v>300000</v>
      </c>
      <c r="AO279" s="662">
        <v>250000</v>
      </c>
      <c r="AP279" s="289"/>
      <c r="AQ279" s="308"/>
      <c r="AR279" s="308"/>
      <c r="AS279" s="308"/>
      <c r="AT279" s="308"/>
      <c r="AU279" s="308"/>
      <c r="AV279" s="289"/>
      <c r="AW279" s="289"/>
      <c r="AX279" s="1005"/>
      <c r="AY279" s="1141">
        <v>600000</v>
      </c>
      <c r="AZ279" s="1141">
        <v>0</v>
      </c>
      <c r="BC279" s="1063"/>
    </row>
    <row r="280" spans="1:55" s="312" customFormat="1" ht="23.25">
      <c r="A280" s="304"/>
      <c r="B280" s="304">
        <v>5</v>
      </c>
      <c r="C280" s="278" t="s">
        <v>1445</v>
      </c>
      <c r="D280" s="685">
        <v>3.3</v>
      </c>
      <c r="E280" s="685">
        <v>9</v>
      </c>
      <c r="F280" s="688" t="s">
        <v>486</v>
      </c>
      <c r="G280" s="386" t="s">
        <v>148</v>
      </c>
      <c r="H280" s="386" t="s">
        <v>487</v>
      </c>
      <c r="I280" s="686" t="s">
        <v>488</v>
      </c>
      <c r="J280" s="687" t="s">
        <v>455</v>
      </c>
      <c r="K280" s="1326">
        <v>18.4133</v>
      </c>
      <c r="L280" s="1326">
        <v>99.619799999999998</v>
      </c>
      <c r="M280" s="692">
        <v>250000</v>
      </c>
      <c r="N280" s="692">
        <v>250000</v>
      </c>
      <c r="O280" s="215">
        <v>0</v>
      </c>
      <c r="P280" s="368">
        <v>1</v>
      </c>
      <c r="Q280" s="368">
        <v>1</v>
      </c>
      <c r="R280" s="368">
        <v>1</v>
      </c>
      <c r="S280" s="368">
        <v>1</v>
      </c>
      <c r="T280" s="368">
        <v>1</v>
      </c>
      <c r="U280" s="368"/>
      <c r="V280" s="309"/>
      <c r="W280" s="309"/>
      <c r="X280" s="539"/>
      <c r="Y280" s="539"/>
      <c r="Z280" s="309"/>
      <c r="AA280" s="304"/>
      <c r="AB280" s="304"/>
      <c r="AC280" s="304">
        <v>2563</v>
      </c>
      <c r="AD280" s="304">
        <v>2563</v>
      </c>
      <c r="AE280" s="304" t="s">
        <v>187</v>
      </c>
      <c r="AF280" s="304">
        <v>180</v>
      </c>
      <c r="AG280" s="1245" t="s">
        <v>764</v>
      </c>
      <c r="AH280" s="376"/>
      <c r="AI280" s="207" t="s">
        <v>1446</v>
      </c>
      <c r="AJ280" s="692">
        <v>250000</v>
      </c>
      <c r="AK280" s="1160"/>
      <c r="AL280" s="692">
        <v>250000</v>
      </c>
      <c r="AM280" s="662">
        <v>50000</v>
      </c>
      <c r="AN280" s="662">
        <v>100000</v>
      </c>
      <c r="AO280" s="662">
        <v>100000</v>
      </c>
      <c r="AP280" s="289"/>
      <c r="AQ280" s="308"/>
      <c r="AR280" s="308"/>
      <c r="AS280" s="308"/>
      <c r="AT280" s="308"/>
      <c r="AU280" s="308"/>
      <c r="AV280" s="289"/>
      <c r="AW280" s="289"/>
      <c r="AX280" s="1005"/>
      <c r="AY280" s="1141">
        <v>250000</v>
      </c>
      <c r="AZ280" s="1141">
        <v>0</v>
      </c>
      <c r="BC280" s="1063"/>
    </row>
    <row r="281" spans="1:55" s="693" customFormat="1" ht="28.5" customHeight="1">
      <c r="A281" s="304">
        <v>2</v>
      </c>
      <c r="B281" s="304">
        <v>6</v>
      </c>
      <c r="C281" s="289" t="s">
        <v>1447</v>
      </c>
      <c r="D281" s="685">
        <v>3.3</v>
      </c>
      <c r="E281" s="685">
        <v>9</v>
      </c>
      <c r="F281" s="199" t="s">
        <v>768</v>
      </c>
      <c r="G281" s="199" t="s">
        <v>148</v>
      </c>
      <c r="H281" s="199" t="s">
        <v>487</v>
      </c>
      <c r="I281" s="289"/>
      <c r="J281" s="311">
        <v>7</v>
      </c>
      <c r="K281" s="534">
        <v>18.283000000000001</v>
      </c>
      <c r="L281" s="1374">
        <v>9.5244999999999997</v>
      </c>
      <c r="M281" s="289">
        <v>800000</v>
      </c>
      <c r="N281" s="289">
        <v>800000</v>
      </c>
      <c r="O281" s="215">
        <v>0</v>
      </c>
      <c r="P281" s="304">
        <v>1</v>
      </c>
      <c r="Q281" s="304">
        <v>1</v>
      </c>
      <c r="R281" s="304">
        <v>1</v>
      </c>
      <c r="S281" s="304">
        <v>1</v>
      </c>
      <c r="T281" s="304">
        <v>1</v>
      </c>
      <c r="U281" s="304"/>
      <c r="V281" s="539">
        <v>7500</v>
      </c>
      <c r="W281" s="539"/>
      <c r="X281" s="539"/>
      <c r="Y281" s="199">
        <v>2500</v>
      </c>
      <c r="Z281" s="539">
        <v>30</v>
      </c>
      <c r="AA281" s="304"/>
      <c r="AB281" s="304"/>
      <c r="AC281" s="304">
        <v>2563</v>
      </c>
      <c r="AD281" s="304">
        <v>2563</v>
      </c>
      <c r="AE281" s="304" t="s">
        <v>187</v>
      </c>
      <c r="AF281" s="304">
        <v>180</v>
      </c>
      <c r="AG281" s="1261" t="s">
        <v>764</v>
      </c>
      <c r="AH281" s="311"/>
      <c r="AI281" s="207" t="s">
        <v>1448</v>
      </c>
      <c r="AJ281" s="289">
        <v>800000</v>
      </c>
      <c r="AK281" s="1160"/>
      <c r="AL281" s="289">
        <v>800000</v>
      </c>
      <c r="AM281" s="289"/>
      <c r="AN281" s="289"/>
      <c r="AO281" s="308">
        <v>120000</v>
      </c>
      <c r="AP281" s="308">
        <v>170000</v>
      </c>
      <c r="AQ281" s="308">
        <v>170000</v>
      </c>
      <c r="AR281" s="308">
        <v>170000</v>
      </c>
      <c r="AS281" s="308">
        <v>170000</v>
      </c>
      <c r="AT281" s="308"/>
      <c r="AU281" s="308"/>
      <c r="AV281" s="289"/>
      <c r="AW281" s="289"/>
      <c r="AX281" s="1005"/>
      <c r="AY281" s="1141">
        <v>800000</v>
      </c>
      <c r="AZ281" s="1141">
        <v>0</v>
      </c>
      <c r="BC281" s="1078"/>
    </row>
    <row r="282" spans="1:55" s="298" customFormat="1" ht="42">
      <c r="A282" s="684">
        <v>2</v>
      </c>
      <c r="B282" s="304">
        <v>7</v>
      </c>
      <c r="C282" s="689" t="s">
        <v>1449</v>
      </c>
      <c r="D282" s="685">
        <v>3.3</v>
      </c>
      <c r="E282" s="685">
        <v>9</v>
      </c>
      <c r="F282" s="600" t="s">
        <v>486</v>
      </c>
      <c r="G282" s="600" t="s">
        <v>148</v>
      </c>
      <c r="H282" s="600" t="s">
        <v>487</v>
      </c>
      <c r="I282" s="686" t="s">
        <v>488</v>
      </c>
      <c r="J282" s="687" t="s">
        <v>455</v>
      </c>
      <c r="K282" s="534">
        <v>18.227799999999998</v>
      </c>
      <c r="L282" s="534">
        <v>99.431700000000006</v>
      </c>
      <c r="M282" s="199">
        <v>1130000</v>
      </c>
      <c r="N282" s="199">
        <v>1130000</v>
      </c>
      <c r="O282" s="215">
        <v>0</v>
      </c>
      <c r="P282" s="368">
        <v>1</v>
      </c>
      <c r="Q282" s="368">
        <v>1</v>
      </c>
      <c r="R282" s="368">
        <v>1</v>
      </c>
      <c r="S282" s="368">
        <v>1</v>
      </c>
      <c r="T282" s="368">
        <v>1</v>
      </c>
      <c r="U282" s="200"/>
      <c r="V282" s="199">
        <v>1000</v>
      </c>
      <c r="W282" s="199"/>
      <c r="X282" s="199"/>
      <c r="Y282" s="199">
        <v>250</v>
      </c>
      <c r="Z282" s="199"/>
      <c r="AA282" s="690"/>
      <c r="AB282" s="690"/>
      <c r="AC282" s="304">
        <v>2563</v>
      </c>
      <c r="AD282" s="304">
        <v>2563</v>
      </c>
      <c r="AE282" s="304" t="s">
        <v>187</v>
      </c>
      <c r="AF282" s="304">
        <v>180</v>
      </c>
      <c r="AG282" s="1245" t="s">
        <v>764</v>
      </c>
      <c r="AH282" s="691"/>
      <c r="AI282" s="207" t="s">
        <v>1450</v>
      </c>
      <c r="AJ282" s="289">
        <v>1130000</v>
      </c>
      <c r="AK282" s="1179">
        <v>0</v>
      </c>
      <c r="AL282" s="199">
        <v>1130000</v>
      </c>
      <c r="AM282" s="662">
        <v>130000</v>
      </c>
      <c r="AN282" s="662">
        <v>250000</v>
      </c>
      <c r="AO282" s="662">
        <v>250000</v>
      </c>
      <c r="AP282" s="662">
        <v>250000</v>
      </c>
      <c r="AQ282" s="662">
        <v>150000</v>
      </c>
      <c r="AR282" s="662">
        <v>100000</v>
      </c>
      <c r="AS282" s="662"/>
      <c r="AT282" s="662"/>
      <c r="AU282" s="662"/>
      <c r="AV282" s="662"/>
      <c r="AW282" s="662"/>
      <c r="AX282" s="998"/>
      <c r="AY282" s="1141">
        <v>1130000</v>
      </c>
      <c r="AZ282" s="1141">
        <v>0</v>
      </c>
      <c r="BC282" s="1068"/>
    </row>
    <row r="283" spans="1:55" s="312" customFormat="1" ht="42">
      <c r="A283" s="304"/>
      <c r="B283" s="304">
        <v>8</v>
      </c>
      <c r="C283" s="289" t="s">
        <v>1451</v>
      </c>
      <c r="D283" s="685">
        <v>3.3</v>
      </c>
      <c r="E283" s="685">
        <v>9</v>
      </c>
      <c r="F283" s="199" t="s">
        <v>736</v>
      </c>
      <c r="G283" s="199" t="s">
        <v>148</v>
      </c>
      <c r="H283" s="199" t="s">
        <v>487</v>
      </c>
      <c r="I283" s="686" t="s">
        <v>488</v>
      </c>
      <c r="J283" s="687" t="s">
        <v>455</v>
      </c>
      <c r="K283" s="378">
        <v>18.438251999999999</v>
      </c>
      <c r="L283" s="536">
        <v>99.631231999999997</v>
      </c>
      <c r="M283" s="289">
        <v>460000</v>
      </c>
      <c r="N283" s="289">
        <v>460000</v>
      </c>
      <c r="O283" s="215">
        <v>0</v>
      </c>
      <c r="P283" s="368">
        <v>1</v>
      </c>
      <c r="Q283" s="368">
        <v>1</v>
      </c>
      <c r="R283" s="368">
        <v>1</v>
      </c>
      <c r="S283" s="368">
        <v>1</v>
      </c>
      <c r="T283" s="368">
        <v>1</v>
      </c>
      <c r="U283" s="368"/>
      <c r="V283" s="309"/>
      <c r="W283" s="309"/>
      <c r="X283" s="539"/>
      <c r="Y283" s="539"/>
      <c r="Z283" s="309"/>
      <c r="AA283" s="304"/>
      <c r="AB283" s="304"/>
      <c r="AC283" s="304">
        <v>2563</v>
      </c>
      <c r="AD283" s="304">
        <v>2563</v>
      </c>
      <c r="AE283" s="304" t="s">
        <v>187</v>
      </c>
      <c r="AF283" s="304">
        <v>180</v>
      </c>
      <c r="AG283" s="1245" t="s">
        <v>764</v>
      </c>
      <c r="AH283" s="376"/>
      <c r="AI283" s="207" t="s">
        <v>1452</v>
      </c>
      <c r="AJ283" s="289">
        <v>460000</v>
      </c>
      <c r="AK283" s="1160"/>
      <c r="AL283" s="289">
        <v>460000</v>
      </c>
      <c r="AM283" s="662">
        <v>60000</v>
      </c>
      <c r="AN283" s="662">
        <v>200000</v>
      </c>
      <c r="AO283" s="662">
        <v>200000</v>
      </c>
      <c r="AP283" s="289"/>
      <c r="AQ283" s="308"/>
      <c r="AR283" s="308"/>
      <c r="AS283" s="308"/>
      <c r="AT283" s="308"/>
      <c r="AU283" s="308"/>
      <c r="AV283" s="289"/>
      <c r="AW283" s="289"/>
      <c r="AX283" s="1005"/>
      <c r="AY283" s="1141">
        <v>460000</v>
      </c>
      <c r="AZ283" s="1141">
        <v>0</v>
      </c>
      <c r="BC283" s="1063"/>
    </row>
    <row r="284" spans="1:55" s="312" customFormat="1" ht="23.25">
      <c r="A284" s="304"/>
      <c r="B284" s="304">
        <v>9</v>
      </c>
      <c r="C284" s="278" t="s">
        <v>1453</v>
      </c>
      <c r="D284" s="304">
        <v>3.3</v>
      </c>
      <c r="E284" s="304">
        <v>9</v>
      </c>
      <c r="F284" s="688" t="s">
        <v>736</v>
      </c>
      <c r="G284" s="386" t="s">
        <v>148</v>
      </c>
      <c r="H284" s="386" t="s">
        <v>487</v>
      </c>
      <c r="I284" s="686" t="s">
        <v>488</v>
      </c>
      <c r="J284" s="687" t="s">
        <v>455</v>
      </c>
      <c r="K284" s="1327">
        <v>18.438600000000001</v>
      </c>
      <c r="L284" s="1327">
        <v>99.631699999999995</v>
      </c>
      <c r="M284" s="277">
        <v>350000</v>
      </c>
      <c r="N284" s="277">
        <v>350000</v>
      </c>
      <c r="O284" s="215">
        <v>0</v>
      </c>
      <c r="P284" s="368">
        <v>1</v>
      </c>
      <c r="Q284" s="368">
        <v>1</v>
      </c>
      <c r="R284" s="368">
        <v>1</v>
      </c>
      <c r="S284" s="368">
        <v>1</v>
      </c>
      <c r="T284" s="368">
        <v>1</v>
      </c>
      <c r="U284" s="368"/>
      <c r="V284" s="309"/>
      <c r="W284" s="309"/>
      <c r="X284" s="539"/>
      <c r="Y284" s="539"/>
      <c r="Z284" s="309"/>
      <c r="AA284" s="304"/>
      <c r="AB284" s="304"/>
      <c r="AC284" s="304">
        <v>2563</v>
      </c>
      <c r="AD284" s="304">
        <v>2563</v>
      </c>
      <c r="AE284" s="304" t="s">
        <v>187</v>
      </c>
      <c r="AF284" s="304">
        <v>180</v>
      </c>
      <c r="AG284" s="1245" t="s">
        <v>764</v>
      </c>
      <c r="AH284" s="376"/>
      <c r="AI284" s="207" t="s">
        <v>1454</v>
      </c>
      <c r="AJ284" s="277">
        <v>350000</v>
      </c>
      <c r="AK284" s="1160"/>
      <c r="AL284" s="277">
        <v>350000</v>
      </c>
      <c r="AM284" s="662">
        <v>50000</v>
      </c>
      <c r="AN284" s="662">
        <v>150000</v>
      </c>
      <c r="AO284" s="662">
        <v>150000</v>
      </c>
      <c r="AP284" s="289"/>
      <c r="AQ284" s="308"/>
      <c r="AR284" s="308"/>
      <c r="AS284" s="308"/>
      <c r="AT284" s="308"/>
      <c r="AU284" s="308"/>
      <c r="AV284" s="289"/>
      <c r="AW284" s="289"/>
      <c r="AX284" s="1005"/>
      <c r="AY284" s="1141">
        <v>350000</v>
      </c>
      <c r="AZ284" s="1141">
        <v>0</v>
      </c>
      <c r="BC284" s="1063"/>
    </row>
    <row r="285" spans="1:55" s="312" customFormat="1" ht="23.25">
      <c r="A285" s="684">
        <v>2</v>
      </c>
      <c r="B285" s="304">
        <v>10</v>
      </c>
      <c r="C285" s="289" t="s">
        <v>1455</v>
      </c>
      <c r="D285" s="685">
        <v>3.3</v>
      </c>
      <c r="E285" s="685">
        <v>9</v>
      </c>
      <c r="F285" s="199" t="s">
        <v>752</v>
      </c>
      <c r="G285" s="199" t="s">
        <v>148</v>
      </c>
      <c r="H285" s="199" t="s">
        <v>487</v>
      </c>
      <c r="I285" s="686" t="s">
        <v>488</v>
      </c>
      <c r="J285" s="687" t="s">
        <v>455</v>
      </c>
      <c r="K285" s="378">
        <v>18.337499999999999</v>
      </c>
      <c r="L285" s="536">
        <v>99.451499999999996</v>
      </c>
      <c r="M285" s="289">
        <v>2000000</v>
      </c>
      <c r="N285" s="289">
        <v>2000000</v>
      </c>
      <c r="O285" s="215">
        <v>0</v>
      </c>
      <c r="P285" s="368">
        <v>1</v>
      </c>
      <c r="Q285" s="368">
        <v>1</v>
      </c>
      <c r="R285" s="368">
        <v>1</v>
      </c>
      <c r="S285" s="368">
        <v>1</v>
      </c>
      <c r="T285" s="368">
        <v>1</v>
      </c>
      <c r="U285" s="368"/>
      <c r="V285" s="309">
        <v>990</v>
      </c>
      <c r="W285" s="309" t="s">
        <v>32</v>
      </c>
      <c r="X285" s="539" t="s">
        <v>32</v>
      </c>
      <c r="Y285" s="539">
        <v>30</v>
      </c>
      <c r="Z285" s="309">
        <v>30</v>
      </c>
      <c r="AA285" s="688"/>
      <c r="AB285" s="688"/>
      <c r="AC285" s="304">
        <v>2563</v>
      </c>
      <c r="AD285" s="304">
        <v>2563</v>
      </c>
      <c r="AE285" s="304" t="s">
        <v>187</v>
      </c>
      <c r="AF285" s="304">
        <v>180</v>
      </c>
      <c r="AG285" s="1245" t="s">
        <v>764</v>
      </c>
      <c r="AH285" s="376"/>
      <c r="AI285" s="207" t="s">
        <v>1456</v>
      </c>
      <c r="AJ285" s="289">
        <v>2000000</v>
      </c>
      <c r="AK285" s="1160"/>
      <c r="AL285" s="289">
        <v>2000000</v>
      </c>
      <c r="AM285" s="662">
        <v>100000</v>
      </c>
      <c r="AN285" s="662">
        <v>300000</v>
      </c>
      <c r="AO285" s="662">
        <v>400000</v>
      </c>
      <c r="AP285" s="662">
        <v>300000</v>
      </c>
      <c r="AQ285" s="308">
        <v>300000</v>
      </c>
      <c r="AR285" s="308">
        <v>300000</v>
      </c>
      <c r="AS285" s="308">
        <v>300000</v>
      </c>
      <c r="AT285" s="308"/>
      <c r="AU285" s="308"/>
      <c r="AV285" s="289"/>
      <c r="AW285" s="289"/>
      <c r="AX285" s="1005"/>
      <c r="AY285" s="1141">
        <v>2000000</v>
      </c>
      <c r="AZ285" s="1141">
        <v>0</v>
      </c>
      <c r="BC285" s="1063"/>
    </row>
    <row r="286" spans="1:55" s="298" customFormat="1" ht="42">
      <c r="A286" s="684">
        <v>2</v>
      </c>
      <c r="B286" s="304">
        <v>11</v>
      </c>
      <c r="C286" s="689" t="s">
        <v>1457</v>
      </c>
      <c r="D286" s="685">
        <v>3.3</v>
      </c>
      <c r="E286" s="685">
        <v>9</v>
      </c>
      <c r="F286" s="600" t="s">
        <v>486</v>
      </c>
      <c r="G286" s="600" t="s">
        <v>148</v>
      </c>
      <c r="H286" s="600" t="s">
        <v>487</v>
      </c>
      <c r="I286" s="686" t="s">
        <v>488</v>
      </c>
      <c r="J286" s="687" t="s">
        <v>455</v>
      </c>
      <c r="K286" s="534">
        <v>18.2362</v>
      </c>
      <c r="L286" s="534">
        <v>99.464600000000004</v>
      </c>
      <c r="M286" s="199">
        <v>1100000</v>
      </c>
      <c r="N286" s="199">
        <v>1100000</v>
      </c>
      <c r="O286" s="215">
        <v>0</v>
      </c>
      <c r="P286" s="368">
        <v>1</v>
      </c>
      <c r="Q286" s="368">
        <v>1</v>
      </c>
      <c r="R286" s="368">
        <v>1</v>
      </c>
      <c r="S286" s="368">
        <v>1</v>
      </c>
      <c r="T286" s="368">
        <v>1</v>
      </c>
      <c r="U286" s="200"/>
      <c r="V286" s="199">
        <v>1450</v>
      </c>
      <c r="W286" s="199"/>
      <c r="X286" s="199"/>
      <c r="Y286" s="199">
        <v>930</v>
      </c>
      <c r="Z286" s="199"/>
      <c r="AA286" s="690"/>
      <c r="AB286" s="690"/>
      <c r="AC286" s="304">
        <v>2563</v>
      </c>
      <c r="AD286" s="304">
        <v>2563</v>
      </c>
      <c r="AE286" s="304" t="s">
        <v>187</v>
      </c>
      <c r="AF286" s="304">
        <v>180</v>
      </c>
      <c r="AG286" s="1245" t="s">
        <v>764</v>
      </c>
      <c r="AH286" s="691"/>
      <c r="AI286" s="207" t="s">
        <v>1458</v>
      </c>
      <c r="AJ286" s="289">
        <v>1100000</v>
      </c>
      <c r="AK286" s="1179">
        <v>0</v>
      </c>
      <c r="AL286" s="199">
        <v>1100000</v>
      </c>
      <c r="AM286" s="199">
        <v>100000</v>
      </c>
      <c r="AN286" s="199">
        <v>250000</v>
      </c>
      <c r="AO286" s="199">
        <v>250000</v>
      </c>
      <c r="AP286" s="199">
        <v>250000</v>
      </c>
      <c r="AQ286" s="308">
        <v>150000</v>
      </c>
      <c r="AR286" s="308">
        <v>100000</v>
      </c>
      <c r="AS286" s="662"/>
      <c r="AT286" s="662"/>
      <c r="AU286" s="662"/>
      <c r="AV286" s="662"/>
      <c r="AW286" s="662"/>
      <c r="AX286" s="998"/>
      <c r="AY286" s="1141">
        <v>1100000</v>
      </c>
      <c r="AZ286" s="1141">
        <v>0</v>
      </c>
      <c r="BC286" s="1068"/>
    </row>
    <row r="287" spans="1:55" s="312" customFormat="1" ht="42">
      <c r="A287" s="304"/>
      <c r="B287" s="304">
        <v>12</v>
      </c>
      <c r="C287" s="289" t="s">
        <v>1459</v>
      </c>
      <c r="D287" s="685">
        <v>3.3</v>
      </c>
      <c r="E287" s="685">
        <v>9</v>
      </c>
      <c r="F287" s="199" t="s">
        <v>736</v>
      </c>
      <c r="G287" s="199" t="s">
        <v>148</v>
      </c>
      <c r="H287" s="199" t="s">
        <v>487</v>
      </c>
      <c r="I287" s="686" t="s">
        <v>488</v>
      </c>
      <c r="J287" s="687" t="s">
        <v>455</v>
      </c>
      <c r="K287" s="378">
        <v>18.437985999999999</v>
      </c>
      <c r="L287" s="536">
        <v>99.631817999999996</v>
      </c>
      <c r="M287" s="289">
        <v>550000</v>
      </c>
      <c r="N287" s="289">
        <v>550000</v>
      </c>
      <c r="O287" s="215">
        <v>0</v>
      </c>
      <c r="P287" s="368">
        <v>1</v>
      </c>
      <c r="Q287" s="368">
        <v>1</v>
      </c>
      <c r="R287" s="368">
        <v>1</v>
      </c>
      <c r="S287" s="368">
        <v>1</v>
      </c>
      <c r="T287" s="368">
        <v>1</v>
      </c>
      <c r="U287" s="368"/>
      <c r="V287" s="309"/>
      <c r="W287" s="309"/>
      <c r="X287" s="539"/>
      <c r="Y287" s="539"/>
      <c r="Z287" s="309"/>
      <c r="AA287" s="304"/>
      <c r="AB287" s="304"/>
      <c r="AC287" s="304">
        <v>2563</v>
      </c>
      <c r="AD287" s="304">
        <v>2563</v>
      </c>
      <c r="AE287" s="304" t="s">
        <v>187</v>
      </c>
      <c r="AF287" s="304">
        <v>180</v>
      </c>
      <c r="AG287" s="1245" t="s">
        <v>764</v>
      </c>
      <c r="AH287" s="376"/>
      <c r="AI287" s="207" t="s">
        <v>1460</v>
      </c>
      <c r="AJ287" s="289">
        <v>550000</v>
      </c>
      <c r="AK287" s="1160"/>
      <c r="AL287" s="289">
        <v>550000</v>
      </c>
      <c r="AM287" s="199">
        <v>50000</v>
      </c>
      <c r="AN287" s="199">
        <v>200000</v>
      </c>
      <c r="AO287" s="199">
        <v>150000</v>
      </c>
      <c r="AP287" s="289">
        <v>150000</v>
      </c>
      <c r="AQ287" s="308"/>
      <c r="AR287" s="308"/>
      <c r="AS287" s="308"/>
      <c r="AT287" s="308"/>
      <c r="AU287" s="308"/>
      <c r="AV287" s="289"/>
      <c r="AW287" s="289"/>
      <c r="AX287" s="1005"/>
      <c r="AY287" s="1141">
        <v>550000</v>
      </c>
      <c r="AZ287" s="1141">
        <v>0</v>
      </c>
      <c r="BC287" s="1063"/>
    </row>
    <row r="288" spans="1:55" s="312" customFormat="1" ht="23.25">
      <c r="A288" s="304"/>
      <c r="B288" s="304">
        <v>13</v>
      </c>
      <c r="C288" s="278" t="s">
        <v>775</v>
      </c>
      <c r="D288" s="685">
        <v>3.3</v>
      </c>
      <c r="E288" s="685">
        <v>9</v>
      </c>
      <c r="F288" s="688" t="s">
        <v>776</v>
      </c>
      <c r="G288" s="386" t="s">
        <v>148</v>
      </c>
      <c r="H288" s="386" t="s">
        <v>487</v>
      </c>
      <c r="I288" s="686" t="s">
        <v>488</v>
      </c>
      <c r="J288" s="687" t="s">
        <v>455</v>
      </c>
      <c r="K288" s="1326">
        <v>18.4374</v>
      </c>
      <c r="L288" s="1326">
        <v>99.616</v>
      </c>
      <c r="M288" s="277">
        <v>400000</v>
      </c>
      <c r="N288" s="277">
        <v>400000</v>
      </c>
      <c r="O288" s="215">
        <v>0</v>
      </c>
      <c r="P288" s="368">
        <v>1</v>
      </c>
      <c r="Q288" s="368">
        <v>1</v>
      </c>
      <c r="R288" s="368">
        <v>1</v>
      </c>
      <c r="S288" s="368">
        <v>1</v>
      </c>
      <c r="T288" s="368">
        <v>1</v>
      </c>
      <c r="U288" s="368"/>
      <c r="V288" s="309"/>
      <c r="W288" s="309"/>
      <c r="X288" s="539"/>
      <c r="Y288" s="539"/>
      <c r="Z288" s="309"/>
      <c r="AA288" s="304"/>
      <c r="AB288" s="304"/>
      <c r="AC288" s="304">
        <v>2563</v>
      </c>
      <c r="AD288" s="304">
        <v>2563</v>
      </c>
      <c r="AE288" s="304" t="s">
        <v>187</v>
      </c>
      <c r="AF288" s="304">
        <v>180</v>
      </c>
      <c r="AG288" s="1245" t="s">
        <v>764</v>
      </c>
      <c r="AH288" s="376"/>
      <c r="AI288" s="207" t="s">
        <v>1461</v>
      </c>
      <c r="AJ288" s="277">
        <v>400000</v>
      </c>
      <c r="AK288" s="1160"/>
      <c r="AL288" s="277">
        <v>400000</v>
      </c>
      <c r="AM288" s="199">
        <v>50000</v>
      </c>
      <c r="AN288" s="199">
        <v>200000</v>
      </c>
      <c r="AO288" s="199">
        <v>150000</v>
      </c>
      <c r="AP288" s="289"/>
      <c r="AQ288" s="308"/>
      <c r="AR288" s="308"/>
      <c r="AS288" s="308"/>
      <c r="AT288" s="308"/>
      <c r="AU288" s="308"/>
      <c r="AV288" s="289"/>
      <c r="AW288" s="289"/>
      <c r="AX288" s="1005"/>
      <c r="AY288" s="1141">
        <v>400000</v>
      </c>
      <c r="AZ288" s="1141">
        <v>0</v>
      </c>
      <c r="BC288" s="1063"/>
    </row>
    <row r="289" spans="1:55" s="693" customFormat="1" ht="42">
      <c r="A289" s="304">
        <v>2</v>
      </c>
      <c r="B289" s="304">
        <v>14</v>
      </c>
      <c r="C289" s="289" t="s">
        <v>1462</v>
      </c>
      <c r="D289" s="685">
        <v>3.3</v>
      </c>
      <c r="E289" s="685">
        <v>9</v>
      </c>
      <c r="F289" s="662" t="s">
        <v>486</v>
      </c>
      <c r="G289" s="662" t="s">
        <v>148</v>
      </c>
      <c r="H289" s="662" t="s">
        <v>487</v>
      </c>
      <c r="I289" s="686" t="s">
        <v>488</v>
      </c>
      <c r="J289" s="311">
        <v>7</v>
      </c>
      <c r="K289" s="904">
        <v>18.239699999999999</v>
      </c>
      <c r="L289" s="904" t="s">
        <v>777</v>
      </c>
      <c r="M289" s="289">
        <v>900000</v>
      </c>
      <c r="N289" s="289">
        <v>900000</v>
      </c>
      <c r="O289" s="215">
        <v>0</v>
      </c>
      <c r="P289" s="304">
        <v>1</v>
      </c>
      <c r="Q289" s="304">
        <v>1</v>
      </c>
      <c r="R289" s="304">
        <v>1</v>
      </c>
      <c r="S289" s="304">
        <v>1</v>
      </c>
      <c r="T289" s="304">
        <v>1</v>
      </c>
      <c r="U289" s="304"/>
      <c r="V289" s="539">
        <v>1500</v>
      </c>
      <c r="W289" s="539"/>
      <c r="X289" s="539"/>
      <c r="Y289" s="199">
        <v>500</v>
      </c>
      <c r="Z289" s="539">
        <v>30</v>
      </c>
      <c r="AA289" s="304"/>
      <c r="AB289" s="304"/>
      <c r="AC289" s="304">
        <v>2563</v>
      </c>
      <c r="AD289" s="304">
        <v>2563</v>
      </c>
      <c r="AE289" s="304" t="s">
        <v>187</v>
      </c>
      <c r="AF289" s="304">
        <v>180</v>
      </c>
      <c r="AG289" s="1261" t="s">
        <v>764</v>
      </c>
      <c r="AH289" s="311"/>
      <c r="AI289" s="207" t="s">
        <v>1463</v>
      </c>
      <c r="AJ289" s="289">
        <v>900000</v>
      </c>
      <c r="AK289" s="1160"/>
      <c r="AL289" s="289">
        <v>900000</v>
      </c>
      <c r="AM289" s="289"/>
      <c r="AN289" s="289"/>
      <c r="AO289" s="308">
        <v>120000</v>
      </c>
      <c r="AP289" s="308">
        <v>240000</v>
      </c>
      <c r="AQ289" s="308">
        <v>200000</v>
      </c>
      <c r="AR289" s="308">
        <v>200000</v>
      </c>
      <c r="AS289" s="308">
        <v>140000</v>
      </c>
      <c r="AT289" s="308"/>
      <c r="AU289" s="308"/>
      <c r="AV289" s="289"/>
      <c r="AW289" s="289"/>
      <c r="AX289" s="1005"/>
      <c r="AY289" s="1141">
        <v>900000</v>
      </c>
      <c r="AZ289" s="1141">
        <v>0</v>
      </c>
      <c r="BC289" s="1078"/>
    </row>
    <row r="290" spans="1:55" s="312" customFormat="1" ht="42">
      <c r="A290" s="684">
        <v>2</v>
      </c>
      <c r="B290" s="304">
        <v>15</v>
      </c>
      <c r="C290" s="289" t="s">
        <v>1464</v>
      </c>
      <c r="D290" s="685">
        <v>3.3</v>
      </c>
      <c r="E290" s="685">
        <v>9</v>
      </c>
      <c r="F290" s="199" t="s">
        <v>760</v>
      </c>
      <c r="G290" s="199" t="s">
        <v>148</v>
      </c>
      <c r="H290" s="199" t="s">
        <v>487</v>
      </c>
      <c r="I290" s="686" t="s">
        <v>488</v>
      </c>
      <c r="J290" s="687" t="s">
        <v>455</v>
      </c>
      <c r="K290" s="378">
        <v>18.3811</v>
      </c>
      <c r="L290" s="536">
        <v>99.558499999999995</v>
      </c>
      <c r="M290" s="289">
        <v>2180000</v>
      </c>
      <c r="N290" s="289">
        <v>2180000</v>
      </c>
      <c r="O290" s="215">
        <v>0</v>
      </c>
      <c r="P290" s="368">
        <v>1</v>
      </c>
      <c r="Q290" s="368">
        <v>1</v>
      </c>
      <c r="R290" s="368">
        <v>1</v>
      </c>
      <c r="S290" s="368">
        <v>1</v>
      </c>
      <c r="T290" s="368">
        <v>1</v>
      </c>
      <c r="U290" s="368"/>
      <c r="V290" s="309">
        <v>2776</v>
      </c>
      <c r="W290" s="309" t="s">
        <v>32</v>
      </c>
      <c r="X290" s="539" t="s">
        <v>32</v>
      </c>
      <c r="Y290" s="539">
        <v>156</v>
      </c>
      <c r="Z290" s="309">
        <v>20</v>
      </c>
      <c r="AA290" s="688"/>
      <c r="AB290" s="688"/>
      <c r="AC290" s="304">
        <v>2563</v>
      </c>
      <c r="AD290" s="304">
        <v>2563</v>
      </c>
      <c r="AE290" s="304" t="s">
        <v>187</v>
      </c>
      <c r="AF290" s="304">
        <v>180</v>
      </c>
      <c r="AG290" s="1245" t="s">
        <v>764</v>
      </c>
      <c r="AH290" s="376"/>
      <c r="AI290" s="207" t="s">
        <v>1465</v>
      </c>
      <c r="AJ290" s="289">
        <v>2180000</v>
      </c>
      <c r="AK290" s="1160"/>
      <c r="AL290" s="289">
        <v>2180000</v>
      </c>
      <c r="AM290" s="199">
        <v>50000</v>
      </c>
      <c r="AN290" s="199">
        <v>200000</v>
      </c>
      <c r="AO290" s="199">
        <v>300000</v>
      </c>
      <c r="AP290" s="199">
        <v>400000</v>
      </c>
      <c r="AQ290" s="199">
        <v>330000</v>
      </c>
      <c r="AR290" s="199">
        <v>300000</v>
      </c>
      <c r="AS290" s="199">
        <v>300000</v>
      </c>
      <c r="AT290" s="199">
        <v>300000</v>
      </c>
      <c r="AU290" s="308"/>
      <c r="AV290" s="289"/>
      <c r="AW290" s="289"/>
      <c r="AX290" s="1005"/>
      <c r="AY290" s="1141">
        <v>2180000</v>
      </c>
      <c r="AZ290" s="1141">
        <v>0</v>
      </c>
      <c r="BC290" s="1063"/>
    </row>
    <row r="291" spans="1:55" s="298" customFormat="1" ht="42">
      <c r="A291" s="684">
        <v>2</v>
      </c>
      <c r="B291" s="304">
        <v>16</v>
      </c>
      <c r="C291" s="689" t="s">
        <v>1466</v>
      </c>
      <c r="D291" s="685">
        <v>3.3</v>
      </c>
      <c r="E291" s="685">
        <v>9</v>
      </c>
      <c r="F291" s="600" t="s">
        <v>486</v>
      </c>
      <c r="G291" s="600" t="s">
        <v>148</v>
      </c>
      <c r="H291" s="600" t="s">
        <v>487</v>
      </c>
      <c r="I291" s="686" t="s">
        <v>488</v>
      </c>
      <c r="J291" s="687" t="s">
        <v>455</v>
      </c>
      <c r="K291" s="534">
        <v>18.2362</v>
      </c>
      <c r="L291" s="534">
        <v>99.461299999999994</v>
      </c>
      <c r="M291" s="199">
        <v>1000000</v>
      </c>
      <c r="N291" s="199">
        <v>1000000</v>
      </c>
      <c r="O291" s="215">
        <v>0</v>
      </c>
      <c r="P291" s="368">
        <v>1</v>
      </c>
      <c r="Q291" s="368">
        <v>1</v>
      </c>
      <c r="R291" s="368">
        <v>1</v>
      </c>
      <c r="S291" s="368">
        <v>1</v>
      </c>
      <c r="T291" s="368">
        <v>1</v>
      </c>
      <c r="U291" s="200"/>
      <c r="V291" s="199">
        <v>1450</v>
      </c>
      <c r="W291" s="199"/>
      <c r="X291" s="199"/>
      <c r="Y291" s="199">
        <v>930</v>
      </c>
      <c r="Z291" s="199"/>
      <c r="AA291" s="690"/>
      <c r="AB291" s="690"/>
      <c r="AC291" s="304">
        <v>2563</v>
      </c>
      <c r="AD291" s="304">
        <v>2563</v>
      </c>
      <c r="AE291" s="304" t="s">
        <v>187</v>
      </c>
      <c r="AF291" s="304">
        <v>180</v>
      </c>
      <c r="AG291" s="1245" t="s">
        <v>764</v>
      </c>
      <c r="AH291" s="691"/>
      <c r="AI291" s="207" t="s">
        <v>1467</v>
      </c>
      <c r="AJ291" s="289">
        <v>1000000</v>
      </c>
      <c r="AK291" s="1179">
        <v>0</v>
      </c>
      <c r="AL291" s="199">
        <v>1000000</v>
      </c>
      <c r="AM291" s="199">
        <v>100000</v>
      </c>
      <c r="AN291" s="199">
        <v>250000</v>
      </c>
      <c r="AO291" s="199">
        <v>250000</v>
      </c>
      <c r="AP291" s="199">
        <v>250000</v>
      </c>
      <c r="AQ291" s="308">
        <v>150000</v>
      </c>
      <c r="AR291" s="308"/>
      <c r="AS291" s="662"/>
      <c r="AT291" s="662"/>
      <c r="AU291" s="662"/>
      <c r="AV291" s="662"/>
      <c r="AW291" s="662"/>
      <c r="AX291" s="998"/>
      <c r="AY291" s="1141">
        <v>1000000</v>
      </c>
      <c r="AZ291" s="1141">
        <v>0</v>
      </c>
      <c r="BC291" s="1068"/>
    </row>
    <row r="292" spans="1:55" s="312" customFormat="1" ht="42">
      <c r="A292" s="304"/>
      <c r="B292" s="304">
        <v>17</v>
      </c>
      <c r="C292" s="289" t="s">
        <v>1468</v>
      </c>
      <c r="D292" s="685">
        <v>3.3</v>
      </c>
      <c r="E292" s="685">
        <v>9</v>
      </c>
      <c r="F292" s="199" t="s">
        <v>736</v>
      </c>
      <c r="G292" s="199" t="s">
        <v>148</v>
      </c>
      <c r="H292" s="199" t="s">
        <v>487</v>
      </c>
      <c r="I292" s="686" t="s">
        <v>488</v>
      </c>
      <c r="J292" s="687" t="s">
        <v>455</v>
      </c>
      <c r="K292" s="534">
        <v>18.437901</v>
      </c>
      <c r="L292" s="536">
        <v>99.632954999999995</v>
      </c>
      <c r="M292" s="289">
        <v>500000</v>
      </c>
      <c r="N292" s="289">
        <v>500000</v>
      </c>
      <c r="O292" s="215">
        <v>0</v>
      </c>
      <c r="P292" s="368">
        <v>1</v>
      </c>
      <c r="Q292" s="368">
        <v>1</v>
      </c>
      <c r="R292" s="368">
        <v>1</v>
      </c>
      <c r="S292" s="368">
        <v>1</v>
      </c>
      <c r="T292" s="368">
        <v>1</v>
      </c>
      <c r="U292" s="368"/>
      <c r="V292" s="309"/>
      <c r="W292" s="309"/>
      <c r="X292" s="539"/>
      <c r="Y292" s="539"/>
      <c r="Z292" s="309"/>
      <c r="AA292" s="304"/>
      <c r="AB292" s="304"/>
      <c r="AC292" s="304">
        <v>2563</v>
      </c>
      <c r="AD292" s="304">
        <v>2563</v>
      </c>
      <c r="AE292" s="304" t="s">
        <v>187</v>
      </c>
      <c r="AF292" s="304">
        <v>180</v>
      </c>
      <c r="AG292" s="1245" t="s">
        <v>764</v>
      </c>
      <c r="AH292" s="376"/>
      <c r="AI292" s="207" t="s">
        <v>1469</v>
      </c>
      <c r="AJ292" s="289">
        <v>500000</v>
      </c>
      <c r="AK292" s="1160"/>
      <c r="AL292" s="289">
        <v>500000</v>
      </c>
      <c r="AM292" s="199">
        <v>50000</v>
      </c>
      <c r="AN292" s="199">
        <v>200000</v>
      </c>
      <c r="AO292" s="199">
        <v>250000</v>
      </c>
      <c r="AP292" s="289"/>
      <c r="AQ292" s="308"/>
      <c r="AR292" s="308"/>
      <c r="AS292" s="308"/>
      <c r="AT292" s="308"/>
      <c r="AU292" s="308"/>
      <c r="AV292" s="289"/>
      <c r="AW292" s="289"/>
      <c r="AX292" s="1005"/>
      <c r="AY292" s="1141">
        <v>500000</v>
      </c>
      <c r="AZ292" s="1141">
        <v>0</v>
      </c>
      <c r="BC292" s="1063"/>
    </row>
    <row r="293" spans="1:55" s="312" customFormat="1" ht="23.25">
      <c r="A293" s="304"/>
      <c r="B293" s="304">
        <v>18</v>
      </c>
      <c r="C293" s="278" t="s">
        <v>778</v>
      </c>
      <c r="D293" s="304">
        <v>3.3</v>
      </c>
      <c r="E293" s="304">
        <v>9</v>
      </c>
      <c r="F293" s="694" t="s">
        <v>779</v>
      </c>
      <c r="G293" s="386" t="s">
        <v>148</v>
      </c>
      <c r="H293" s="386" t="s">
        <v>487</v>
      </c>
      <c r="I293" s="686" t="s">
        <v>488</v>
      </c>
      <c r="J293" s="687" t="s">
        <v>455</v>
      </c>
      <c r="K293" s="1327">
        <v>18.4133</v>
      </c>
      <c r="L293" s="1327">
        <v>99.619799999999998</v>
      </c>
      <c r="M293" s="277">
        <v>350000</v>
      </c>
      <c r="N293" s="277">
        <v>350000</v>
      </c>
      <c r="O293" s="215">
        <v>0</v>
      </c>
      <c r="P293" s="368">
        <v>1</v>
      </c>
      <c r="Q293" s="368">
        <v>1</v>
      </c>
      <c r="R293" s="368">
        <v>1</v>
      </c>
      <c r="S293" s="368">
        <v>1</v>
      </c>
      <c r="T293" s="368">
        <v>1</v>
      </c>
      <c r="U293" s="368"/>
      <c r="V293" s="309"/>
      <c r="W293" s="309"/>
      <c r="X293" s="539"/>
      <c r="Y293" s="539"/>
      <c r="Z293" s="309"/>
      <c r="AA293" s="304"/>
      <c r="AB293" s="304"/>
      <c r="AC293" s="304">
        <v>2563</v>
      </c>
      <c r="AD293" s="304">
        <v>2563</v>
      </c>
      <c r="AE293" s="304" t="s">
        <v>187</v>
      </c>
      <c r="AF293" s="304">
        <v>180</v>
      </c>
      <c r="AG293" s="1245" t="s">
        <v>764</v>
      </c>
      <c r="AH293" s="376"/>
      <c r="AI293" s="207" t="s">
        <v>1470</v>
      </c>
      <c r="AJ293" s="277">
        <v>350000</v>
      </c>
      <c r="AK293" s="1160"/>
      <c r="AL293" s="277">
        <v>350000</v>
      </c>
      <c r="AM293" s="199">
        <v>50000</v>
      </c>
      <c r="AN293" s="199">
        <v>150000</v>
      </c>
      <c r="AO293" s="199">
        <v>150000</v>
      </c>
      <c r="AP293" s="289"/>
      <c r="AQ293" s="308"/>
      <c r="AR293" s="308"/>
      <c r="AS293" s="308"/>
      <c r="AT293" s="308"/>
      <c r="AU293" s="308"/>
      <c r="AV293" s="289"/>
      <c r="AW293" s="289"/>
      <c r="AX293" s="1005"/>
      <c r="AY293" s="1141">
        <v>350000</v>
      </c>
      <c r="AZ293" s="1141">
        <v>0</v>
      </c>
      <c r="BC293" s="1063"/>
    </row>
    <row r="294" spans="1:55" s="312" customFormat="1" ht="42">
      <c r="A294" s="684">
        <v>2</v>
      </c>
      <c r="B294" s="304">
        <v>19</v>
      </c>
      <c r="C294" s="289" t="s">
        <v>1471</v>
      </c>
      <c r="D294" s="685">
        <v>3.3</v>
      </c>
      <c r="E294" s="685">
        <v>9</v>
      </c>
      <c r="F294" s="199" t="s">
        <v>780</v>
      </c>
      <c r="G294" s="199" t="s">
        <v>148</v>
      </c>
      <c r="H294" s="199" t="s">
        <v>487</v>
      </c>
      <c r="I294" s="686" t="s">
        <v>488</v>
      </c>
      <c r="J294" s="687" t="s">
        <v>455</v>
      </c>
      <c r="K294" s="378">
        <v>18.4071</v>
      </c>
      <c r="L294" s="536">
        <v>99.598200000000006</v>
      </c>
      <c r="M294" s="289">
        <v>1160000</v>
      </c>
      <c r="N294" s="289">
        <v>1160000</v>
      </c>
      <c r="O294" s="215">
        <v>0</v>
      </c>
      <c r="P294" s="368">
        <v>1</v>
      </c>
      <c r="Q294" s="368">
        <v>1</v>
      </c>
      <c r="R294" s="368">
        <v>1</v>
      </c>
      <c r="S294" s="368">
        <v>1</v>
      </c>
      <c r="T294" s="368">
        <v>1</v>
      </c>
      <c r="U294" s="368"/>
      <c r="V294" s="309">
        <v>950</v>
      </c>
      <c r="W294" s="309" t="s">
        <v>32</v>
      </c>
      <c r="X294" s="539" t="s">
        <v>32</v>
      </c>
      <c r="Y294" s="539">
        <v>59</v>
      </c>
      <c r="Z294" s="309">
        <v>21</v>
      </c>
      <c r="AA294" s="688"/>
      <c r="AB294" s="688"/>
      <c r="AC294" s="304">
        <v>2563</v>
      </c>
      <c r="AD294" s="304">
        <v>2563</v>
      </c>
      <c r="AE294" s="304" t="s">
        <v>187</v>
      </c>
      <c r="AF294" s="304">
        <v>180</v>
      </c>
      <c r="AG294" s="1245" t="s">
        <v>764</v>
      </c>
      <c r="AH294" s="376"/>
      <c r="AI294" s="207" t="s">
        <v>1472</v>
      </c>
      <c r="AJ294" s="289">
        <v>1160000</v>
      </c>
      <c r="AK294" s="1160"/>
      <c r="AL294" s="289">
        <v>1160000</v>
      </c>
      <c r="AM294" s="199">
        <v>100000</v>
      </c>
      <c r="AN294" s="199">
        <v>250000</v>
      </c>
      <c r="AO294" s="199">
        <v>250000</v>
      </c>
      <c r="AP294" s="199">
        <v>250000</v>
      </c>
      <c r="AQ294" s="308">
        <v>150000</v>
      </c>
      <c r="AR294" s="308">
        <v>160000</v>
      </c>
      <c r="AS294" s="308"/>
      <c r="AT294" s="308"/>
      <c r="AU294" s="308"/>
      <c r="AV294" s="289"/>
      <c r="AW294" s="289"/>
      <c r="AX294" s="1005"/>
      <c r="AY294" s="1141">
        <v>1160000</v>
      </c>
      <c r="AZ294" s="1141">
        <v>0</v>
      </c>
      <c r="BC294" s="1063"/>
    </row>
    <row r="295" spans="1:55" s="672" customFormat="1" ht="42">
      <c r="A295" s="304">
        <v>2</v>
      </c>
      <c r="B295" s="304">
        <v>20</v>
      </c>
      <c r="C295" s="289" t="s">
        <v>1473</v>
      </c>
      <c r="D295" s="685">
        <v>3.3</v>
      </c>
      <c r="E295" s="685">
        <v>9</v>
      </c>
      <c r="F295" s="662" t="s">
        <v>770</v>
      </c>
      <c r="G295" s="662" t="s">
        <v>148</v>
      </c>
      <c r="H295" s="662" t="s">
        <v>487</v>
      </c>
      <c r="I295" s="289"/>
      <c r="J295" s="311">
        <v>7</v>
      </c>
      <c r="K295" s="904">
        <v>18.3386</v>
      </c>
      <c r="L295" s="904" t="s">
        <v>781</v>
      </c>
      <c r="M295" s="289">
        <v>630000</v>
      </c>
      <c r="N295" s="289">
        <v>630000</v>
      </c>
      <c r="O295" s="215">
        <v>0</v>
      </c>
      <c r="P295" s="304">
        <v>1</v>
      </c>
      <c r="Q295" s="304">
        <v>1</v>
      </c>
      <c r="R295" s="304">
        <v>1</v>
      </c>
      <c r="S295" s="304">
        <v>1</v>
      </c>
      <c r="T295" s="304">
        <v>1</v>
      </c>
      <c r="U295" s="304"/>
      <c r="V295" s="539">
        <v>1000</v>
      </c>
      <c r="W295" s="539"/>
      <c r="X295" s="539"/>
      <c r="Y295" s="199">
        <v>300</v>
      </c>
      <c r="Z295" s="539">
        <v>30</v>
      </c>
      <c r="AA295" s="304"/>
      <c r="AB295" s="304"/>
      <c r="AC295" s="304">
        <v>2563</v>
      </c>
      <c r="AD295" s="304">
        <v>2563</v>
      </c>
      <c r="AE295" s="304" t="s">
        <v>187</v>
      </c>
      <c r="AF295" s="304">
        <v>180</v>
      </c>
      <c r="AG295" s="1261" t="s">
        <v>764</v>
      </c>
      <c r="AH295" s="311"/>
      <c r="AI295" s="207" t="s">
        <v>1474</v>
      </c>
      <c r="AJ295" s="289">
        <v>630000</v>
      </c>
      <c r="AK295" s="1160"/>
      <c r="AL295" s="289">
        <v>630000</v>
      </c>
      <c r="AM295" s="289"/>
      <c r="AN295" s="289"/>
      <c r="AO295" s="308">
        <v>100000</v>
      </c>
      <c r="AP295" s="308">
        <v>140000</v>
      </c>
      <c r="AQ295" s="308">
        <v>140000</v>
      </c>
      <c r="AR295" s="308">
        <v>140000</v>
      </c>
      <c r="AS295" s="308">
        <v>110000</v>
      </c>
      <c r="AT295" s="308"/>
      <c r="AU295" s="308"/>
      <c r="AV295" s="289"/>
      <c r="AW295" s="289"/>
      <c r="AX295" s="1005"/>
      <c r="AY295" s="1141">
        <v>630000</v>
      </c>
      <c r="AZ295" s="1141">
        <v>0</v>
      </c>
      <c r="BC295" s="1072"/>
    </row>
    <row r="296" spans="1:55" s="298" customFormat="1" ht="42">
      <c r="A296" s="684">
        <v>2</v>
      </c>
      <c r="B296" s="304">
        <v>21</v>
      </c>
      <c r="C296" s="689" t="s">
        <v>1475</v>
      </c>
      <c r="D296" s="685">
        <v>3.3</v>
      </c>
      <c r="E296" s="685">
        <v>9</v>
      </c>
      <c r="F296" s="600" t="s">
        <v>765</v>
      </c>
      <c r="G296" s="600" t="s">
        <v>766</v>
      </c>
      <c r="H296" s="600" t="s">
        <v>487</v>
      </c>
      <c r="I296" s="686" t="s">
        <v>488</v>
      </c>
      <c r="J296" s="687" t="s">
        <v>455</v>
      </c>
      <c r="K296" s="534">
        <v>18.149000000000001</v>
      </c>
      <c r="L296" s="534">
        <v>99.451499999999996</v>
      </c>
      <c r="M296" s="199">
        <v>1500000</v>
      </c>
      <c r="N296" s="199">
        <v>1500000</v>
      </c>
      <c r="O296" s="215">
        <v>0</v>
      </c>
      <c r="P296" s="368">
        <v>1</v>
      </c>
      <c r="Q296" s="368">
        <v>1</v>
      </c>
      <c r="R296" s="368">
        <v>1</v>
      </c>
      <c r="S296" s="368">
        <v>1</v>
      </c>
      <c r="T296" s="368">
        <v>1</v>
      </c>
      <c r="U296" s="200"/>
      <c r="V296" s="199">
        <v>1250</v>
      </c>
      <c r="W296" s="199"/>
      <c r="X296" s="199"/>
      <c r="Y296" s="199">
        <v>850</v>
      </c>
      <c r="Z296" s="199"/>
      <c r="AA296" s="690"/>
      <c r="AB296" s="690"/>
      <c r="AC296" s="368">
        <v>2563</v>
      </c>
      <c r="AD296" s="368">
        <v>2563</v>
      </c>
      <c r="AE296" s="368" t="s">
        <v>187</v>
      </c>
      <c r="AF296" s="368">
        <v>180</v>
      </c>
      <c r="AG296" s="1245" t="s">
        <v>764</v>
      </c>
      <c r="AH296" s="691"/>
      <c r="AI296" s="207" t="s">
        <v>1476</v>
      </c>
      <c r="AJ296" s="289">
        <v>1500000</v>
      </c>
      <c r="AK296" s="1179">
        <v>0</v>
      </c>
      <c r="AL296" s="199">
        <v>1500000</v>
      </c>
      <c r="AM296" s="199">
        <v>100000</v>
      </c>
      <c r="AN296" s="199">
        <v>250000</v>
      </c>
      <c r="AO296" s="199">
        <v>250000</v>
      </c>
      <c r="AP296" s="199">
        <v>250000</v>
      </c>
      <c r="AQ296" s="308">
        <v>250000</v>
      </c>
      <c r="AR296" s="647">
        <v>250000</v>
      </c>
      <c r="AS296" s="662">
        <v>150000</v>
      </c>
      <c r="AT296" s="662"/>
      <c r="AU296" s="662"/>
      <c r="AV296" s="662"/>
      <c r="AW296" s="662"/>
      <c r="AX296" s="998"/>
      <c r="AY296" s="1141">
        <v>1500000</v>
      </c>
      <c r="AZ296" s="1141">
        <v>0</v>
      </c>
      <c r="BC296" s="1068"/>
    </row>
    <row r="297" spans="1:55" s="312" customFormat="1" ht="23.25">
      <c r="A297" s="304"/>
      <c r="B297" s="304">
        <v>22</v>
      </c>
      <c r="C297" s="278" t="s">
        <v>782</v>
      </c>
      <c r="D297" s="304">
        <v>3.3</v>
      </c>
      <c r="E297" s="304">
        <v>9</v>
      </c>
      <c r="F297" s="694" t="s">
        <v>783</v>
      </c>
      <c r="G297" s="386" t="s">
        <v>148</v>
      </c>
      <c r="H297" s="386" t="s">
        <v>487</v>
      </c>
      <c r="I297" s="686" t="s">
        <v>488</v>
      </c>
      <c r="J297" s="687" t="s">
        <v>455</v>
      </c>
      <c r="K297" s="1327">
        <v>18.233000000000001</v>
      </c>
      <c r="L297" s="1327">
        <v>99.476500000000001</v>
      </c>
      <c r="M297" s="277">
        <v>350000</v>
      </c>
      <c r="N297" s="277">
        <v>350000</v>
      </c>
      <c r="O297" s="215">
        <v>0</v>
      </c>
      <c r="P297" s="368">
        <v>1</v>
      </c>
      <c r="Q297" s="368">
        <v>1</v>
      </c>
      <c r="R297" s="368">
        <v>1</v>
      </c>
      <c r="S297" s="368">
        <v>1</v>
      </c>
      <c r="T297" s="368">
        <v>1</v>
      </c>
      <c r="U297" s="368"/>
      <c r="V297" s="309"/>
      <c r="W297" s="309"/>
      <c r="X297" s="539"/>
      <c r="Y297" s="539"/>
      <c r="Z297" s="309"/>
      <c r="AA297" s="304"/>
      <c r="AB297" s="304"/>
      <c r="AC297" s="304">
        <v>2563</v>
      </c>
      <c r="AD297" s="304">
        <v>2563</v>
      </c>
      <c r="AE297" s="304" t="s">
        <v>187</v>
      </c>
      <c r="AF297" s="304">
        <v>180</v>
      </c>
      <c r="AG297" s="1245" t="s">
        <v>764</v>
      </c>
      <c r="AH297" s="376"/>
      <c r="AI297" s="207" t="s">
        <v>1477</v>
      </c>
      <c r="AJ297" s="277">
        <v>350000</v>
      </c>
      <c r="AK297" s="1160"/>
      <c r="AL297" s="277">
        <v>350000</v>
      </c>
      <c r="AM297" s="289">
        <v>50000</v>
      </c>
      <c r="AN297" s="289">
        <v>150000</v>
      </c>
      <c r="AO297" s="289">
        <v>150000</v>
      </c>
      <c r="AP297" s="289"/>
      <c r="AQ297" s="308"/>
      <c r="AR297" s="308"/>
      <c r="AS297" s="308"/>
      <c r="AT297" s="308"/>
      <c r="AU297" s="308"/>
      <c r="AV297" s="289"/>
      <c r="AW297" s="289"/>
      <c r="AX297" s="1005"/>
      <c r="AY297" s="1141">
        <v>350000</v>
      </c>
      <c r="AZ297" s="1141">
        <v>0</v>
      </c>
      <c r="BC297" s="1063"/>
    </row>
    <row r="298" spans="1:55" s="312" customFormat="1" ht="42">
      <c r="A298" s="684">
        <v>2</v>
      </c>
      <c r="B298" s="304">
        <v>23</v>
      </c>
      <c r="C298" s="289" t="s">
        <v>1478</v>
      </c>
      <c r="D298" s="685">
        <v>3.3</v>
      </c>
      <c r="E298" s="685">
        <v>9</v>
      </c>
      <c r="F298" s="199" t="s">
        <v>760</v>
      </c>
      <c r="G298" s="199" t="s">
        <v>148</v>
      </c>
      <c r="H298" s="199" t="s">
        <v>487</v>
      </c>
      <c r="I298" s="686" t="s">
        <v>488</v>
      </c>
      <c r="J298" s="687" t="s">
        <v>455</v>
      </c>
      <c r="K298" s="378">
        <v>18.379300000000001</v>
      </c>
      <c r="L298" s="536">
        <v>99.558599999999998</v>
      </c>
      <c r="M298" s="289">
        <v>850000</v>
      </c>
      <c r="N298" s="289">
        <v>850000</v>
      </c>
      <c r="O298" s="215">
        <v>0</v>
      </c>
      <c r="P298" s="368">
        <v>1</v>
      </c>
      <c r="Q298" s="368">
        <v>1</v>
      </c>
      <c r="R298" s="368">
        <v>1</v>
      </c>
      <c r="S298" s="368">
        <v>1</v>
      </c>
      <c r="T298" s="368">
        <v>1</v>
      </c>
      <c r="U298" s="368"/>
      <c r="V298" s="309">
        <v>1879</v>
      </c>
      <c r="W298" s="309" t="s">
        <v>32</v>
      </c>
      <c r="X298" s="539" t="s">
        <v>32</v>
      </c>
      <c r="Y298" s="539">
        <v>80</v>
      </c>
      <c r="Z298" s="309">
        <v>15</v>
      </c>
      <c r="AA298" s="688"/>
      <c r="AB298" s="688"/>
      <c r="AC298" s="304">
        <v>2563</v>
      </c>
      <c r="AD298" s="304">
        <v>2563</v>
      </c>
      <c r="AE298" s="304" t="s">
        <v>187</v>
      </c>
      <c r="AF298" s="304">
        <v>180</v>
      </c>
      <c r="AG298" s="1245" t="s">
        <v>764</v>
      </c>
      <c r="AH298" s="376"/>
      <c r="AI298" s="207" t="s">
        <v>1479</v>
      </c>
      <c r="AJ298" s="289">
        <v>850000</v>
      </c>
      <c r="AK298" s="1160"/>
      <c r="AL298" s="289">
        <v>850000</v>
      </c>
      <c r="AM298" s="199">
        <v>50000</v>
      </c>
      <c r="AN298" s="199">
        <v>200000</v>
      </c>
      <c r="AO298" s="199">
        <v>250000</v>
      </c>
      <c r="AP298" s="199">
        <v>250000</v>
      </c>
      <c r="AQ298" s="308">
        <v>100000</v>
      </c>
      <c r="AR298" s="308"/>
      <c r="AS298" s="308"/>
      <c r="AT298" s="308"/>
      <c r="AU298" s="308"/>
      <c r="AV298" s="289"/>
      <c r="AW298" s="289"/>
      <c r="AX298" s="1005"/>
      <c r="AY298" s="1141">
        <v>850000</v>
      </c>
      <c r="AZ298" s="1141">
        <v>0</v>
      </c>
      <c r="BC298" s="1063"/>
    </row>
    <row r="299" spans="1:55" s="672" customFormat="1" ht="42">
      <c r="A299" s="304">
        <v>2</v>
      </c>
      <c r="B299" s="304">
        <v>24</v>
      </c>
      <c r="C299" s="289" t="s">
        <v>1480</v>
      </c>
      <c r="D299" s="685">
        <v>3.3</v>
      </c>
      <c r="E299" s="685">
        <v>9</v>
      </c>
      <c r="F299" s="662" t="s">
        <v>768</v>
      </c>
      <c r="G299" s="662" t="s">
        <v>148</v>
      </c>
      <c r="H299" s="662" t="s">
        <v>487</v>
      </c>
      <c r="I299" s="289"/>
      <c r="J299" s="311">
        <v>7</v>
      </c>
      <c r="K299" s="904">
        <v>18.283000000000001</v>
      </c>
      <c r="L299" s="904" t="s">
        <v>784</v>
      </c>
      <c r="M299" s="289">
        <v>800000</v>
      </c>
      <c r="N299" s="289">
        <v>800000</v>
      </c>
      <c r="O299" s="215">
        <v>0</v>
      </c>
      <c r="P299" s="304">
        <v>1</v>
      </c>
      <c r="Q299" s="304">
        <v>1</v>
      </c>
      <c r="R299" s="304">
        <v>1</v>
      </c>
      <c r="S299" s="304">
        <v>1</v>
      </c>
      <c r="T299" s="304">
        <v>1</v>
      </c>
      <c r="U299" s="304"/>
      <c r="V299" s="539">
        <v>1500</v>
      </c>
      <c r="W299" s="539"/>
      <c r="X299" s="539"/>
      <c r="Y299" s="199">
        <v>500</v>
      </c>
      <c r="Z299" s="539">
        <v>30</v>
      </c>
      <c r="AA299" s="304"/>
      <c r="AB299" s="304"/>
      <c r="AC299" s="304">
        <v>2563</v>
      </c>
      <c r="AD299" s="304">
        <v>2563</v>
      </c>
      <c r="AE299" s="304" t="s">
        <v>187</v>
      </c>
      <c r="AF299" s="304">
        <v>180</v>
      </c>
      <c r="AG299" s="1261" t="s">
        <v>764</v>
      </c>
      <c r="AH299" s="311"/>
      <c r="AI299" s="207" t="s">
        <v>1481</v>
      </c>
      <c r="AJ299" s="289">
        <v>800000</v>
      </c>
      <c r="AK299" s="1160"/>
      <c r="AL299" s="289">
        <v>800000</v>
      </c>
      <c r="AM299" s="289"/>
      <c r="AN299" s="289"/>
      <c r="AO299" s="308">
        <v>90000</v>
      </c>
      <c r="AP299" s="308">
        <v>140000</v>
      </c>
      <c r="AQ299" s="308">
        <v>140000</v>
      </c>
      <c r="AR299" s="308">
        <v>180000</v>
      </c>
      <c r="AS299" s="308">
        <v>180000</v>
      </c>
      <c r="AT299" s="308">
        <v>70000</v>
      </c>
      <c r="AU299" s="308"/>
      <c r="AV299" s="289"/>
      <c r="AW299" s="289"/>
      <c r="AX299" s="1005"/>
      <c r="AY299" s="1141">
        <v>800000</v>
      </c>
      <c r="AZ299" s="1141">
        <v>0</v>
      </c>
      <c r="BC299" s="1072"/>
    </row>
    <row r="300" spans="1:55" s="672" customFormat="1" ht="23.25">
      <c r="A300" s="304">
        <v>2</v>
      </c>
      <c r="B300" s="304">
        <v>25</v>
      </c>
      <c r="C300" s="289" t="s">
        <v>1482</v>
      </c>
      <c r="D300" s="685">
        <v>3.3</v>
      </c>
      <c r="E300" s="685">
        <v>9</v>
      </c>
      <c r="F300" s="662" t="s">
        <v>770</v>
      </c>
      <c r="G300" s="662" t="s">
        <v>148</v>
      </c>
      <c r="H300" s="662" t="s">
        <v>487</v>
      </c>
      <c r="I300" s="289"/>
      <c r="J300" s="311">
        <v>7</v>
      </c>
      <c r="K300" s="904">
        <v>18.3553</v>
      </c>
      <c r="L300" s="904" t="s">
        <v>785</v>
      </c>
      <c r="M300" s="289">
        <v>600000</v>
      </c>
      <c r="N300" s="289">
        <v>600000</v>
      </c>
      <c r="O300" s="215">
        <v>0</v>
      </c>
      <c r="P300" s="304">
        <v>1</v>
      </c>
      <c r="Q300" s="304">
        <v>1</v>
      </c>
      <c r="R300" s="304">
        <v>1</v>
      </c>
      <c r="S300" s="304">
        <v>1</v>
      </c>
      <c r="T300" s="304">
        <v>1</v>
      </c>
      <c r="U300" s="304"/>
      <c r="V300" s="539">
        <v>2000</v>
      </c>
      <c r="W300" s="539"/>
      <c r="X300" s="539"/>
      <c r="Y300" s="199">
        <v>500</v>
      </c>
      <c r="Z300" s="539">
        <v>30</v>
      </c>
      <c r="AA300" s="304"/>
      <c r="AB300" s="304"/>
      <c r="AC300" s="304">
        <v>2563</v>
      </c>
      <c r="AD300" s="304">
        <v>2563</v>
      </c>
      <c r="AE300" s="304" t="s">
        <v>187</v>
      </c>
      <c r="AF300" s="304">
        <v>180</v>
      </c>
      <c r="AG300" s="1261" t="s">
        <v>764</v>
      </c>
      <c r="AH300" s="311"/>
      <c r="AI300" s="207" t="s">
        <v>1483</v>
      </c>
      <c r="AJ300" s="289">
        <v>600000</v>
      </c>
      <c r="AK300" s="1160"/>
      <c r="AL300" s="289">
        <v>600000</v>
      </c>
      <c r="AM300" s="289"/>
      <c r="AN300" s="289"/>
      <c r="AO300" s="308">
        <v>60000</v>
      </c>
      <c r="AP300" s="308">
        <v>120000</v>
      </c>
      <c r="AQ300" s="308">
        <v>120000</v>
      </c>
      <c r="AR300" s="308">
        <v>120000</v>
      </c>
      <c r="AS300" s="308">
        <v>120000</v>
      </c>
      <c r="AT300" s="308">
        <v>60000</v>
      </c>
      <c r="AU300" s="308"/>
      <c r="AV300" s="289"/>
      <c r="AW300" s="289"/>
      <c r="AX300" s="1005"/>
      <c r="AY300" s="1141">
        <v>600000</v>
      </c>
      <c r="AZ300" s="1141">
        <v>0</v>
      </c>
      <c r="BC300" s="1072"/>
    </row>
    <row r="301" spans="1:55" s="298" customFormat="1" ht="42">
      <c r="A301" s="684">
        <v>2</v>
      </c>
      <c r="B301" s="304">
        <v>26</v>
      </c>
      <c r="C301" s="689" t="s">
        <v>1484</v>
      </c>
      <c r="D301" s="685">
        <v>3.3</v>
      </c>
      <c r="E301" s="685">
        <v>9</v>
      </c>
      <c r="F301" s="600" t="s">
        <v>765</v>
      </c>
      <c r="G301" s="600" t="s">
        <v>766</v>
      </c>
      <c r="H301" s="600" t="s">
        <v>487</v>
      </c>
      <c r="I301" s="686" t="s">
        <v>488</v>
      </c>
      <c r="J301" s="687" t="s">
        <v>455</v>
      </c>
      <c r="K301" s="534">
        <v>18.155100000000001</v>
      </c>
      <c r="L301" s="534">
        <v>99.438400000000001</v>
      </c>
      <c r="M301" s="199">
        <v>1100000</v>
      </c>
      <c r="N301" s="199">
        <v>1100000</v>
      </c>
      <c r="O301" s="215">
        <v>0</v>
      </c>
      <c r="P301" s="368">
        <v>1</v>
      </c>
      <c r="Q301" s="368">
        <v>1</v>
      </c>
      <c r="R301" s="368">
        <v>1</v>
      </c>
      <c r="S301" s="368">
        <v>1</v>
      </c>
      <c r="T301" s="368">
        <v>1</v>
      </c>
      <c r="U301" s="200"/>
      <c r="V301" s="199">
        <v>950</v>
      </c>
      <c r="W301" s="199"/>
      <c r="X301" s="199"/>
      <c r="Y301" s="199">
        <v>300</v>
      </c>
      <c r="Z301" s="199"/>
      <c r="AA301" s="690"/>
      <c r="AB301" s="690"/>
      <c r="AC301" s="304">
        <v>2563</v>
      </c>
      <c r="AD301" s="304">
        <v>2563</v>
      </c>
      <c r="AE301" s="304" t="s">
        <v>187</v>
      </c>
      <c r="AF301" s="304">
        <v>180</v>
      </c>
      <c r="AG301" s="1245" t="s">
        <v>764</v>
      </c>
      <c r="AH301" s="691"/>
      <c r="AI301" s="207" t="s">
        <v>1485</v>
      </c>
      <c r="AJ301" s="289">
        <v>1100000</v>
      </c>
      <c r="AK301" s="1179">
        <v>0</v>
      </c>
      <c r="AL301" s="199">
        <v>1100000</v>
      </c>
      <c r="AM301" s="199">
        <v>100000</v>
      </c>
      <c r="AN301" s="199">
        <v>250000</v>
      </c>
      <c r="AO301" s="199">
        <v>250000</v>
      </c>
      <c r="AP301" s="199">
        <v>200000</v>
      </c>
      <c r="AQ301" s="308">
        <v>200000</v>
      </c>
      <c r="AR301" s="647">
        <v>100000</v>
      </c>
      <c r="AS301" s="662"/>
      <c r="AT301" s="662"/>
      <c r="AU301" s="662"/>
      <c r="AV301" s="662"/>
      <c r="AW301" s="662"/>
      <c r="AX301" s="998"/>
      <c r="AY301" s="1141">
        <v>1100000</v>
      </c>
      <c r="AZ301" s="1141">
        <v>0</v>
      </c>
      <c r="BC301" s="1068"/>
    </row>
    <row r="302" spans="1:55" s="312" customFormat="1" ht="42">
      <c r="A302" s="304">
        <v>2</v>
      </c>
      <c r="B302" s="304">
        <v>27</v>
      </c>
      <c r="C302" s="289" t="s">
        <v>1486</v>
      </c>
      <c r="D302" s="685">
        <v>3.3</v>
      </c>
      <c r="E302" s="685">
        <v>9</v>
      </c>
      <c r="F302" s="199" t="s">
        <v>736</v>
      </c>
      <c r="G302" s="199" t="s">
        <v>148</v>
      </c>
      <c r="H302" s="199" t="s">
        <v>487</v>
      </c>
      <c r="I302" s="686" t="s">
        <v>488</v>
      </c>
      <c r="J302" s="687" t="s">
        <v>455</v>
      </c>
      <c r="K302" s="378">
        <v>18.439093</v>
      </c>
      <c r="L302" s="536">
        <v>99.635626000000002</v>
      </c>
      <c r="M302" s="289">
        <v>200000</v>
      </c>
      <c r="N302" s="289">
        <v>200000</v>
      </c>
      <c r="O302" s="215">
        <v>0</v>
      </c>
      <c r="P302" s="368">
        <v>1</v>
      </c>
      <c r="Q302" s="368">
        <v>1</v>
      </c>
      <c r="R302" s="368">
        <v>1</v>
      </c>
      <c r="S302" s="368">
        <v>1</v>
      </c>
      <c r="T302" s="368">
        <v>1</v>
      </c>
      <c r="U302" s="368"/>
      <c r="V302" s="309"/>
      <c r="W302" s="309"/>
      <c r="X302" s="539"/>
      <c r="Y302" s="539"/>
      <c r="Z302" s="309"/>
      <c r="AA302" s="304"/>
      <c r="AB302" s="304"/>
      <c r="AC302" s="304">
        <v>2563</v>
      </c>
      <c r="AD302" s="304">
        <v>2563</v>
      </c>
      <c r="AE302" s="304" t="s">
        <v>187</v>
      </c>
      <c r="AF302" s="304">
        <v>180</v>
      </c>
      <c r="AG302" s="1245" t="s">
        <v>764</v>
      </c>
      <c r="AH302" s="376"/>
      <c r="AI302" s="207" t="s">
        <v>1487</v>
      </c>
      <c r="AJ302" s="289">
        <v>200000</v>
      </c>
      <c r="AK302" s="1160"/>
      <c r="AL302" s="289">
        <v>200000</v>
      </c>
      <c r="AM302" s="199">
        <v>50000</v>
      </c>
      <c r="AN302" s="199">
        <v>100000</v>
      </c>
      <c r="AO302" s="199">
        <v>50000</v>
      </c>
      <c r="AP302" s="289"/>
      <c r="AQ302" s="308"/>
      <c r="AR302" s="308"/>
      <c r="AS302" s="308"/>
      <c r="AT302" s="308"/>
      <c r="AU302" s="308"/>
      <c r="AV302" s="289"/>
      <c r="AW302" s="289"/>
      <c r="AX302" s="1005"/>
      <c r="AY302" s="1141">
        <v>200000</v>
      </c>
      <c r="AZ302" s="1141">
        <v>0</v>
      </c>
      <c r="BC302" s="1063"/>
    </row>
    <row r="303" spans="1:55" s="312" customFormat="1" ht="42">
      <c r="A303" s="684">
        <v>2</v>
      </c>
      <c r="B303" s="304">
        <v>28</v>
      </c>
      <c r="C303" s="289" t="s">
        <v>1488</v>
      </c>
      <c r="D303" s="685">
        <v>3.3</v>
      </c>
      <c r="E303" s="685">
        <v>9</v>
      </c>
      <c r="F303" s="199" t="s">
        <v>780</v>
      </c>
      <c r="G303" s="199" t="s">
        <v>148</v>
      </c>
      <c r="H303" s="199" t="s">
        <v>487</v>
      </c>
      <c r="I303" s="686" t="s">
        <v>488</v>
      </c>
      <c r="J303" s="687" t="s">
        <v>455</v>
      </c>
      <c r="K303" s="378">
        <v>18.439399999999999</v>
      </c>
      <c r="L303" s="536">
        <v>99.4679</v>
      </c>
      <c r="M303" s="289">
        <v>570000</v>
      </c>
      <c r="N303" s="289">
        <v>570000</v>
      </c>
      <c r="O303" s="215">
        <v>0</v>
      </c>
      <c r="P303" s="368">
        <v>1</v>
      </c>
      <c r="Q303" s="368">
        <v>1</v>
      </c>
      <c r="R303" s="368">
        <v>1</v>
      </c>
      <c r="S303" s="368">
        <v>1</v>
      </c>
      <c r="T303" s="368">
        <v>1</v>
      </c>
      <c r="U303" s="368"/>
      <c r="V303" s="309">
        <v>1260</v>
      </c>
      <c r="W303" s="309" t="s">
        <v>32</v>
      </c>
      <c r="X303" s="539" t="s">
        <v>32</v>
      </c>
      <c r="Y303" s="539">
        <v>85</v>
      </c>
      <c r="Z303" s="309">
        <v>10</v>
      </c>
      <c r="AA303" s="688"/>
      <c r="AB303" s="688"/>
      <c r="AC303" s="304">
        <v>2563</v>
      </c>
      <c r="AD303" s="304">
        <v>2563</v>
      </c>
      <c r="AE303" s="304" t="s">
        <v>187</v>
      </c>
      <c r="AF303" s="304">
        <v>180</v>
      </c>
      <c r="AG303" s="1245" t="s">
        <v>764</v>
      </c>
      <c r="AH303" s="376"/>
      <c r="AI303" s="207" t="s">
        <v>1489</v>
      </c>
      <c r="AJ303" s="289">
        <v>570000</v>
      </c>
      <c r="AK303" s="1160"/>
      <c r="AL303" s="289">
        <v>570000</v>
      </c>
      <c r="AM303" s="199">
        <v>50000</v>
      </c>
      <c r="AN303" s="199">
        <v>250000</v>
      </c>
      <c r="AO303" s="199">
        <v>150000</v>
      </c>
      <c r="AP303" s="289">
        <v>120000</v>
      </c>
      <c r="AQ303" s="308"/>
      <c r="AR303" s="308"/>
      <c r="AS303" s="308"/>
      <c r="AT303" s="308"/>
      <c r="AU303" s="308"/>
      <c r="AV303" s="289"/>
      <c r="AW303" s="289"/>
      <c r="AX303" s="1005"/>
      <c r="AY303" s="1141">
        <v>570000</v>
      </c>
      <c r="AZ303" s="1141">
        <v>0</v>
      </c>
      <c r="BC303" s="1063"/>
    </row>
    <row r="304" spans="1:55" s="672" customFormat="1" ht="23.25">
      <c r="A304" s="304">
        <v>2</v>
      </c>
      <c r="B304" s="304">
        <v>29</v>
      </c>
      <c r="C304" s="289" t="s">
        <v>1490</v>
      </c>
      <c r="D304" s="685">
        <v>3.3</v>
      </c>
      <c r="E304" s="685">
        <v>9</v>
      </c>
      <c r="F304" s="662" t="s">
        <v>770</v>
      </c>
      <c r="G304" s="662" t="s">
        <v>148</v>
      </c>
      <c r="H304" s="662" t="s">
        <v>487</v>
      </c>
      <c r="I304" s="289"/>
      <c r="J304" s="311">
        <v>7</v>
      </c>
      <c r="K304" s="904">
        <v>18.368400000000001</v>
      </c>
      <c r="L304" s="904" t="s">
        <v>786</v>
      </c>
      <c r="M304" s="289">
        <v>600000</v>
      </c>
      <c r="N304" s="289">
        <v>600000</v>
      </c>
      <c r="O304" s="215">
        <v>0</v>
      </c>
      <c r="P304" s="304">
        <v>1</v>
      </c>
      <c r="Q304" s="304">
        <v>1</v>
      </c>
      <c r="R304" s="304">
        <v>1</v>
      </c>
      <c r="S304" s="304">
        <v>1</v>
      </c>
      <c r="T304" s="304">
        <v>1</v>
      </c>
      <c r="U304" s="304"/>
      <c r="V304" s="539">
        <v>2000</v>
      </c>
      <c r="W304" s="539"/>
      <c r="X304" s="539"/>
      <c r="Y304" s="199">
        <v>500</v>
      </c>
      <c r="Z304" s="539">
        <v>30</v>
      </c>
      <c r="AA304" s="304"/>
      <c r="AB304" s="304"/>
      <c r="AC304" s="304">
        <v>2563</v>
      </c>
      <c r="AD304" s="304">
        <v>2563</v>
      </c>
      <c r="AE304" s="304" t="s">
        <v>187</v>
      </c>
      <c r="AF304" s="304">
        <v>180</v>
      </c>
      <c r="AG304" s="1261" t="s">
        <v>764</v>
      </c>
      <c r="AH304" s="311"/>
      <c r="AI304" s="207" t="s">
        <v>1491</v>
      </c>
      <c r="AJ304" s="289">
        <v>600000</v>
      </c>
      <c r="AK304" s="1160"/>
      <c r="AL304" s="289">
        <v>600000</v>
      </c>
      <c r="AM304" s="289"/>
      <c r="AN304" s="289"/>
      <c r="AO304" s="308">
        <v>80000</v>
      </c>
      <c r="AP304" s="308">
        <v>130000</v>
      </c>
      <c r="AQ304" s="308">
        <v>130000</v>
      </c>
      <c r="AR304" s="308">
        <v>130000</v>
      </c>
      <c r="AS304" s="308">
        <v>130000</v>
      </c>
      <c r="AT304" s="308"/>
      <c r="AU304" s="289"/>
      <c r="AV304" s="289"/>
      <c r="AW304" s="289"/>
      <c r="AX304" s="1005"/>
      <c r="AY304" s="1141">
        <v>600000</v>
      </c>
      <c r="AZ304" s="1141">
        <v>0</v>
      </c>
      <c r="BC304" s="1072"/>
    </row>
    <row r="305" spans="1:55" s="312" customFormat="1" ht="42">
      <c r="A305" s="684">
        <v>2</v>
      </c>
      <c r="B305" s="304">
        <v>30</v>
      </c>
      <c r="C305" s="289" t="s">
        <v>1492</v>
      </c>
      <c r="D305" s="685">
        <v>3.3</v>
      </c>
      <c r="E305" s="685">
        <v>9</v>
      </c>
      <c r="F305" s="199" t="s">
        <v>780</v>
      </c>
      <c r="G305" s="199" t="s">
        <v>148</v>
      </c>
      <c r="H305" s="199" t="s">
        <v>487</v>
      </c>
      <c r="I305" s="686" t="s">
        <v>488</v>
      </c>
      <c r="J305" s="687" t="s">
        <v>455</v>
      </c>
      <c r="K305" s="378">
        <v>18.430700000000002</v>
      </c>
      <c r="L305" s="536">
        <v>99.602999999999994</v>
      </c>
      <c r="M305" s="289">
        <v>550000</v>
      </c>
      <c r="N305" s="289">
        <v>550000</v>
      </c>
      <c r="O305" s="289"/>
      <c r="P305" s="368">
        <v>1</v>
      </c>
      <c r="Q305" s="368">
        <v>1</v>
      </c>
      <c r="R305" s="368">
        <v>1</v>
      </c>
      <c r="S305" s="368">
        <v>1</v>
      </c>
      <c r="T305" s="368">
        <v>1</v>
      </c>
      <c r="U305" s="368"/>
      <c r="V305" s="1205">
        <v>1800</v>
      </c>
      <c r="W305" s="1205" t="s">
        <v>32</v>
      </c>
      <c r="X305" s="1206" t="s">
        <v>32</v>
      </c>
      <c r="Y305" s="1206">
        <v>67</v>
      </c>
      <c r="Z305" s="301">
        <v>10</v>
      </c>
      <c r="AA305" s="395"/>
      <c r="AB305" s="395"/>
      <c r="AC305" s="304">
        <v>2563</v>
      </c>
      <c r="AD305" s="304">
        <v>2563</v>
      </c>
      <c r="AE305" s="304" t="s">
        <v>187</v>
      </c>
      <c r="AF305" s="304">
        <v>180</v>
      </c>
      <c r="AG305" s="1245" t="s">
        <v>764</v>
      </c>
      <c r="AH305" s="376"/>
      <c r="AI305" s="207" t="s">
        <v>1493</v>
      </c>
      <c r="AJ305" s="289">
        <v>550000</v>
      </c>
      <c r="AK305" s="289"/>
      <c r="AL305" s="289">
        <v>550000</v>
      </c>
      <c r="AM305" s="289"/>
      <c r="AN305" s="289"/>
      <c r="AO305" s="282">
        <v>50000</v>
      </c>
      <c r="AP305" s="282">
        <v>100000</v>
      </c>
      <c r="AQ305" s="282">
        <v>150000</v>
      </c>
      <c r="AR305" s="282">
        <v>150000</v>
      </c>
      <c r="AS305" s="282">
        <v>100000</v>
      </c>
      <c r="AT305" s="308"/>
      <c r="AU305" s="308"/>
      <c r="AV305" s="289"/>
      <c r="AW305" s="289"/>
      <c r="AX305" s="289"/>
      <c r="AY305" s="1141">
        <v>550000</v>
      </c>
      <c r="AZ305" s="1141">
        <v>0</v>
      </c>
    </row>
    <row r="306" spans="1:55" s="312" customFormat="1" ht="23.25">
      <c r="A306" s="207">
        <v>2</v>
      </c>
      <c r="B306" s="304">
        <v>31</v>
      </c>
      <c r="C306" s="289" t="s">
        <v>1494</v>
      </c>
      <c r="D306" s="685">
        <v>3.3</v>
      </c>
      <c r="E306" s="207">
        <v>9</v>
      </c>
      <c r="F306" s="662" t="s">
        <v>768</v>
      </c>
      <c r="G306" s="662" t="s">
        <v>148</v>
      </c>
      <c r="H306" s="662" t="s">
        <v>487</v>
      </c>
      <c r="I306" s="686" t="s">
        <v>488</v>
      </c>
      <c r="J306" s="687" t="s">
        <v>455</v>
      </c>
      <c r="K306" s="1313">
        <v>18.2651</v>
      </c>
      <c r="L306" s="1313" t="s">
        <v>969</v>
      </c>
      <c r="M306" s="289">
        <v>500000</v>
      </c>
      <c r="N306" s="289">
        <v>500000</v>
      </c>
      <c r="O306" s="289">
        <v>0</v>
      </c>
      <c r="P306" s="207">
        <v>1</v>
      </c>
      <c r="Q306" s="207">
        <v>1</v>
      </c>
      <c r="R306" s="207">
        <v>1</v>
      </c>
      <c r="S306" s="207">
        <v>1</v>
      </c>
      <c r="T306" s="207">
        <v>1</v>
      </c>
      <c r="U306" s="207"/>
      <c r="V306" s="206">
        <v>1500</v>
      </c>
      <c r="W306" s="207"/>
      <c r="X306" s="207"/>
      <c r="Y306" s="1207">
        <v>300</v>
      </c>
      <c r="Z306" s="206">
        <v>30</v>
      </c>
      <c r="AA306" s="207"/>
      <c r="AB306" s="207"/>
      <c r="AC306" s="207">
        <v>2563</v>
      </c>
      <c r="AD306" s="207">
        <v>2563</v>
      </c>
      <c r="AE306" s="207" t="s">
        <v>187</v>
      </c>
      <c r="AF306" s="207">
        <v>180</v>
      </c>
      <c r="AG306" s="1253" t="s">
        <v>764</v>
      </c>
      <c r="AH306" s="311"/>
      <c r="AI306" s="207" t="s">
        <v>1495</v>
      </c>
      <c r="AJ306" s="289">
        <v>500000</v>
      </c>
      <c r="AK306" s="289"/>
      <c r="AL306" s="289">
        <v>500000</v>
      </c>
      <c r="AM306" s="289"/>
      <c r="AN306" s="289"/>
      <c r="AO306" s="282">
        <v>50000</v>
      </c>
      <c r="AP306" s="282">
        <v>100000</v>
      </c>
      <c r="AQ306" s="282">
        <v>100000</v>
      </c>
      <c r="AR306" s="282">
        <v>100000</v>
      </c>
      <c r="AS306" s="282">
        <v>100000</v>
      </c>
      <c r="AT306" s="282">
        <v>50000</v>
      </c>
      <c r="AU306" s="282"/>
      <c r="AV306" s="282"/>
      <c r="AW306" s="282"/>
      <c r="AX306" s="289"/>
      <c r="AY306" s="1141">
        <v>500000</v>
      </c>
      <c r="AZ306" s="1141">
        <v>0</v>
      </c>
      <c r="BA306" s="1201"/>
      <c r="BB306" s="1202"/>
    </row>
    <row r="307" spans="1:55" s="312" customFormat="1" ht="42">
      <c r="A307" s="207">
        <v>2</v>
      </c>
      <c r="B307" s="304">
        <v>32</v>
      </c>
      <c r="C307" s="289" t="s">
        <v>1496</v>
      </c>
      <c r="D307" s="685">
        <v>3.3</v>
      </c>
      <c r="E307" s="207">
        <v>9</v>
      </c>
      <c r="F307" s="662" t="s">
        <v>770</v>
      </c>
      <c r="G307" s="662" t="s">
        <v>148</v>
      </c>
      <c r="H307" s="662" t="s">
        <v>487</v>
      </c>
      <c r="I307" s="686" t="s">
        <v>488</v>
      </c>
      <c r="J307" s="687" t="s">
        <v>455</v>
      </c>
      <c r="K307" s="1313">
        <v>18.320900000000002</v>
      </c>
      <c r="L307" s="1313" t="s">
        <v>970</v>
      </c>
      <c r="M307" s="289">
        <v>500000</v>
      </c>
      <c r="N307" s="289">
        <v>500000</v>
      </c>
      <c r="O307" s="289">
        <v>0</v>
      </c>
      <c r="P307" s="207">
        <v>1</v>
      </c>
      <c r="Q307" s="207">
        <v>1</v>
      </c>
      <c r="R307" s="207">
        <v>1</v>
      </c>
      <c r="S307" s="207">
        <v>1</v>
      </c>
      <c r="T307" s="207">
        <v>1</v>
      </c>
      <c r="U307" s="207"/>
      <c r="V307" s="206">
        <v>1500</v>
      </c>
      <c r="W307" s="207"/>
      <c r="X307" s="207"/>
      <c r="Y307" s="1207">
        <v>300</v>
      </c>
      <c r="Z307" s="206">
        <v>30</v>
      </c>
      <c r="AA307" s="207"/>
      <c r="AB307" s="207"/>
      <c r="AC307" s="207">
        <v>2563</v>
      </c>
      <c r="AD307" s="207">
        <v>2563</v>
      </c>
      <c r="AE307" s="207" t="s">
        <v>187</v>
      </c>
      <c r="AF307" s="207">
        <v>180</v>
      </c>
      <c r="AG307" s="1253" t="s">
        <v>764</v>
      </c>
      <c r="AH307" s="311"/>
      <c r="AI307" s="207" t="s">
        <v>1497</v>
      </c>
      <c r="AJ307" s="289">
        <v>500000</v>
      </c>
      <c r="AK307" s="289"/>
      <c r="AL307" s="289">
        <v>500000</v>
      </c>
      <c r="AM307" s="289"/>
      <c r="AN307" s="289"/>
      <c r="AO307" s="282">
        <v>50000</v>
      </c>
      <c r="AP307" s="282">
        <v>100000</v>
      </c>
      <c r="AQ307" s="282">
        <v>100000</v>
      </c>
      <c r="AR307" s="282">
        <v>100000</v>
      </c>
      <c r="AS307" s="282">
        <v>100000</v>
      </c>
      <c r="AT307" s="282">
        <v>50000</v>
      </c>
      <c r="AU307" s="282"/>
      <c r="AV307" s="282"/>
      <c r="AW307" s="282"/>
      <c r="AX307" s="289"/>
      <c r="AY307" s="1141">
        <v>500000</v>
      </c>
      <c r="AZ307" s="1141">
        <v>0</v>
      </c>
      <c r="BA307" s="1203"/>
      <c r="BB307" s="1204"/>
    </row>
    <row r="308" spans="1:55" s="298" customFormat="1" ht="22.5" customHeight="1">
      <c r="A308" s="684">
        <v>2</v>
      </c>
      <c r="B308" s="304">
        <v>33</v>
      </c>
      <c r="C308" s="749" t="s">
        <v>1498</v>
      </c>
      <c r="D308" s="685">
        <v>3.3</v>
      </c>
      <c r="E308" s="685">
        <v>9</v>
      </c>
      <c r="F308" s="600" t="s">
        <v>486</v>
      </c>
      <c r="G308" s="600" t="s">
        <v>148</v>
      </c>
      <c r="H308" s="600" t="s">
        <v>487</v>
      </c>
      <c r="I308" s="686" t="s">
        <v>488</v>
      </c>
      <c r="J308" s="687" t="s">
        <v>455</v>
      </c>
      <c r="K308" s="534">
        <v>18.2285</v>
      </c>
      <c r="L308" s="534">
        <v>99.436999999999998</v>
      </c>
      <c r="M308" s="199">
        <v>600000</v>
      </c>
      <c r="N308" s="199">
        <v>600000</v>
      </c>
      <c r="O308" s="199"/>
      <c r="P308" s="368">
        <v>1</v>
      </c>
      <c r="Q308" s="368">
        <v>1</v>
      </c>
      <c r="R308" s="368">
        <v>1</v>
      </c>
      <c r="S308" s="368">
        <v>1</v>
      </c>
      <c r="T308" s="368">
        <v>1</v>
      </c>
      <c r="U308" s="200"/>
      <c r="V308" s="200">
        <v>550</v>
      </c>
      <c r="W308" s="200"/>
      <c r="X308" s="201"/>
      <c r="Y308" s="200">
        <v>60</v>
      </c>
      <c r="Z308" s="199"/>
      <c r="AA308" s="690"/>
      <c r="AB308" s="690"/>
      <c r="AC308" s="304">
        <v>2563</v>
      </c>
      <c r="AD308" s="304">
        <v>2563</v>
      </c>
      <c r="AE308" s="304" t="s">
        <v>187</v>
      </c>
      <c r="AF308" s="304">
        <v>180</v>
      </c>
      <c r="AG308" s="1245" t="s">
        <v>764</v>
      </c>
      <c r="AH308" s="691"/>
      <c r="AI308" s="207" t="s">
        <v>1499</v>
      </c>
      <c r="AJ308" s="289">
        <v>600000</v>
      </c>
      <c r="AK308" s="1208">
        <v>0</v>
      </c>
      <c r="AL308" s="199">
        <v>600000</v>
      </c>
      <c r="AM308" s="662"/>
      <c r="AN308" s="662"/>
      <c r="AO308" s="308">
        <v>50000</v>
      </c>
      <c r="AP308" s="308">
        <v>100000</v>
      </c>
      <c r="AQ308" s="308">
        <v>100000</v>
      </c>
      <c r="AR308" s="308">
        <v>150000</v>
      </c>
      <c r="AS308" s="308">
        <v>100000</v>
      </c>
      <c r="AT308" s="662">
        <v>100000</v>
      </c>
      <c r="AU308" s="662"/>
      <c r="AV308" s="662"/>
      <c r="AW308" s="662"/>
      <c r="AX308" s="662"/>
      <c r="AY308" s="1141">
        <v>600000</v>
      </c>
      <c r="AZ308" s="1141">
        <v>0</v>
      </c>
    </row>
    <row r="309" spans="1:55" s="312" customFormat="1" ht="42">
      <c r="A309" s="684">
        <v>2</v>
      </c>
      <c r="B309" s="304">
        <v>34</v>
      </c>
      <c r="C309" s="289" t="s">
        <v>1500</v>
      </c>
      <c r="D309" s="685">
        <v>3.3</v>
      </c>
      <c r="E309" s="685">
        <v>9</v>
      </c>
      <c r="F309" s="199" t="s">
        <v>760</v>
      </c>
      <c r="G309" s="199" t="s">
        <v>148</v>
      </c>
      <c r="H309" s="199" t="s">
        <v>487</v>
      </c>
      <c r="I309" s="686" t="s">
        <v>488</v>
      </c>
      <c r="J309" s="687" t="s">
        <v>455</v>
      </c>
      <c r="K309" s="378">
        <v>18.38165</v>
      </c>
      <c r="L309" s="536">
        <v>99.559299999999993</v>
      </c>
      <c r="M309" s="289">
        <v>530000</v>
      </c>
      <c r="N309" s="289">
        <v>530000</v>
      </c>
      <c r="O309" s="289"/>
      <c r="P309" s="368">
        <v>1</v>
      </c>
      <c r="Q309" s="368">
        <v>1</v>
      </c>
      <c r="R309" s="368">
        <v>1</v>
      </c>
      <c r="S309" s="368">
        <v>1</v>
      </c>
      <c r="T309" s="368">
        <v>1</v>
      </c>
      <c r="U309" s="368"/>
      <c r="V309" s="1205">
        <v>1200</v>
      </c>
      <c r="W309" s="1205" t="s">
        <v>32</v>
      </c>
      <c r="X309" s="1206" t="s">
        <v>32</v>
      </c>
      <c r="Y309" s="1206">
        <v>72</v>
      </c>
      <c r="Z309" s="301">
        <v>10</v>
      </c>
      <c r="AA309" s="395"/>
      <c r="AB309" s="395"/>
      <c r="AC309" s="304">
        <v>2563</v>
      </c>
      <c r="AD309" s="304">
        <v>2563</v>
      </c>
      <c r="AE309" s="304" t="s">
        <v>187</v>
      </c>
      <c r="AF309" s="304">
        <v>180</v>
      </c>
      <c r="AG309" s="1245" t="s">
        <v>764</v>
      </c>
      <c r="AH309" s="376"/>
      <c r="AI309" s="207" t="s">
        <v>1501</v>
      </c>
      <c r="AJ309" s="289">
        <v>530000</v>
      </c>
      <c r="AK309" s="289"/>
      <c r="AL309" s="289">
        <v>530000</v>
      </c>
      <c r="AM309" s="289"/>
      <c r="AN309" s="289"/>
      <c r="AO309" s="282">
        <v>50000</v>
      </c>
      <c r="AP309" s="282">
        <v>100000</v>
      </c>
      <c r="AQ309" s="282">
        <v>100000</v>
      </c>
      <c r="AR309" s="282">
        <v>150000</v>
      </c>
      <c r="AS309" s="282">
        <v>100000</v>
      </c>
      <c r="AT309" s="308">
        <v>30000</v>
      </c>
      <c r="AU309" s="308"/>
      <c r="AV309" s="289"/>
      <c r="AW309" s="289"/>
      <c r="AX309" s="289"/>
      <c r="AY309" s="1141">
        <v>530000</v>
      </c>
      <c r="AZ309" s="1141">
        <v>0</v>
      </c>
    </row>
    <row r="310" spans="1:55" s="298" customFormat="1" ht="22.5" customHeight="1">
      <c r="A310" s="684">
        <v>2</v>
      </c>
      <c r="B310" s="304">
        <v>35</v>
      </c>
      <c r="C310" s="749" t="s">
        <v>1502</v>
      </c>
      <c r="D310" s="685">
        <v>3.3</v>
      </c>
      <c r="E310" s="685">
        <v>9</v>
      </c>
      <c r="F310" s="600" t="s">
        <v>486</v>
      </c>
      <c r="G310" s="600" t="s">
        <v>148</v>
      </c>
      <c r="H310" s="600" t="s">
        <v>487</v>
      </c>
      <c r="I310" s="686" t="s">
        <v>488</v>
      </c>
      <c r="J310" s="687" t="s">
        <v>455</v>
      </c>
      <c r="K310" s="534">
        <v>18.224799999999998</v>
      </c>
      <c r="L310" s="534">
        <v>99.437200000000004</v>
      </c>
      <c r="M310" s="199">
        <v>820000</v>
      </c>
      <c r="N310" s="199">
        <v>820000</v>
      </c>
      <c r="O310" s="199"/>
      <c r="P310" s="368">
        <v>1</v>
      </c>
      <c r="Q310" s="368">
        <v>1</v>
      </c>
      <c r="R310" s="368">
        <v>1</v>
      </c>
      <c r="S310" s="368">
        <v>1</v>
      </c>
      <c r="T310" s="368">
        <v>1</v>
      </c>
      <c r="U310" s="200"/>
      <c r="V310" s="200">
        <v>400</v>
      </c>
      <c r="W310" s="200"/>
      <c r="X310" s="201"/>
      <c r="Y310" s="200">
        <v>50</v>
      </c>
      <c r="Z310" s="199"/>
      <c r="AA310" s="690"/>
      <c r="AB310" s="690"/>
      <c r="AC310" s="304">
        <v>2563</v>
      </c>
      <c r="AD310" s="304">
        <v>2563</v>
      </c>
      <c r="AE310" s="304" t="s">
        <v>187</v>
      </c>
      <c r="AF310" s="304">
        <v>180</v>
      </c>
      <c r="AG310" s="1245" t="s">
        <v>764</v>
      </c>
      <c r="AH310" s="691"/>
      <c r="AI310" s="207" t="s">
        <v>1503</v>
      </c>
      <c r="AJ310" s="289">
        <v>820000</v>
      </c>
      <c r="AK310" s="1208">
        <v>0</v>
      </c>
      <c r="AL310" s="199">
        <v>820000</v>
      </c>
      <c r="AM310" s="662"/>
      <c r="AN310" s="662"/>
      <c r="AO310" s="308">
        <v>200000</v>
      </c>
      <c r="AP310" s="308">
        <v>200000</v>
      </c>
      <c r="AQ310" s="308">
        <v>200000</v>
      </c>
      <c r="AR310" s="308">
        <v>100000</v>
      </c>
      <c r="AS310" s="308">
        <v>100000</v>
      </c>
      <c r="AT310" s="662">
        <v>20000</v>
      </c>
      <c r="AU310" s="662"/>
      <c r="AV310" s="662"/>
      <c r="AW310" s="662"/>
      <c r="AX310" s="662"/>
      <c r="AY310" s="1141">
        <v>820000</v>
      </c>
      <c r="AZ310" s="1141">
        <v>0</v>
      </c>
    </row>
    <row r="311" spans="1:55" s="312" customFormat="1" ht="42">
      <c r="A311" s="207">
        <v>2</v>
      </c>
      <c r="B311" s="304">
        <v>36</v>
      </c>
      <c r="C311" s="289" t="s">
        <v>1504</v>
      </c>
      <c r="D311" s="685">
        <v>3.3</v>
      </c>
      <c r="E311" s="207">
        <v>9</v>
      </c>
      <c r="F311" s="662" t="s">
        <v>770</v>
      </c>
      <c r="G311" s="662" t="s">
        <v>148</v>
      </c>
      <c r="H311" s="662" t="s">
        <v>487</v>
      </c>
      <c r="I311" s="686" t="s">
        <v>488</v>
      </c>
      <c r="J311" s="687" t="s">
        <v>455</v>
      </c>
      <c r="K311" s="1313">
        <v>18.320900000000002</v>
      </c>
      <c r="L311" s="1313" t="s">
        <v>971</v>
      </c>
      <c r="M311" s="289">
        <v>500000</v>
      </c>
      <c r="N311" s="289">
        <v>500000</v>
      </c>
      <c r="O311" s="289">
        <v>0</v>
      </c>
      <c r="P311" s="207">
        <v>1</v>
      </c>
      <c r="Q311" s="207">
        <v>1</v>
      </c>
      <c r="R311" s="207">
        <v>1</v>
      </c>
      <c r="S311" s="207">
        <v>1</v>
      </c>
      <c r="T311" s="207">
        <v>1</v>
      </c>
      <c r="U311" s="207"/>
      <c r="V311" s="206">
        <v>1500</v>
      </c>
      <c r="W311" s="207"/>
      <c r="X311" s="207"/>
      <c r="Y311" s="1207">
        <v>300</v>
      </c>
      <c r="Z311" s="206">
        <v>30</v>
      </c>
      <c r="AA311" s="207"/>
      <c r="AB311" s="207"/>
      <c r="AC311" s="207">
        <v>2563</v>
      </c>
      <c r="AD311" s="207">
        <v>2563</v>
      </c>
      <c r="AE311" s="207" t="s">
        <v>187</v>
      </c>
      <c r="AF311" s="207">
        <v>180</v>
      </c>
      <c r="AG311" s="1253" t="s">
        <v>764</v>
      </c>
      <c r="AH311" s="311"/>
      <c r="AI311" s="1468" t="s">
        <v>1505</v>
      </c>
      <c r="AJ311" s="289">
        <v>500000</v>
      </c>
      <c r="AK311" s="289"/>
      <c r="AL311" s="289">
        <v>500000</v>
      </c>
      <c r="AM311" s="289"/>
      <c r="AN311" s="289"/>
      <c r="AO311" s="282">
        <v>50000</v>
      </c>
      <c r="AP311" s="282">
        <v>100000</v>
      </c>
      <c r="AQ311" s="282">
        <v>100000</v>
      </c>
      <c r="AR311" s="282">
        <v>100000</v>
      </c>
      <c r="AS311" s="282">
        <v>100000</v>
      </c>
      <c r="AT311" s="282">
        <v>50000</v>
      </c>
      <c r="AU311" s="282"/>
      <c r="AV311" s="282"/>
      <c r="AW311" s="282"/>
      <c r="AX311" s="289"/>
      <c r="AY311" s="1141">
        <v>500000</v>
      </c>
      <c r="AZ311" s="1141">
        <v>0</v>
      </c>
      <c r="BA311" s="1203"/>
      <c r="BB311" s="1204"/>
    </row>
    <row r="312" spans="1:55" s="272" customFormat="1" ht="23.25">
      <c r="A312" s="197"/>
      <c r="B312" s="197"/>
      <c r="C312" s="197"/>
      <c r="D312" s="197"/>
      <c r="E312" s="197"/>
      <c r="F312" s="197"/>
      <c r="G312" s="197"/>
      <c r="H312" s="197"/>
      <c r="I312" s="197"/>
      <c r="J312" s="197"/>
      <c r="K312" s="826"/>
      <c r="L312" s="826"/>
      <c r="M312" s="332"/>
      <c r="N312" s="332"/>
      <c r="O312" s="197"/>
      <c r="P312" s="197"/>
      <c r="Q312" s="197"/>
      <c r="R312" s="197"/>
      <c r="S312" s="197"/>
      <c r="T312" s="197"/>
      <c r="U312" s="197"/>
      <c r="V312" s="332"/>
      <c r="W312" s="332"/>
      <c r="X312" s="332"/>
      <c r="Y312" s="332"/>
      <c r="Z312" s="332"/>
      <c r="AA312" s="197"/>
      <c r="AB312" s="197"/>
      <c r="AC312" s="197"/>
      <c r="AD312" s="197"/>
      <c r="AE312" s="197"/>
      <c r="AF312" s="197"/>
      <c r="AG312" s="1238"/>
      <c r="AH312" s="197"/>
      <c r="AI312" s="331"/>
      <c r="AJ312" s="197"/>
      <c r="AK312" s="1157"/>
      <c r="AL312" s="197"/>
      <c r="AM312" s="197"/>
      <c r="AN312" s="197"/>
      <c r="AO312" s="197"/>
      <c r="AP312" s="197"/>
      <c r="AQ312" s="197"/>
      <c r="AR312" s="197"/>
      <c r="AS312" s="197"/>
      <c r="AT312" s="197"/>
      <c r="AU312" s="197"/>
      <c r="AV312" s="197"/>
      <c r="AW312" s="197"/>
      <c r="AX312" s="984"/>
      <c r="AY312" s="1141">
        <f>SUM(AM312:AX312)</f>
        <v>0</v>
      </c>
      <c r="AZ312" s="1141">
        <f>+AJ312-AY312</f>
        <v>0</v>
      </c>
      <c r="BC312" s="95"/>
    </row>
    <row r="313" spans="1:55" s="260" customFormat="1" ht="23.25">
      <c r="B313" s="261">
        <f>COUNT(B314:B332)</f>
        <v>17</v>
      </c>
      <c r="C313" s="263" t="s">
        <v>476</v>
      </c>
      <c r="D313" s="263"/>
      <c r="E313" s="261"/>
      <c r="F313" s="261"/>
      <c r="G313" s="261"/>
      <c r="H313" s="261"/>
      <c r="I313" s="261"/>
      <c r="J313" s="261"/>
      <c r="K313" s="1304"/>
      <c r="L313" s="1304"/>
      <c r="M313" s="264">
        <f>SUM(M314:M332)</f>
        <v>23570000</v>
      </c>
      <c r="N313" s="264">
        <f>SUM(N314:N332)</f>
        <v>23570000</v>
      </c>
      <c r="O313" s="261"/>
      <c r="P313" s="261"/>
      <c r="V313" s="264">
        <f>SUM(V314:V332)</f>
        <v>175189</v>
      </c>
      <c r="W313" s="264">
        <f>SUM(W314:W332)</f>
        <v>0</v>
      </c>
      <c r="X313" s="264">
        <f>SUM(X314:X332)</f>
        <v>0</v>
      </c>
      <c r="Y313" s="264">
        <f>SUM(Y314:Y332)</f>
        <v>4384</v>
      </c>
      <c r="Z313" s="297">
        <f>SUM(Z314:Z332)</f>
        <v>423</v>
      </c>
      <c r="AG313" s="1228" t="s">
        <v>793</v>
      </c>
      <c r="AH313" s="261"/>
      <c r="AI313" s="261"/>
      <c r="AJ313" s="264">
        <f t="shared" ref="AJ313:AX313" si="67">SUM(AJ314:AJ332)</f>
        <v>23570000</v>
      </c>
      <c r="AK313" s="265">
        <f t="shared" si="67"/>
        <v>400000</v>
      </c>
      <c r="AL313" s="264">
        <f t="shared" si="67"/>
        <v>23170000</v>
      </c>
      <c r="AM313" s="264">
        <f t="shared" si="67"/>
        <v>5753333.333333334</v>
      </c>
      <c r="AN313" s="264">
        <f t="shared" si="67"/>
        <v>5953333.333333334</v>
      </c>
      <c r="AO313" s="264">
        <f t="shared" si="67"/>
        <v>5763333.333333334</v>
      </c>
      <c r="AP313" s="264">
        <f t="shared" si="67"/>
        <v>1700000</v>
      </c>
      <c r="AQ313" s="264">
        <f t="shared" si="67"/>
        <v>1600000</v>
      </c>
      <c r="AR313" s="264">
        <f t="shared" si="67"/>
        <v>1800000</v>
      </c>
      <c r="AS313" s="264">
        <f t="shared" si="67"/>
        <v>500000</v>
      </c>
      <c r="AT313" s="264">
        <f t="shared" si="67"/>
        <v>500000</v>
      </c>
      <c r="AU313" s="264">
        <f t="shared" si="67"/>
        <v>0</v>
      </c>
      <c r="AV313" s="264">
        <f t="shared" si="67"/>
        <v>0</v>
      </c>
      <c r="AW313" s="264">
        <f t="shared" si="67"/>
        <v>0</v>
      </c>
      <c r="AX313" s="993">
        <f t="shared" si="67"/>
        <v>0</v>
      </c>
      <c r="AY313" s="1141">
        <f>SUM(AM313:AX313)</f>
        <v>23570000</v>
      </c>
      <c r="AZ313" s="1141">
        <f>+AJ313-AY313</f>
        <v>0</v>
      </c>
      <c r="BC313" s="1064"/>
    </row>
    <row r="314" spans="1:55" s="272" customFormat="1" ht="23.25">
      <c r="A314" s="197"/>
      <c r="B314" s="197"/>
      <c r="C314" s="197"/>
      <c r="D314" s="197"/>
      <c r="E314" s="197"/>
      <c r="F314" s="197"/>
      <c r="G314" s="197"/>
      <c r="H314" s="197"/>
      <c r="I314" s="197"/>
      <c r="J314" s="197"/>
      <c r="K314" s="826"/>
      <c r="L314" s="826"/>
      <c r="M314" s="332"/>
      <c r="N314" s="197"/>
      <c r="O314" s="197"/>
      <c r="P314" s="197"/>
      <c r="Q314" s="197"/>
      <c r="R314" s="197"/>
      <c r="S314" s="197"/>
      <c r="T314" s="197"/>
      <c r="U314" s="197"/>
      <c r="V314" s="332"/>
      <c r="W314" s="332"/>
      <c r="X314" s="332"/>
      <c r="Y314" s="332"/>
      <c r="Z314" s="332"/>
      <c r="AA314" s="197"/>
      <c r="AB314" s="197"/>
      <c r="AC314" s="197"/>
      <c r="AD314" s="197"/>
      <c r="AE314" s="197"/>
      <c r="AF314" s="197"/>
      <c r="AG314" s="1238"/>
      <c r="AH314" s="197"/>
      <c r="AI314" s="331"/>
      <c r="AJ314" s="197"/>
      <c r="AK314" s="1157"/>
      <c r="AL314" s="197"/>
      <c r="AM314" s="197"/>
      <c r="AN314" s="197"/>
      <c r="AO314" s="197"/>
      <c r="AP314" s="197"/>
      <c r="AQ314" s="197"/>
      <c r="AR314" s="197"/>
      <c r="AS314" s="197"/>
      <c r="AT314" s="197"/>
      <c r="AU314" s="197"/>
      <c r="AV314" s="197"/>
      <c r="AW314" s="197"/>
      <c r="AX314" s="984"/>
      <c r="AY314" s="1141">
        <f>SUM(AM314:AX314)</f>
        <v>0</v>
      </c>
      <c r="AZ314" s="1141">
        <f>+AJ314-AY314</f>
        <v>0</v>
      </c>
      <c r="BC314" s="95"/>
    </row>
    <row r="315" spans="1:55" s="298" customFormat="1" ht="25.15" customHeight="1">
      <c r="A315" s="207">
        <v>2</v>
      </c>
      <c r="B315" s="207">
        <v>1</v>
      </c>
      <c r="C315" s="731" t="s">
        <v>1535</v>
      </c>
      <c r="D315" s="376">
        <v>3.3</v>
      </c>
      <c r="E315" s="376">
        <v>9</v>
      </c>
      <c r="F315" s="376" t="s">
        <v>791</v>
      </c>
      <c r="G315" s="376" t="s">
        <v>453</v>
      </c>
      <c r="H315" s="376" t="s">
        <v>139</v>
      </c>
      <c r="I315" s="376" t="s">
        <v>454</v>
      </c>
      <c r="J315" s="376" t="s">
        <v>561</v>
      </c>
      <c r="K315" s="378">
        <v>19.711995999999999</v>
      </c>
      <c r="L315" s="378">
        <v>99.661113</v>
      </c>
      <c r="M315" s="537">
        <v>1000000</v>
      </c>
      <c r="N315" s="537">
        <v>1000000</v>
      </c>
      <c r="O315" s="282">
        <v>0</v>
      </c>
      <c r="P315" s="376">
        <v>1</v>
      </c>
      <c r="Q315" s="376">
        <v>1</v>
      </c>
      <c r="R315" s="376">
        <v>1</v>
      </c>
      <c r="S315" s="376">
        <v>1</v>
      </c>
      <c r="T315" s="376">
        <v>1</v>
      </c>
      <c r="U315" s="734"/>
      <c r="V315" s="199">
        <v>148300</v>
      </c>
      <c r="W315" s="538"/>
      <c r="X315" s="199"/>
      <c r="Y315" s="199">
        <v>80</v>
      </c>
      <c r="Z315" s="662">
        <v>60</v>
      </c>
      <c r="AA315" s="407" t="s">
        <v>792</v>
      </c>
      <c r="AB315" s="736">
        <v>100</v>
      </c>
      <c r="AC315" s="738">
        <v>2563</v>
      </c>
      <c r="AD315" s="738">
        <v>2563</v>
      </c>
      <c r="AE315" s="738" t="s">
        <v>187</v>
      </c>
      <c r="AF315" s="738">
        <v>90</v>
      </c>
      <c r="AG315" s="1246" t="s">
        <v>793</v>
      </c>
      <c r="AH315" s="207"/>
      <c r="AI315" s="1473" t="s">
        <v>794</v>
      </c>
      <c r="AJ315" s="733">
        <v>1000000</v>
      </c>
      <c r="AK315" s="1162">
        <v>400000</v>
      </c>
      <c r="AL315" s="282">
        <v>600000</v>
      </c>
      <c r="AM315" s="282"/>
      <c r="AN315" s="282"/>
      <c r="AO315" s="282"/>
      <c r="AP315" s="282">
        <v>400000</v>
      </c>
      <c r="AQ315" s="282">
        <v>300000</v>
      </c>
      <c r="AR315" s="282">
        <v>300000</v>
      </c>
      <c r="AS315" s="282"/>
      <c r="AT315" s="282"/>
      <c r="AU315" s="282"/>
      <c r="AV315" s="282"/>
      <c r="AW315" s="282"/>
      <c r="AX315" s="991"/>
      <c r="AY315" s="1141">
        <v>1000000</v>
      </c>
      <c r="AZ315" s="1141">
        <v>0</v>
      </c>
      <c r="BC315" s="1068"/>
    </row>
    <row r="316" spans="1:55" s="290" customFormat="1" ht="23.25">
      <c r="A316" s="207">
        <v>2</v>
      </c>
      <c r="B316" s="207">
        <v>2</v>
      </c>
      <c r="C316" s="731" t="s">
        <v>1536</v>
      </c>
      <c r="D316" s="376">
        <v>3.3</v>
      </c>
      <c r="E316" s="376">
        <v>9</v>
      </c>
      <c r="F316" s="376" t="s">
        <v>820</v>
      </c>
      <c r="G316" s="376" t="s">
        <v>512</v>
      </c>
      <c r="H316" s="376" t="s">
        <v>139</v>
      </c>
      <c r="I316" s="376" t="s">
        <v>454</v>
      </c>
      <c r="J316" s="376" t="s">
        <v>561</v>
      </c>
      <c r="K316" s="378">
        <v>19.6434</v>
      </c>
      <c r="L316" s="378">
        <v>99.510800000000003</v>
      </c>
      <c r="M316" s="537">
        <v>5000000</v>
      </c>
      <c r="N316" s="537">
        <v>5000000</v>
      </c>
      <c r="O316" s="282">
        <v>0</v>
      </c>
      <c r="P316" s="376">
        <v>1</v>
      </c>
      <c r="Q316" s="376">
        <v>1</v>
      </c>
      <c r="R316" s="376">
        <v>1</v>
      </c>
      <c r="S316" s="376">
        <v>1</v>
      </c>
      <c r="T316" s="376">
        <v>1</v>
      </c>
      <c r="U316" s="762"/>
      <c r="V316" s="199">
        <v>400</v>
      </c>
      <c r="W316" s="765"/>
      <c r="X316" s="537"/>
      <c r="Y316" s="199">
        <v>70</v>
      </c>
      <c r="Z316" s="662">
        <v>80</v>
      </c>
      <c r="AA316" s="407" t="s">
        <v>792</v>
      </c>
      <c r="AB316" s="736">
        <v>103</v>
      </c>
      <c r="AC316" s="738">
        <v>2563</v>
      </c>
      <c r="AD316" s="738">
        <v>2563</v>
      </c>
      <c r="AE316" s="738" t="s">
        <v>187</v>
      </c>
      <c r="AF316" s="738">
        <v>180</v>
      </c>
      <c r="AG316" s="1246" t="s">
        <v>793</v>
      </c>
      <c r="AH316" s="207"/>
      <c r="AI316" s="1473" t="s">
        <v>821</v>
      </c>
      <c r="AJ316" s="733">
        <v>5000000</v>
      </c>
      <c r="AK316" s="1162" t="s">
        <v>32</v>
      </c>
      <c r="AL316" s="282">
        <v>5000000</v>
      </c>
      <c r="AM316" s="282">
        <v>800000</v>
      </c>
      <c r="AN316" s="282">
        <v>800000</v>
      </c>
      <c r="AO316" s="282">
        <v>800000</v>
      </c>
      <c r="AP316" s="282">
        <v>800000</v>
      </c>
      <c r="AQ316" s="282">
        <v>800000</v>
      </c>
      <c r="AR316" s="282">
        <v>1000000</v>
      </c>
      <c r="AS316" s="282"/>
      <c r="AT316" s="282"/>
      <c r="AU316" s="282"/>
      <c r="AV316" s="282"/>
      <c r="AW316" s="282"/>
      <c r="AX316" s="991"/>
      <c r="AY316" s="1141">
        <v>5000000</v>
      </c>
      <c r="AZ316" s="1141">
        <v>0</v>
      </c>
      <c r="BC316" s="452"/>
    </row>
    <row r="317" spans="1:55" s="290" customFormat="1" ht="23.25">
      <c r="A317" s="207">
        <v>2</v>
      </c>
      <c r="B317" s="207">
        <v>3</v>
      </c>
      <c r="C317" s="731" t="s">
        <v>1537</v>
      </c>
      <c r="D317" s="376">
        <v>3.3</v>
      </c>
      <c r="E317" s="376">
        <v>9</v>
      </c>
      <c r="F317" s="376" t="s">
        <v>805</v>
      </c>
      <c r="G317" s="376" t="s">
        <v>535</v>
      </c>
      <c r="H317" s="376" t="s">
        <v>139</v>
      </c>
      <c r="I317" s="376" t="s">
        <v>33</v>
      </c>
      <c r="J317" s="763" t="s">
        <v>565</v>
      </c>
      <c r="K317" s="378">
        <v>19.564806000000001</v>
      </c>
      <c r="L317" s="378">
        <v>99.746294000000006</v>
      </c>
      <c r="M317" s="537">
        <v>650000</v>
      </c>
      <c r="N317" s="537">
        <v>650000</v>
      </c>
      <c r="O317" s="282">
        <v>0</v>
      </c>
      <c r="P317" s="376">
        <v>1</v>
      </c>
      <c r="Q317" s="376">
        <v>1</v>
      </c>
      <c r="R317" s="376">
        <v>1</v>
      </c>
      <c r="S317" s="376">
        <v>1</v>
      </c>
      <c r="T317" s="376">
        <v>1</v>
      </c>
      <c r="U317" s="743"/>
      <c r="V317" s="537">
        <v>400</v>
      </c>
      <c r="W317" s="765"/>
      <c r="X317" s="537"/>
      <c r="Y317" s="538">
        <v>300</v>
      </c>
      <c r="Z317" s="748">
        <v>20</v>
      </c>
      <c r="AA317" s="407" t="s">
        <v>792</v>
      </c>
      <c r="AB317" s="736">
        <v>100</v>
      </c>
      <c r="AC317" s="738">
        <v>2563</v>
      </c>
      <c r="AD317" s="738">
        <v>2563</v>
      </c>
      <c r="AE317" s="738" t="s">
        <v>187</v>
      </c>
      <c r="AF317" s="738">
        <v>90</v>
      </c>
      <c r="AG317" s="1246" t="s">
        <v>793</v>
      </c>
      <c r="AH317" s="207"/>
      <c r="AI317" s="1473" t="s">
        <v>822</v>
      </c>
      <c r="AJ317" s="733">
        <v>650000</v>
      </c>
      <c r="AK317" s="1162" t="s">
        <v>32</v>
      </c>
      <c r="AL317" s="282">
        <v>650000</v>
      </c>
      <c r="AM317" s="282">
        <v>210000</v>
      </c>
      <c r="AN317" s="282">
        <v>210000</v>
      </c>
      <c r="AO317" s="282">
        <v>230000</v>
      </c>
      <c r="AP317" s="282"/>
      <c r="AQ317" s="282"/>
      <c r="AR317" s="282"/>
      <c r="AS317" s="282"/>
      <c r="AT317" s="282"/>
      <c r="AU317" s="282"/>
      <c r="AV317" s="282"/>
      <c r="AW317" s="282"/>
      <c r="AX317" s="991"/>
      <c r="AY317" s="1141">
        <v>650000</v>
      </c>
      <c r="AZ317" s="1141">
        <v>0</v>
      </c>
      <c r="BC317" s="452"/>
    </row>
    <row r="318" spans="1:55" s="290" customFormat="1" ht="23.25">
      <c r="A318" s="207">
        <v>2</v>
      </c>
      <c r="B318" s="207">
        <v>4</v>
      </c>
      <c r="C318" s="731" t="s">
        <v>1538</v>
      </c>
      <c r="D318" s="376">
        <v>3.3</v>
      </c>
      <c r="E318" s="376">
        <v>9</v>
      </c>
      <c r="F318" s="376" t="s">
        <v>823</v>
      </c>
      <c r="G318" s="376" t="s">
        <v>535</v>
      </c>
      <c r="H318" s="376" t="s">
        <v>139</v>
      </c>
      <c r="I318" s="376" t="s">
        <v>33</v>
      </c>
      <c r="J318" s="763" t="s">
        <v>565</v>
      </c>
      <c r="K318" s="378">
        <v>19.556702999999999</v>
      </c>
      <c r="L318" s="378">
        <v>99.706586000000001</v>
      </c>
      <c r="M318" s="537">
        <v>800000</v>
      </c>
      <c r="N318" s="537">
        <v>800000</v>
      </c>
      <c r="O318" s="282">
        <v>0</v>
      </c>
      <c r="P318" s="376">
        <v>1</v>
      </c>
      <c r="Q318" s="376">
        <v>1</v>
      </c>
      <c r="R318" s="376">
        <v>1</v>
      </c>
      <c r="S318" s="376">
        <v>1</v>
      </c>
      <c r="T318" s="376">
        <v>1</v>
      </c>
      <c r="U318" s="743"/>
      <c r="V318" s="537">
        <v>1000</v>
      </c>
      <c r="W318" s="765"/>
      <c r="X318" s="199"/>
      <c r="Y318" s="537">
        <v>200</v>
      </c>
      <c r="Z318" s="748">
        <v>20</v>
      </c>
      <c r="AA318" s="407" t="s">
        <v>792</v>
      </c>
      <c r="AB318" s="736">
        <v>100</v>
      </c>
      <c r="AC318" s="738">
        <v>2563</v>
      </c>
      <c r="AD318" s="738">
        <v>2563</v>
      </c>
      <c r="AE318" s="738" t="s">
        <v>187</v>
      </c>
      <c r="AF318" s="738">
        <v>90</v>
      </c>
      <c r="AG318" s="1246" t="s">
        <v>793</v>
      </c>
      <c r="AH318" s="207"/>
      <c r="AI318" s="1473" t="s">
        <v>824</v>
      </c>
      <c r="AJ318" s="733">
        <v>800000</v>
      </c>
      <c r="AK318" s="1162">
        <v>0</v>
      </c>
      <c r="AL318" s="282">
        <v>800000</v>
      </c>
      <c r="AM318" s="282">
        <v>250000</v>
      </c>
      <c r="AN318" s="282">
        <v>350000</v>
      </c>
      <c r="AO318" s="282">
        <v>200000</v>
      </c>
      <c r="AP318" s="282"/>
      <c r="AQ318" s="282"/>
      <c r="AR318" s="282"/>
      <c r="AS318" s="282"/>
      <c r="AT318" s="282"/>
      <c r="AU318" s="282"/>
      <c r="AV318" s="282"/>
      <c r="AW318" s="282"/>
      <c r="AX318" s="991"/>
      <c r="AY318" s="1141">
        <v>800000</v>
      </c>
      <c r="AZ318" s="1141">
        <v>0</v>
      </c>
      <c r="BC318" s="452"/>
    </row>
    <row r="319" spans="1:55" s="290" customFormat="1" ht="23.25">
      <c r="A319" s="207">
        <v>2</v>
      </c>
      <c r="B319" s="207">
        <v>5</v>
      </c>
      <c r="C319" s="731" t="s">
        <v>1539</v>
      </c>
      <c r="D319" s="376">
        <v>3.3</v>
      </c>
      <c r="E319" s="376">
        <v>9</v>
      </c>
      <c r="F319" s="376" t="s">
        <v>825</v>
      </c>
      <c r="G319" s="376" t="s">
        <v>535</v>
      </c>
      <c r="H319" s="376" t="s">
        <v>139</v>
      </c>
      <c r="I319" s="376" t="s">
        <v>33</v>
      </c>
      <c r="J319" s="763" t="s">
        <v>565</v>
      </c>
      <c r="K319" s="378">
        <v>19.582217</v>
      </c>
      <c r="L319" s="378">
        <v>99.735068999999996</v>
      </c>
      <c r="M319" s="537">
        <v>300000</v>
      </c>
      <c r="N319" s="537">
        <v>300000</v>
      </c>
      <c r="O319" s="282">
        <v>0</v>
      </c>
      <c r="P319" s="376">
        <v>1</v>
      </c>
      <c r="Q319" s="376">
        <v>1</v>
      </c>
      <c r="R319" s="376">
        <v>1</v>
      </c>
      <c r="S319" s="376">
        <v>1</v>
      </c>
      <c r="T319" s="376">
        <v>1</v>
      </c>
      <c r="U319" s="743"/>
      <c r="V319" s="537">
        <v>300</v>
      </c>
      <c r="W319" s="765"/>
      <c r="X319" s="537"/>
      <c r="Y319" s="537">
        <v>300</v>
      </c>
      <c r="Z319" s="748">
        <v>10</v>
      </c>
      <c r="AA319" s="407" t="s">
        <v>792</v>
      </c>
      <c r="AB319" s="736">
        <v>100</v>
      </c>
      <c r="AC319" s="738">
        <v>2563</v>
      </c>
      <c r="AD319" s="738">
        <v>2563</v>
      </c>
      <c r="AE319" s="738" t="s">
        <v>187</v>
      </c>
      <c r="AF319" s="738">
        <v>90</v>
      </c>
      <c r="AG319" s="1246" t="s">
        <v>793</v>
      </c>
      <c r="AH319" s="207"/>
      <c r="AI319" s="1473" t="s">
        <v>826</v>
      </c>
      <c r="AJ319" s="733">
        <v>300000</v>
      </c>
      <c r="AK319" s="1162" t="s">
        <v>32</v>
      </c>
      <c r="AL319" s="282">
        <v>300000</v>
      </c>
      <c r="AM319" s="282">
        <v>100000</v>
      </c>
      <c r="AN319" s="282">
        <v>100000</v>
      </c>
      <c r="AO319" s="282">
        <v>100000</v>
      </c>
      <c r="AP319" s="282"/>
      <c r="AQ319" s="282"/>
      <c r="AR319" s="282"/>
      <c r="AS319" s="282"/>
      <c r="AT319" s="282"/>
      <c r="AU319" s="282"/>
      <c r="AV319" s="282"/>
      <c r="AW319" s="282"/>
      <c r="AX319" s="991"/>
      <c r="AY319" s="1141">
        <v>300000</v>
      </c>
      <c r="AZ319" s="1141">
        <v>0</v>
      </c>
      <c r="BC319" s="452"/>
    </row>
    <row r="320" spans="1:55" s="290" customFormat="1" ht="23.25">
      <c r="A320" s="207">
        <v>2</v>
      </c>
      <c r="B320" s="207">
        <v>6</v>
      </c>
      <c r="C320" s="731" t="s">
        <v>1540</v>
      </c>
      <c r="D320" s="376">
        <v>3.3</v>
      </c>
      <c r="E320" s="376">
        <v>9</v>
      </c>
      <c r="F320" s="376" t="s">
        <v>827</v>
      </c>
      <c r="G320" s="376" t="s">
        <v>535</v>
      </c>
      <c r="H320" s="376" t="s">
        <v>139</v>
      </c>
      <c r="I320" s="376" t="s">
        <v>33</v>
      </c>
      <c r="J320" s="763" t="s">
        <v>565</v>
      </c>
      <c r="K320" s="534">
        <v>19.552700000000002</v>
      </c>
      <c r="L320" s="534">
        <v>99.759100000000004</v>
      </c>
      <c r="M320" s="537">
        <v>300000</v>
      </c>
      <c r="N320" s="537">
        <v>300000</v>
      </c>
      <c r="O320" s="282">
        <v>0</v>
      </c>
      <c r="P320" s="376">
        <v>1</v>
      </c>
      <c r="Q320" s="376">
        <v>1</v>
      </c>
      <c r="R320" s="376">
        <v>1</v>
      </c>
      <c r="S320" s="376">
        <v>1</v>
      </c>
      <c r="T320" s="376">
        <v>1</v>
      </c>
      <c r="U320" s="734"/>
      <c r="V320" s="537">
        <v>50</v>
      </c>
      <c r="W320" s="765"/>
      <c r="X320" s="537"/>
      <c r="Y320" s="537">
        <v>20</v>
      </c>
      <c r="Z320" s="748">
        <v>10</v>
      </c>
      <c r="AA320" s="407" t="s">
        <v>792</v>
      </c>
      <c r="AB320" s="736">
        <v>100</v>
      </c>
      <c r="AC320" s="738">
        <v>2563</v>
      </c>
      <c r="AD320" s="738">
        <v>2563</v>
      </c>
      <c r="AE320" s="738" t="s">
        <v>187</v>
      </c>
      <c r="AF320" s="738">
        <v>90</v>
      </c>
      <c r="AG320" s="1246" t="s">
        <v>793</v>
      </c>
      <c r="AH320" s="207"/>
      <c r="AI320" s="1473" t="s">
        <v>828</v>
      </c>
      <c r="AJ320" s="733">
        <v>300000</v>
      </c>
      <c r="AK320" s="1162" t="s">
        <v>32</v>
      </c>
      <c r="AL320" s="282">
        <v>300000</v>
      </c>
      <c r="AM320" s="282">
        <v>100000</v>
      </c>
      <c r="AN320" s="282">
        <v>100000</v>
      </c>
      <c r="AO320" s="282">
        <v>100000</v>
      </c>
      <c r="AP320" s="282"/>
      <c r="AQ320" s="282"/>
      <c r="AR320" s="282"/>
      <c r="AS320" s="282"/>
      <c r="AT320" s="282"/>
      <c r="AU320" s="282"/>
      <c r="AV320" s="282"/>
      <c r="AW320" s="282"/>
      <c r="AX320" s="991"/>
      <c r="AY320" s="1141">
        <v>300000</v>
      </c>
      <c r="AZ320" s="1141">
        <v>0</v>
      </c>
      <c r="BC320" s="452"/>
    </row>
    <row r="321" spans="1:55" s="290" customFormat="1" ht="23.25">
      <c r="A321" s="207">
        <v>2</v>
      </c>
      <c r="B321" s="207">
        <v>7</v>
      </c>
      <c r="C321" s="731" t="s">
        <v>1541</v>
      </c>
      <c r="D321" s="376">
        <v>3.3</v>
      </c>
      <c r="E321" s="376">
        <v>9</v>
      </c>
      <c r="F321" s="376" t="s">
        <v>591</v>
      </c>
      <c r="G321" s="376" t="s">
        <v>535</v>
      </c>
      <c r="H321" s="376" t="s">
        <v>139</v>
      </c>
      <c r="I321" s="376" t="s">
        <v>33</v>
      </c>
      <c r="J321" s="763" t="s">
        <v>565</v>
      </c>
      <c r="K321" s="534">
        <v>19.5871</v>
      </c>
      <c r="L321" s="534">
        <v>99.752200000000002</v>
      </c>
      <c r="M321" s="537">
        <v>1500000</v>
      </c>
      <c r="N321" s="537">
        <v>1500000</v>
      </c>
      <c r="O321" s="282">
        <v>0</v>
      </c>
      <c r="P321" s="376">
        <v>1</v>
      </c>
      <c r="Q321" s="376">
        <v>1</v>
      </c>
      <c r="R321" s="376">
        <v>1</v>
      </c>
      <c r="S321" s="376">
        <v>1</v>
      </c>
      <c r="T321" s="376">
        <v>1</v>
      </c>
      <c r="U321" s="743"/>
      <c r="V321" s="537">
        <v>5000</v>
      </c>
      <c r="W321" s="766"/>
      <c r="X321" s="537"/>
      <c r="Y321" s="537">
        <v>1000</v>
      </c>
      <c r="Z321" s="748">
        <v>15</v>
      </c>
      <c r="AA321" s="407" t="s">
        <v>792</v>
      </c>
      <c r="AB321" s="736">
        <v>100</v>
      </c>
      <c r="AC321" s="738">
        <v>2563</v>
      </c>
      <c r="AD321" s="738">
        <v>2563</v>
      </c>
      <c r="AE321" s="738" t="s">
        <v>187</v>
      </c>
      <c r="AF321" s="738">
        <v>90</v>
      </c>
      <c r="AG321" s="1246" t="s">
        <v>793</v>
      </c>
      <c r="AH321" s="207"/>
      <c r="AI321" s="1473" t="s">
        <v>829</v>
      </c>
      <c r="AJ321" s="733">
        <v>1500000</v>
      </c>
      <c r="AK321" s="1162">
        <v>0</v>
      </c>
      <c r="AL321" s="282">
        <v>1500000</v>
      </c>
      <c r="AM321" s="282">
        <v>500000</v>
      </c>
      <c r="AN321" s="282">
        <v>500000</v>
      </c>
      <c r="AO321" s="282">
        <v>500000</v>
      </c>
      <c r="AP321" s="282"/>
      <c r="AQ321" s="282"/>
      <c r="AR321" s="282"/>
      <c r="AS321" s="282"/>
      <c r="AT321" s="282"/>
      <c r="AU321" s="282"/>
      <c r="AV321" s="282"/>
      <c r="AW321" s="282"/>
      <c r="AX321" s="991"/>
      <c r="AY321" s="1141">
        <v>1500000</v>
      </c>
      <c r="AZ321" s="1141">
        <v>0</v>
      </c>
      <c r="BC321" s="452"/>
    </row>
    <row r="322" spans="1:55" s="290" customFormat="1" ht="23.25">
      <c r="A322" s="207">
        <v>2</v>
      </c>
      <c r="B322" s="207">
        <v>8</v>
      </c>
      <c r="C322" s="731" t="s">
        <v>1542</v>
      </c>
      <c r="D322" s="376">
        <v>3.3</v>
      </c>
      <c r="E322" s="376">
        <v>9</v>
      </c>
      <c r="F322" s="376" t="s">
        <v>830</v>
      </c>
      <c r="G322" s="376" t="s">
        <v>535</v>
      </c>
      <c r="H322" s="376" t="s">
        <v>139</v>
      </c>
      <c r="I322" s="376" t="s">
        <v>33</v>
      </c>
      <c r="J322" s="763" t="s">
        <v>565</v>
      </c>
      <c r="K322" s="534">
        <v>19.629200000000001</v>
      </c>
      <c r="L322" s="534">
        <v>99.703900000000004</v>
      </c>
      <c r="M322" s="537">
        <v>1500000</v>
      </c>
      <c r="N322" s="537">
        <v>1500000</v>
      </c>
      <c r="O322" s="282">
        <v>0</v>
      </c>
      <c r="P322" s="376">
        <v>1</v>
      </c>
      <c r="Q322" s="376">
        <v>1</v>
      </c>
      <c r="R322" s="376">
        <v>1</v>
      </c>
      <c r="S322" s="376">
        <v>1</v>
      </c>
      <c r="T322" s="376">
        <v>1</v>
      </c>
      <c r="U322" s="743"/>
      <c r="V322" s="537">
        <v>10000</v>
      </c>
      <c r="W322" s="765"/>
      <c r="X322" s="537"/>
      <c r="Y322" s="537">
        <v>1000</v>
      </c>
      <c r="Z322" s="748">
        <v>10</v>
      </c>
      <c r="AA322" s="407" t="s">
        <v>792</v>
      </c>
      <c r="AB322" s="736">
        <v>100</v>
      </c>
      <c r="AC322" s="738">
        <v>2563</v>
      </c>
      <c r="AD322" s="738">
        <v>2563</v>
      </c>
      <c r="AE322" s="738" t="s">
        <v>187</v>
      </c>
      <c r="AF322" s="738">
        <v>90</v>
      </c>
      <c r="AG322" s="1246" t="s">
        <v>793</v>
      </c>
      <c r="AH322" s="207"/>
      <c r="AI322" s="1473" t="s">
        <v>831</v>
      </c>
      <c r="AJ322" s="733">
        <v>1500000</v>
      </c>
      <c r="AK322" s="1162" t="s">
        <v>32</v>
      </c>
      <c r="AL322" s="282">
        <v>1500000</v>
      </c>
      <c r="AM322" s="282">
        <v>500000</v>
      </c>
      <c r="AN322" s="282">
        <v>500000</v>
      </c>
      <c r="AO322" s="282">
        <v>500000</v>
      </c>
      <c r="AP322" s="282"/>
      <c r="AQ322" s="282"/>
      <c r="AR322" s="282"/>
      <c r="AS322" s="282"/>
      <c r="AT322" s="282"/>
      <c r="AU322" s="282"/>
      <c r="AV322" s="282"/>
      <c r="AW322" s="282"/>
      <c r="AX322" s="991"/>
      <c r="AY322" s="1141">
        <v>1500000</v>
      </c>
      <c r="AZ322" s="1141">
        <v>0</v>
      </c>
      <c r="BC322" s="452"/>
    </row>
    <row r="323" spans="1:55" s="290" customFormat="1" ht="23.25">
      <c r="A323" s="207">
        <v>2</v>
      </c>
      <c r="B323" s="207">
        <v>9</v>
      </c>
      <c r="C323" s="731" t="s">
        <v>1543</v>
      </c>
      <c r="D323" s="376">
        <v>3.3</v>
      </c>
      <c r="E323" s="376">
        <v>9</v>
      </c>
      <c r="F323" s="376" t="s">
        <v>803</v>
      </c>
      <c r="G323" s="376" t="s">
        <v>661</v>
      </c>
      <c r="H323" s="376" t="s">
        <v>635</v>
      </c>
      <c r="I323" s="376" t="s">
        <v>33</v>
      </c>
      <c r="J323" s="763" t="s">
        <v>565</v>
      </c>
      <c r="K323" s="534">
        <v>19.362200000000001</v>
      </c>
      <c r="L323" s="534">
        <v>99.809600000000003</v>
      </c>
      <c r="M323" s="537">
        <v>1450000</v>
      </c>
      <c r="N323" s="537">
        <v>1450000</v>
      </c>
      <c r="O323" s="282">
        <v>0</v>
      </c>
      <c r="P323" s="376">
        <v>1</v>
      </c>
      <c r="Q323" s="376">
        <v>1</v>
      </c>
      <c r="R323" s="376">
        <v>1</v>
      </c>
      <c r="S323" s="376">
        <v>1</v>
      </c>
      <c r="T323" s="376">
        <v>1</v>
      </c>
      <c r="U323" s="743"/>
      <c r="V323" s="537">
        <v>300</v>
      </c>
      <c r="W323" s="765"/>
      <c r="X323" s="537"/>
      <c r="Y323" s="537">
        <v>40</v>
      </c>
      <c r="Z323" s="748">
        <v>50</v>
      </c>
      <c r="AA323" s="407" t="s">
        <v>792</v>
      </c>
      <c r="AB323" s="736">
        <v>100</v>
      </c>
      <c r="AC323" s="738">
        <v>2563</v>
      </c>
      <c r="AD323" s="738">
        <v>2563</v>
      </c>
      <c r="AE323" s="738" t="s">
        <v>187</v>
      </c>
      <c r="AF323" s="738">
        <v>90</v>
      </c>
      <c r="AG323" s="1246" t="s">
        <v>793</v>
      </c>
      <c r="AH323" s="207"/>
      <c r="AI323" s="1473" t="s">
        <v>832</v>
      </c>
      <c r="AJ323" s="733">
        <v>1450000</v>
      </c>
      <c r="AK323" s="1162"/>
      <c r="AL323" s="282">
        <v>1450000</v>
      </c>
      <c r="AM323" s="282">
        <v>483333.33333333331</v>
      </c>
      <c r="AN323" s="282">
        <v>483333.33333333331</v>
      </c>
      <c r="AO323" s="282">
        <v>483333.33333333331</v>
      </c>
      <c r="AP323" s="282"/>
      <c r="AQ323" s="282"/>
      <c r="AR323" s="282"/>
      <c r="AS323" s="282"/>
      <c r="AT323" s="282"/>
      <c r="AU323" s="282"/>
      <c r="AV323" s="282"/>
      <c r="AW323" s="282"/>
      <c r="AX323" s="991"/>
      <c r="AY323" s="1141">
        <v>1450000</v>
      </c>
      <c r="AZ323" s="1141">
        <v>0</v>
      </c>
      <c r="BC323" s="452"/>
    </row>
    <row r="324" spans="1:55" s="290" customFormat="1" ht="23.25">
      <c r="A324" s="207">
        <v>2</v>
      </c>
      <c r="B324" s="207">
        <v>10</v>
      </c>
      <c r="C324" s="753" t="s">
        <v>1544</v>
      </c>
      <c r="D324" s="376">
        <v>3.3</v>
      </c>
      <c r="E324" s="376">
        <v>9</v>
      </c>
      <c r="F324" s="376" t="s">
        <v>541</v>
      </c>
      <c r="G324" s="376" t="s">
        <v>535</v>
      </c>
      <c r="H324" s="376" t="s">
        <v>139</v>
      </c>
      <c r="I324" s="376" t="s">
        <v>33</v>
      </c>
      <c r="J324" s="763" t="s">
        <v>565</v>
      </c>
      <c r="K324" s="1320">
        <v>19.485390500000001</v>
      </c>
      <c r="L324" s="1320">
        <v>99.750596999999999</v>
      </c>
      <c r="M324" s="537">
        <v>1420000</v>
      </c>
      <c r="N324" s="537">
        <v>1420000</v>
      </c>
      <c r="O324" s="282">
        <v>0</v>
      </c>
      <c r="P324" s="376">
        <v>1</v>
      </c>
      <c r="Q324" s="376">
        <v>1</v>
      </c>
      <c r="R324" s="376">
        <v>1</v>
      </c>
      <c r="S324" s="376">
        <v>1</v>
      </c>
      <c r="T324" s="376">
        <v>1</v>
      </c>
      <c r="U324" s="734"/>
      <c r="V324" s="539">
        <v>3702</v>
      </c>
      <c r="W324" s="765"/>
      <c r="X324" s="537"/>
      <c r="Y324" s="767">
        <v>349</v>
      </c>
      <c r="Z324" s="662">
        <v>30</v>
      </c>
      <c r="AA324" s="407" t="s">
        <v>792</v>
      </c>
      <c r="AB324" s="736">
        <v>100</v>
      </c>
      <c r="AC324" s="738">
        <v>2563</v>
      </c>
      <c r="AD324" s="738">
        <v>2563</v>
      </c>
      <c r="AE324" s="738" t="s">
        <v>187</v>
      </c>
      <c r="AF324" s="738">
        <v>90</v>
      </c>
      <c r="AG324" s="1246" t="s">
        <v>793</v>
      </c>
      <c r="AH324" s="207"/>
      <c r="AI324" s="1473" t="s">
        <v>833</v>
      </c>
      <c r="AJ324" s="733">
        <v>1420000</v>
      </c>
      <c r="AK324" s="1162" t="s">
        <v>32</v>
      </c>
      <c r="AL324" s="282">
        <v>1420000</v>
      </c>
      <c r="AM324" s="282">
        <v>450000</v>
      </c>
      <c r="AN324" s="282">
        <v>500000</v>
      </c>
      <c r="AO324" s="282">
        <v>470000</v>
      </c>
      <c r="AP324" s="282"/>
      <c r="AQ324" s="282"/>
      <c r="AR324" s="282"/>
      <c r="AS324" s="282"/>
      <c r="AT324" s="282"/>
      <c r="AU324" s="282"/>
      <c r="AV324" s="282"/>
      <c r="AW324" s="282"/>
      <c r="AX324" s="991"/>
      <c r="AY324" s="1141">
        <v>1420000</v>
      </c>
      <c r="AZ324" s="1141">
        <v>0</v>
      </c>
      <c r="BC324" s="452"/>
    </row>
    <row r="325" spans="1:55" s="290" customFormat="1" ht="23.25">
      <c r="A325" s="207">
        <v>2</v>
      </c>
      <c r="B325" s="207">
        <v>11</v>
      </c>
      <c r="C325" s="731" t="s">
        <v>1545</v>
      </c>
      <c r="D325" s="376">
        <v>3.3</v>
      </c>
      <c r="E325" s="376">
        <v>9</v>
      </c>
      <c r="F325" s="376" t="s">
        <v>791</v>
      </c>
      <c r="G325" s="376" t="s">
        <v>453</v>
      </c>
      <c r="H325" s="376" t="s">
        <v>139</v>
      </c>
      <c r="I325" s="687" t="s">
        <v>454</v>
      </c>
      <c r="J325" s="763" t="s">
        <v>561</v>
      </c>
      <c r="K325" s="534">
        <v>19.712</v>
      </c>
      <c r="L325" s="534">
        <v>99.661100000000005</v>
      </c>
      <c r="M325" s="537">
        <v>2000000</v>
      </c>
      <c r="N325" s="537">
        <v>2000000</v>
      </c>
      <c r="O325" s="282">
        <v>0</v>
      </c>
      <c r="P325" s="376">
        <v>1</v>
      </c>
      <c r="Q325" s="376">
        <v>1</v>
      </c>
      <c r="R325" s="376">
        <v>1</v>
      </c>
      <c r="S325" s="376">
        <v>1</v>
      </c>
      <c r="T325" s="376">
        <v>1</v>
      </c>
      <c r="U325" s="734"/>
      <c r="V325" s="537">
        <v>2000</v>
      </c>
      <c r="W325" s="765"/>
      <c r="X325" s="537"/>
      <c r="Y325" s="537">
        <v>500</v>
      </c>
      <c r="Z325" s="748">
        <v>20</v>
      </c>
      <c r="AA325" s="407" t="s">
        <v>792</v>
      </c>
      <c r="AB325" s="736">
        <v>100</v>
      </c>
      <c r="AC325" s="738">
        <v>2563</v>
      </c>
      <c r="AD325" s="738">
        <v>2563</v>
      </c>
      <c r="AE325" s="738" t="s">
        <v>187</v>
      </c>
      <c r="AF325" s="738">
        <v>90</v>
      </c>
      <c r="AG325" s="1246" t="s">
        <v>793</v>
      </c>
      <c r="AH325" s="207"/>
      <c r="AI325" s="1473" t="s">
        <v>834</v>
      </c>
      <c r="AJ325" s="733">
        <v>2000000</v>
      </c>
      <c r="AK325" s="1162" t="s">
        <v>32</v>
      </c>
      <c r="AL325" s="282">
        <v>2000000</v>
      </c>
      <c r="AM325" s="282">
        <v>650000</v>
      </c>
      <c r="AN325" s="282">
        <v>700000</v>
      </c>
      <c r="AO325" s="282">
        <v>650000</v>
      </c>
      <c r="AP325" s="282"/>
      <c r="AQ325" s="282"/>
      <c r="AR325" s="282"/>
      <c r="AS325" s="282"/>
      <c r="AT325" s="282"/>
      <c r="AU325" s="282"/>
      <c r="AV325" s="282"/>
      <c r="AW325" s="282"/>
      <c r="AX325" s="991"/>
      <c r="AY325" s="1141">
        <v>2000000</v>
      </c>
      <c r="AZ325" s="1141">
        <v>0</v>
      </c>
      <c r="BC325" s="452"/>
    </row>
    <row r="326" spans="1:55" s="290" customFormat="1" ht="23.25">
      <c r="A326" s="207">
        <v>2</v>
      </c>
      <c r="B326" s="207">
        <v>12</v>
      </c>
      <c r="C326" s="731" t="s">
        <v>1546</v>
      </c>
      <c r="D326" s="376">
        <v>3.3</v>
      </c>
      <c r="E326" s="376">
        <v>9</v>
      </c>
      <c r="F326" s="376" t="s">
        <v>549</v>
      </c>
      <c r="G326" s="376" t="s">
        <v>535</v>
      </c>
      <c r="H326" s="376" t="s">
        <v>139</v>
      </c>
      <c r="I326" s="376" t="s">
        <v>33</v>
      </c>
      <c r="J326" s="763" t="s">
        <v>565</v>
      </c>
      <c r="K326" s="534">
        <v>19.7013</v>
      </c>
      <c r="L326" s="534">
        <v>99.680400000000006</v>
      </c>
      <c r="M326" s="537">
        <v>300000</v>
      </c>
      <c r="N326" s="537">
        <v>300000</v>
      </c>
      <c r="O326" s="282">
        <v>0</v>
      </c>
      <c r="P326" s="376">
        <v>1</v>
      </c>
      <c r="Q326" s="376">
        <v>1</v>
      </c>
      <c r="R326" s="376">
        <v>1</v>
      </c>
      <c r="S326" s="376">
        <v>1</v>
      </c>
      <c r="T326" s="376">
        <v>1</v>
      </c>
      <c r="U326" s="743"/>
      <c r="V326" s="537">
        <v>100</v>
      </c>
      <c r="W326" s="765"/>
      <c r="X326" s="537"/>
      <c r="Y326" s="537">
        <v>30</v>
      </c>
      <c r="Z326" s="748">
        <v>8</v>
      </c>
      <c r="AA326" s="407" t="s">
        <v>792</v>
      </c>
      <c r="AB326" s="736">
        <v>100</v>
      </c>
      <c r="AC326" s="738">
        <v>2563</v>
      </c>
      <c r="AD326" s="738">
        <v>2563</v>
      </c>
      <c r="AE326" s="738" t="s">
        <v>187</v>
      </c>
      <c r="AF326" s="738">
        <v>90</v>
      </c>
      <c r="AG326" s="1246" t="s">
        <v>793</v>
      </c>
      <c r="AH326" s="207"/>
      <c r="AI326" s="1473" t="s">
        <v>835</v>
      </c>
      <c r="AJ326" s="733">
        <v>300000</v>
      </c>
      <c r="AK326" s="1162">
        <v>0</v>
      </c>
      <c r="AL326" s="282">
        <v>300000</v>
      </c>
      <c r="AM326" s="282">
        <v>100000</v>
      </c>
      <c r="AN326" s="282">
        <v>100000</v>
      </c>
      <c r="AO326" s="282">
        <v>100000</v>
      </c>
      <c r="AP326" s="282"/>
      <c r="AQ326" s="282"/>
      <c r="AR326" s="282"/>
      <c r="AS326" s="282"/>
      <c r="AT326" s="282"/>
      <c r="AU326" s="282"/>
      <c r="AV326" s="282"/>
      <c r="AW326" s="282"/>
      <c r="AX326" s="991"/>
      <c r="AY326" s="1141">
        <v>300000</v>
      </c>
      <c r="AZ326" s="1141">
        <v>0</v>
      </c>
      <c r="BC326" s="452"/>
    </row>
    <row r="327" spans="1:55" s="290" customFormat="1" ht="23.25">
      <c r="A327" s="207">
        <v>2</v>
      </c>
      <c r="B327" s="207">
        <v>13</v>
      </c>
      <c r="C327" s="731" t="s">
        <v>1547</v>
      </c>
      <c r="D327" s="376">
        <v>3.3</v>
      </c>
      <c r="E327" s="376">
        <v>9</v>
      </c>
      <c r="F327" s="376" t="s">
        <v>591</v>
      </c>
      <c r="G327" s="376" t="s">
        <v>535</v>
      </c>
      <c r="H327" s="376" t="s">
        <v>139</v>
      </c>
      <c r="I327" s="376" t="s">
        <v>33</v>
      </c>
      <c r="J327" s="763" t="s">
        <v>565</v>
      </c>
      <c r="K327" s="534">
        <v>19.582999999999998</v>
      </c>
      <c r="L327" s="534">
        <v>99.771299999999997</v>
      </c>
      <c r="M327" s="537">
        <v>750000</v>
      </c>
      <c r="N327" s="537">
        <v>750000</v>
      </c>
      <c r="O327" s="282">
        <v>0</v>
      </c>
      <c r="P327" s="376">
        <v>1</v>
      </c>
      <c r="Q327" s="376">
        <v>1</v>
      </c>
      <c r="R327" s="376">
        <v>1</v>
      </c>
      <c r="S327" s="376">
        <v>1</v>
      </c>
      <c r="T327" s="376">
        <v>1</v>
      </c>
      <c r="U327" s="743"/>
      <c r="V327" s="537">
        <v>300</v>
      </c>
      <c r="W327" s="765"/>
      <c r="X327" s="537"/>
      <c r="Y327" s="537">
        <v>40</v>
      </c>
      <c r="Z327" s="748">
        <v>5</v>
      </c>
      <c r="AA327" s="407" t="s">
        <v>792</v>
      </c>
      <c r="AB327" s="736">
        <v>100</v>
      </c>
      <c r="AC327" s="738">
        <v>2563</v>
      </c>
      <c r="AD327" s="738">
        <v>2563</v>
      </c>
      <c r="AE327" s="738" t="s">
        <v>187</v>
      </c>
      <c r="AF327" s="738">
        <v>90</v>
      </c>
      <c r="AG327" s="1246" t="s">
        <v>793</v>
      </c>
      <c r="AH327" s="207"/>
      <c r="AI327" s="1473" t="s">
        <v>836</v>
      </c>
      <c r="AJ327" s="733">
        <v>750000</v>
      </c>
      <c r="AK327" s="1162" t="s">
        <v>32</v>
      </c>
      <c r="AL327" s="282">
        <v>750000</v>
      </c>
      <c r="AM327" s="282">
        <v>250000</v>
      </c>
      <c r="AN327" s="282">
        <v>250000</v>
      </c>
      <c r="AO327" s="282">
        <v>250000</v>
      </c>
      <c r="AP327" s="282"/>
      <c r="AQ327" s="282"/>
      <c r="AR327" s="282"/>
      <c r="AS327" s="282"/>
      <c r="AT327" s="282"/>
      <c r="AU327" s="282"/>
      <c r="AV327" s="282"/>
      <c r="AW327" s="282"/>
      <c r="AX327" s="991"/>
      <c r="AY327" s="1141">
        <v>750000</v>
      </c>
      <c r="AZ327" s="1141">
        <v>0</v>
      </c>
      <c r="BC327" s="452"/>
    </row>
    <row r="328" spans="1:55" s="290" customFormat="1" ht="23.25">
      <c r="A328" s="207">
        <v>2</v>
      </c>
      <c r="B328" s="207">
        <v>14</v>
      </c>
      <c r="C328" s="731" t="s">
        <v>1548</v>
      </c>
      <c r="D328" s="376">
        <v>3.3</v>
      </c>
      <c r="E328" s="376">
        <v>9</v>
      </c>
      <c r="F328" s="376" t="s">
        <v>830</v>
      </c>
      <c r="G328" s="376" t="s">
        <v>535</v>
      </c>
      <c r="H328" s="376" t="s">
        <v>139</v>
      </c>
      <c r="I328" s="376" t="s">
        <v>33</v>
      </c>
      <c r="J328" s="763" t="s">
        <v>565</v>
      </c>
      <c r="K328" s="534">
        <v>19.671299999999999</v>
      </c>
      <c r="L328" s="534">
        <v>99.708600000000004</v>
      </c>
      <c r="M328" s="537">
        <v>600000</v>
      </c>
      <c r="N328" s="537">
        <v>600000</v>
      </c>
      <c r="O328" s="282">
        <v>0</v>
      </c>
      <c r="P328" s="376">
        <v>1</v>
      </c>
      <c r="Q328" s="376">
        <v>1</v>
      </c>
      <c r="R328" s="376">
        <v>1</v>
      </c>
      <c r="S328" s="376">
        <v>1</v>
      </c>
      <c r="T328" s="376">
        <v>1</v>
      </c>
      <c r="U328" s="734"/>
      <c r="V328" s="537">
        <v>100</v>
      </c>
      <c r="W328" s="765"/>
      <c r="X328" s="537"/>
      <c r="Y328" s="537">
        <v>60</v>
      </c>
      <c r="Z328" s="748">
        <v>5</v>
      </c>
      <c r="AA328" s="407" t="s">
        <v>792</v>
      </c>
      <c r="AB328" s="736">
        <v>100</v>
      </c>
      <c r="AC328" s="738">
        <v>2563</v>
      </c>
      <c r="AD328" s="738">
        <v>2563</v>
      </c>
      <c r="AE328" s="738" t="s">
        <v>187</v>
      </c>
      <c r="AF328" s="738">
        <v>90</v>
      </c>
      <c r="AG328" s="1246" t="s">
        <v>793</v>
      </c>
      <c r="AH328" s="207"/>
      <c r="AI328" s="1473" t="s">
        <v>836</v>
      </c>
      <c r="AJ328" s="733">
        <v>600000</v>
      </c>
      <c r="AK328" s="1162" t="s">
        <v>32</v>
      </c>
      <c r="AL328" s="282">
        <v>600000</v>
      </c>
      <c r="AM328" s="282">
        <v>200000</v>
      </c>
      <c r="AN328" s="282">
        <v>200000</v>
      </c>
      <c r="AO328" s="282">
        <v>200000</v>
      </c>
      <c r="AP328" s="282"/>
      <c r="AQ328" s="282"/>
      <c r="AR328" s="282"/>
      <c r="AS328" s="282"/>
      <c r="AT328" s="282"/>
      <c r="AU328" s="282"/>
      <c r="AV328" s="282"/>
      <c r="AW328" s="282"/>
      <c r="AX328" s="991"/>
      <c r="AY328" s="1141">
        <v>600000</v>
      </c>
      <c r="AZ328" s="1141">
        <v>0</v>
      </c>
      <c r="BC328" s="452"/>
    </row>
    <row r="329" spans="1:55" s="290" customFormat="1" ht="23.25">
      <c r="A329" s="207">
        <v>2</v>
      </c>
      <c r="B329" s="207">
        <v>15</v>
      </c>
      <c r="C329" s="731" t="s">
        <v>1549</v>
      </c>
      <c r="D329" s="376">
        <v>3.3</v>
      </c>
      <c r="E329" s="376">
        <v>9</v>
      </c>
      <c r="F329" s="376" t="s">
        <v>549</v>
      </c>
      <c r="G329" s="376" t="s">
        <v>535</v>
      </c>
      <c r="H329" s="376" t="s">
        <v>139</v>
      </c>
      <c r="I329" s="376" t="s">
        <v>454</v>
      </c>
      <c r="J329" s="763" t="s">
        <v>561</v>
      </c>
      <c r="K329" s="378">
        <v>19.707000000000001</v>
      </c>
      <c r="L329" s="378">
        <v>99.662300000000002</v>
      </c>
      <c r="M329" s="537">
        <v>4000000</v>
      </c>
      <c r="N329" s="537">
        <v>4000000</v>
      </c>
      <c r="O329" s="282">
        <v>0</v>
      </c>
      <c r="P329" s="376">
        <v>1</v>
      </c>
      <c r="Q329" s="376">
        <v>1</v>
      </c>
      <c r="R329" s="376">
        <v>1</v>
      </c>
      <c r="S329" s="376">
        <v>1</v>
      </c>
      <c r="T329" s="376">
        <v>1</v>
      </c>
      <c r="U329" s="743"/>
      <c r="V329" s="537">
        <v>100</v>
      </c>
      <c r="W329" s="765">
        <v>0</v>
      </c>
      <c r="X329" s="537"/>
      <c r="Y329" s="537">
        <v>50</v>
      </c>
      <c r="Z329" s="748">
        <v>30</v>
      </c>
      <c r="AA329" s="407" t="s">
        <v>792</v>
      </c>
      <c r="AB329" s="736">
        <v>100</v>
      </c>
      <c r="AC329" s="738">
        <v>2563</v>
      </c>
      <c r="AD329" s="738">
        <v>2563</v>
      </c>
      <c r="AE329" s="738" t="s">
        <v>187</v>
      </c>
      <c r="AF329" s="738">
        <v>90</v>
      </c>
      <c r="AG329" s="1246" t="s">
        <v>793</v>
      </c>
      <c r="AH329" s="207"/>
      <c r="AI329" s="1473" t="s">
        <v>837</v>
      </c>
      <c r="AJ329" s="733">
        <v>4000000</v>
      </c>
      <c r="AK329" s="1162">
        <v>0</v>
      </c>
      <c r="AL329" s="282">
        <v>4000000</v>
      </c>
      <c r="AM329" s="282">
        <v>500000</v>
      </c>
      <c r="AN329" s="282">
        <v>500000</v>
      </c>
      <c r="AO329" s="282">
        <v>500000</v>
      </c>
      <c r="AP329" s="282">
        <v>500000</v>
      </c>
      <c r="AQ329" s="282">
        <v>500000</v>
      </c>
      <c r="AR329" s="282">
        <v>500000</v>
      </c>
      <c r="AS329" s="282">
        <v>500000</v>
      </c>
      <c r="AT329" s="282">
        <v>500000</v>
      </c>
      <c r="AU329" s="282"/>
      <c r="AV329" s="282"/>
      <c r="AW329" s="282"/>
      <c r="AX329" s="991"/>
      <c r="AY329" s="1141">
        <v>4000000</v>
      </c>
      <c r="AZ329" s="1141">
        <v>0</v>
      </c>
      <c r="BC329" s="452"/>
    </row>
    <row r="330" spans="1:55" s="290" customFormat="1" ht="23.25">
      <c r="A330" s="207">
        <v>2</v>
      </c>
      <c r="B330" s="207">
        <v>16</v>
      </c>
      <c r="C330" s="764" t="s">
        <v>1550</v>
      </c>
      <c r="D330" s="376">
        <v>3.3</v>
      </c>
      <c r="E330" s="376">
        <v>9</v>
      </c>
      <c r="F330" s="376" t="s">
        <v>541</v>
      </c>
      <c r="G330" s="376" t="s">
        <v>535</v>
      </c>
      <c r="H330" s="376" t="s">
        <v>139</v>
      </c>
      <c r="I330" s="376" t="s">
        <v>33</v>
      </c>
      <c r="J330" s="763" t="s">
        <v>565</v>
      </c>
      <c r="K330" s="535">
        <v>19.487039299999999</v>
      </c>
      <c r="L330" s="1328">
        <v>99.752710899999997</v>
      </c>
      <c r="M330" s="537">
        <v>620000</v>
      </c>
      <c r="N330" s="537">
        <v>620000</v>
      </c>
      <c r="O330" s="282">
        <v>0</v>
      </c>
      <c r="P330" s="376">
        <v>1</v>
      </c>
      <c r="Q330" s="376">
        <v>1</v>
      </c>
      <c r="R330" s="376">
        <v>1</v>
      </c>
      <c r="S330" s="376">
        <v>1</v>
      </c>
      <c r="T330" s="376">
        <v>1</v>
      </c>
      <c r="U330" s="734"/>
      <c r="V330" s="539">
        <v>1152</v>
      </c>
      <c r="W330" s="765"/>
      <c r="X330" s="537"/>
      <c r="Y330" s="768">
        <v>108</v>
      </c>
      <c r="Z330" s="769">
        <v>20</v>
      </c>
      <c r="AA330" s="407" t="s">
        <v>792</v>
      </c>
      <c r="AB330" s="736">
        <v>100</v>
      </c>
      <c r="AC330" s="738">
        <v>2563</v>
      </c>
      <c r="AD330" s="738">
        <v>2563</v>
      </c>
      <c r="AE330" s="738" t="s">
        <v>187</v>
      </c>
      <c r="AF330" s="738">
        <v>90</v>
      </c>
      <c r="AG330" s="1246" t="s">
        <v>793</v>
      </c>
      <c r="AH330" s="207"/>
      <c r="AI330" s="1473" t="s">
        <v>838</v>
      </c>
      <c r="AJ330" s="733">
        <v>620000</v>
      </c>
      <c r="AK330" s="1162" t="s">
        <v>32</v>
      </c>
      <c r="AL330" s="282">
        <v>620000</v>
      </c>
      <c r="AM330" s="282">
        <v>200000</v>
      </c>
      <c r="AN330" s="282">
        <v>200000</v>
      </c>
      <c r="AO330" s="282">
        <v>220000</v>
      </c>
      <c r="AP330" s="282"/>
      <c r="AQ330" s="282"/>
      <c r="AR330" s="282"/>
      <c r="AS330" s="282"/>
      <c r="AT330" s="282"/>
      <c r="AU330" s="282"/>
      <c r="AV330" s="282"/>
      <c r="AW330" s="282"/>
      <c r="AX330" s="991"/>
      <c r="AY330" s="1141">
        <v>620000</v>
      </c>
      <c r="AZ330" s="1141">
        <v>0</v>
      </c>
      <c r="BC330" s="452"/>
    </row>
    <row r="331" spans="1:55" s="290" customFormat="1" ht="23.25">
      <c r="A331" s="207">
        <v>2</v>
      </c>
      <c r="B331" s="207">
        <v>17</v>
      </c>
      <c r="C331" s="753" t="s">
        <v>1551</v>
      </c>
      <c r="D331" s="376">
        <v>3.3</v>
      </c>
      <c r="E331" s="376">
        <v>9</v>
      </c>
      <c r="F331" s="376" t="s">
        <v>839</v>
      </c>
      <c r="G331" s="376" t="s">
        <v>535</v>
      </c>
      <c r="H331" s="376" t="s">
        <v>139</v>
      </c>
      <c r="I331" s="376" t="s">
        <v>33</v>
      </c>
      <c r="J331" s="763" t="s">
        <v>565</v>
      </c>
      <c r="K331" s="1320">
        <v>19.448999000000001</v>
      </c>
      <c r="L331" s="1320">
        <v>99.770673000000002</v>
      </c>
      <c r="M331" s="537">
        <v>1380000</v>
      </c>
      <c r="N331" s="537">
        <v>1380000</v>
      </c>
      <c r="O331" s="282">
        <v>0</v>
      </c>
      <c r="P331" s="376">
        <v>1</v>
      </c>
      <c r="Q331" s="376">
        <v>1</v>
      </c>
      <c r="R331" s="376">
        <v>1</v>
      </c>
      <c r="S331" s="376">
        <v>1</v>
      </c>
      <c r="T331" s="376">
        <v>1</v>
      </c>
      <c r="U331" s="743"/>
      <c r="V331" s="539">
        <v>1985</v>
      </c>
      <c r="W331" s="765"/>
      <c r="X331" s="537"/>
      <c r="Y331" s="768">
        <v>237</v>
      </c>
      <c r="Z331" s="662">
        <v>30</v>
      </c>
      <c r="AA331" s="407" t="s">
        <v>792</v>
      </c>
      <c r="AB331" s="736">
        <v>100</v>
      </c>
      <c r="AC331" s="738">
        <v>2563</v>
      </c>
      <c r="AD331" s="738">
        <v>2563</v>
      </c>
      <c r="AE331" s="738" t="s">
        <v>187</v>
      </c>
      <c r="AF331" s="738">
        <v>90</v>
      </c>
      <c r="AG331" s="1246" t="s">
        <v>793</v>
      </c>
      <c r="AH331" s="207"/>
      <c r="AI331" s="1473" t="s">
        <v>840</v>
      </c>
      <c r="AJ331" s="733">
        <v>1380000</v>
      </c>
      <c r="AK331" s="1162">
        <v>0</v>
      </c>
      <c r="AL331" s="282">
        <v>1380000</v>
      </c>
      <c r="AM331" s="282">
        <v>460000</v>
      </c>
      <c r="AN331" s="282">
        <v>460000</v>
      </c>
      <c r="AO331" s="282">
        <v>460000</v>
      </c>
      <c r="AP331" s="282"/>
      <c r="AQ331" s="282"/>
      <c r="AR331" s="282"/>
      <c r="AS331" s="282"/>
      <c r="AT331" s="282"/>
      <c r="AU331" s="282"/>
      <c r="AV331" s="282"/>
      <c r="AW331" s="282"/>
      <c r="AX331" s="991"/>
      <c r="AY331" s="1141">
        <v>1380000</v>
      </c>
      <c r="AZ331" s="1141">
        <v>0</v>
      </c>
      <c r="BC331" s="452"/>
    </row>
    <row r="332" spans="1:55" s="272" customFormat="1" ht="23.25">
      <c r="A332" s="197"/>
      <c r="B332" s="197"/>
      <c r="C332" s="197"/>
      <c r="D332" s="197"/>
      <c r="E332" s="197"/>
      <c r="F332" s="197"/>
      <c r="G332" s="197"/>
      <c r="H332" s="197"/>
      <c r="I332" s="197"/>
      <c r="J332" s="197"/>
      <c r="K332" s="826"/>
      <c r="L332" s="826"/>
      <c r="M332" s="332"/>
      <c r="N332" s="197"/>
      <c r="O332" s="197"/>
      <c r="P332" s="197"/>
      <c r="Q332" s="197"/>
      <c r="R332" s="197"/>
      <c r="S332" s="197"/>
      <c r="T332" s="197"/>
      <c r="U332" s="197"/>
      <c r="V332" s="332"/>
      <c r="W332" s="332"/>
      <c r="X332" s="332"/>
      <c r="Y332" s="332"/>
      <c r="Z332" s="332"/>
      <c r="AA332" s="197"/>
      <c r="AB332" s="197"/>
      <c r="AC332" s="197"/>
      <c r="AD332" s="197"/>
      <c r="AE332" s="197"/>
      <c r="AF332" s="197"/>
      <c r="AG332" s="1238"/>
      <c r="AH332" s="197"/>
      <c r="AI332" s="331"/>
      <c r="AJ332" s="197"/>
      <c r="AK332" s="1157"/>
      <c r="AL332" s="197"/>
      <c r="AM332" s="197"/>
      <c r="AN332" s="197"/>
      <c r="AO332" s="197"/>
      <c r="AP332" s="197"/>
      <c r="AQ332" s="197"/>
      <c r="AR332" s="197"/>
      <c r="AS332" s="197"/>
      <c r="AT332" s="197"/>
      <c r="AU332" s="197"/>
      <c r="AV332" s="197"/>
      <c r="AW332" s="197"/>
      <c r="AX332" s="984"/>
      <c r="AY332" s="1141">
        <f t="shared" ref="AY332:AY337" si="68">SUM(AM332:AX332)</f>
        <v>0</v>
      </c>
      <c r="AZ332" s="1141">
        <f t="shared" ref="AZ332:AZ337" si="69">+AJ332-AY332</f>
        <v>0</v>
      </c>
      <c r="BC332" s="95"/>
    </row>
    <row r="333" spans="1:55" s="260" customFormat="1" ht="23.25">
      <c r="B333" s="261">
        <f>COUNT(B334:B337)</f>
        <v>2</v>
      </c>
      <c r="C333" s="385" t="s">
        <v>494</v>
      </c>
      <c r="D333" s="263"/>
      <c r="E333" s="261"/>
      <c r="F333" s="261"/>
      <c r="G333" s="261"/>
      <c r="H333" s="261"/>
      <c r="I333" s="261"/>
      <c r="J333" s="261"/>
      <c r="K333" s="1304"/>
      <c r="L333" s="1304"/>
      <c r="M333" s="264">
        <f>SUM(M334:M337)</f>
        <v>1550000</v>
      </c>
      <c r="N333" s="264">
        <f t="shared" ref="N333:AX333" si="70">SUM(N334:N337)</f>
        <v>1550000</v>
      </c>
      <c r="O333" s="264">
        <f t="shared" si="70"/>
        <v>0</v>
      </c>
      <c r="P333" s="264"/>
      <c r="Q333" s="264"/>
      <c r="R333" s="264"/>
      <c r="S333" s="264"/>
      <c r="T333" s="264"/>
      <c r="U333" s="264">
        <f t="shared" si="70"/>
        <v>0</v>
      </c>
      <c r="V333" s="264">
        <f t="shared" si="70"/>
        <v>0</v>
      </c>
      <c r="W333" s="264">
        <f t="shared" si="70"/>
        <v>0</v>
      </c>
      <c r="X333" s="264">
        <f t="shared" si="70"/>
        <v>0</v>
      </c>
      <c r="Y333" s="264">
        <f t="shared" si="70"/>
        <v>0</v>
      </c>
      <c r="Z333" s="297">
        <f t="shared" si="70"/>
        <v>0</v>
      </c>
      <c r="AA333" s="264">
        <f t="shared" si="70"/>
        <v>0</v>
      </c>
      <c r="AB333" s="264">
        <f t="shared" si="70"/>
        <v>0</v>
      </c>
      <c r="AC333" s="264">
        <f t="shared" si="70"/>
        <v>5126</v>
      </c>
      <c r="AD333" s="264">
        <f t="shared" si="70"/>
        <v>5126</v>
      </c>
      <c r="AE333" s="264">
        <f t="shared" si="70"/>
        <v>0</v>
      </c>
      <c r="AF333" s="264">
        <f t="shared" si="70"/>
        <v>180</v>
      </c>
      <c r="AG333" s="1262" t="s">
        <v>922</v>
      </c>
      <c r="AH333" s="264">
        <f t="shared" si="70"/>
        <v>0</v>
      </c>
      <c r="AI333" s="297">
        <f t="shared" si="70"/>
        <v>0</v>
      </c>
      <c r="AJ333" s="264">
        <f t="shared" si="70"/>
        <v>1550000</v>
      </c>
      <c r="AK333" s="264">
        <f t="shared" si="70"/>
        <v>0</v>
      </c>
      <c r="AL333" s="264">
        <f t="shared" si="70"/>
        <v>1550000</v>
      </c>
      <c r="AM333" s="264">
        <f t="shared" si="70"/>
        <v>0</v>
      </c>
      <c r="AN333" s="264">
        <f t="shared" si="70"/>
        <v>310000</v>
      </c>
      <c r="AO333" s="264">
        <f t="shared" si="70"/>
        <v>505000</v>
      </c>
      <c r="AP333" s="264">
        <f t="shared" si="70"/>
        <v>735000</v>
      </c>
      <c r="AQ333" s="264">
        <f t="shared" si="70"/>
        <v>0</v>
      </c>
      <c r="AR333" s="264">
        <f t="shared" si="70"/>
        <v>0</v>
      </c>
      <c r="AS333" s="264">
        <f t="shared" si="70"/>
        <v>0</v>
      </c>
      <c r="AT333" s="264">
        <f t="shared" si="70"/>
        <v>0</v>
      </c>
      <c r="AU333" s="264">
        <f t="shared" si="70"/>
        <v>0</v>
      </c>
      <c r="AV333" s="264">
        <f t="shared" si="70"/>
        <v>0</v>
      </c>
      <c r="AW333" s="264">
        <f t="shared" si="70"/>
        <v>0</v>
      </c>
      <c r="AX333" s="264">
        <f t="shared" si="70"/>
        <v>0</v>
      </c>
      <c r="AY333" s="1141">
        <f t="shared" si="68"/>
        <v>1550000</v>
      </c>
      <c r="AZ333" s="1141">
        <f t="shared" si="69"/>
        <v>0</v>
      </c>
      <c r="BC333" s="1064"/>
    </row>
    <row r="334" spans="1:55" s="272" customFormat="1" ht="23.25">
      <c r="A334" s="197"/>
      <c r="B334" s="197"/>
      <c r="C334" s="197"/>
      <c r="D334" s="197"/>
      <c r="E334" s="197"/>
      <c r="F334" s="197"/>
      <c r="G334" s="197"/>
      <c r="H334" s="197"/>
      <c r="I334" s="197"/>
      <c r="J334" s="197"/>
      <c r="K334" s="826"/>
      <c r="L334" s="826"/>
      <c r="M334" s="332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332"/>
      <c r="Z334" s="332"/>
      <c r="AA334" s="197"/>
      <c r="AB334" s="197"/>
      <c r="AC334" s="197"/>
      <c r="AD334" s="197"/>
      <c r="AE334" s="197"/>
      <c r="AF334" s="197"/>
      <c r="AG334" s="1238"/>
      <c r="AH334" s="197"/>
      <c r="AI334" s="331"/>
      <c r="AJ334" s="197"/>
      <c r="AK334" s="1157"/>
      <c r="AL334" s="197"/>
      <c r="AM334" s="197"/>
      <c r="AN334" s="197"/>
      <c r="AO334" s="197"/>
      <c r="AP334" s="197"/>
      <c r="AQ334" s="197"/>
      <c r="AR334" s="197"/>
      <c r="AS334" s="197"/>
      <c r="AT334" s="197"/>
      <c r="AU334" s="197"/>
      <c r="AV334" s="197"/>
      <c r="AW334" s="197"/>
      <c r="AX334" s="984"/>
      <c r="AY334" s="1141">
        <f t="shared" si="68"/>
        <v>0</v>
      </c>
      <c r="AZ334" s="1141">
        <f t="shared" si="69"/>
        <v>0</v>
      </c>
      <c r="BC334" s="95"/>
    </row>
    <row r="335" spans="1:55" s="212" customFormat="1" ht="23.25">
      <c r="A335" s="213">
        <v>2</v>
      </c>
      <c r="B335" s="210">
        <v>1</v>
      </c>
      <c r="C335" s="222" t="s">
        <v>923</v>
      </c>
      <c r="D335" s="213">
        <v>2.1</v>
      </c>
      <c r="E335" s="213">
        <v>9</v>
      </c>
      <c r="F335" s="210" t="s">
        <v>921</v>
      </c>
      <c r="G335" s="250" t="s">
        <v>595</v>
      </c>
      <c r="H335" s="250" t="s">
        <v>581</v>
      </c>
      <c r="I335" s="238" t="s">
        <v>582</v>
      </c>
      <c r="J335" s="210" t="s">
        <v>457</v>
      </c>
      <c r="K335" s="896">
        <v>18.997699999999998</v>
      </c>
      <c r="L335" s="896">
        <v>101.22499999999999</v>
      </c>
      <c r="M335" s="234">
        <v>600000</v>
      </c>
      <c r="N335" s="234">
        <v>600000</v>
      </c>
      <c r="O335" s="234"/>
      <c r="P335" s="213">
        <v>1</v>
      </c>
      <c r="Q335" s="213">
        <v>1</v>
      </c>
      <c r="R335" s="213">
        <v>1</v>
      </c>
      <c r="S335" s="213">
        <v>1</v>
      </c>
      <c r="T335" s="213">
        <v>1</v>
      </c>
      <c r="U335" s="213"/>
      <c r="V335" s="213"/>
      <c r="W335" s="213"/>
      <c r="X335" s="213"/>
      <c r="Y335" s="213"/>
      <c r="Z335" s="250"/>
      <c r="AA335" s="213"/>
      <c r="AB335" s="213"/>
      <c r="AC335" s="210">
        <v>2563</v>
      </c>
      <c r="AD335" s="210">
        <v>2563</v>
      </c>
      <c r="AE335" s="210" t="s">
        <v>187</v>
      </c>
      <c r="AF335" s="210">
        <v>90</v>
      </c>
      <c r="AG335" s="1248" t="s">
        <v>922</v>
      </c>
      <c r="AH335" s="213"/>
      <c r="AI335" s="1473" t="s">
        <v>1101</v>
      </c>
      <c r="AJ335" s="234">
        <v>600000</v>
      </c>
      <c r="AK335" s="252"/>
      <c r="AL335" s="234">
        <f>SUM(AM335:AX335)</f>
        <v>600000</v>
      </c>
      <c r="AM335" s="234"/>
      <c r="AN335" s="215">
        <v>120000</v>
      </c>
      <c r="AO335" s="215">
        <v>220000</v>
      </c>
      <c r="AP335" s="215">
        <v>260000</v>
      </c>
      <c r="AQ335" s="234"/>
      <c r="AR335" s="234"/>
      <c r="AS335" s="234"/>
      <c r="AT335" s="234"/>
      <c r="AU335" s="234"/>
      <c r="AV335" s="234"/>
      <c r="AW335" s="234"/>
      <c r="AX335" s="1032"/>
      <c r="AY335" s="1141">
        <f t="shared" si="68"/>
        <v>600000</v>
      </c>
      <c r="AZ335" s="1141">
        <f t="shared" si="69"/>
        <v>0</v>
      </c>
      <c r="BC335" s="1080"/>
    </row>
    <row r="336" spans="1:55" s="212" customFormat="1" ht="23.25">
      <c r="A336" s="213">
        <v>2</v>
      </c>
      <c r="B336" s="210">
        <v>2</v>
      </c>
      <c r="C336" s="222" t="s">
        <v>924</v>
      </c>
      <c r="D336" s="213">
        <v>2.1</v>
      </c>
      <c r="E336" s="213">
        <v>9</v>
      </c>
      <c r="F336" s="210" t="s">
        <v>921</v>
      </c>
      <c r="G336" s="250" t="s">
        <v>595</v>
      </c>
      <c r="H336" s="250" t="s">
        <v>581</v>
      </c>
      <c r="I336" s="238" t="s">
        <v>582</v>
      </c>
      <c r="J336" s="210" t="s">
        <v>457</v>
      </c>
      <c r="K336" s="896">
        <v>19.017113999999999</v>
      </c>
      <c r="L336" s="896">
        <v>101.203351</v>
      </c>
      <c r="M336" s="234">
        <v>950000</v>
      </c>
      <c r="N336" s="234">
        <v>950000</v>
      </c>
      <c r="O336" s="234"/>
      <c r="P336" s="213">
        <v>1</v>
      </c>
      <c r="Q336" s="213">
        <v>1</v>
      </c>
      <c r="R336" s="213">
        <v>1</v>
      </c>
      <c r="S336" s="213">
        <v>1</v>
      </c>
      <c r="T336" s="213">
        <v>1</v>
      </c>
      <c r="U336" s="213"/>
      <c r="V336" s="213"/>
      <c r="W336" s="213"/>
      <c r="X336" s="213"/>
      <c r="Y336" s="213"/>
      <c r="Z336" s="250"/>
      <c r="AA336" s="213"/>
      <c r="AB336" s="213"/>
      <c r="AC336" s="210">
        <v>2563</v>
      </c>
      <c r="AD336" s="210">
        <v>2563</v>
      </c>
      <c r="AE336" s="210" t="s">
        <v>187</v>
      </c>
      <c r="AF336" s="213">
        <v>90</v>
      </c>
      <c r="AG336" s="1248" t="s">
        <v>922</v>
      </c>
      <c r="AH336" s="213"/>
      <c r="AI336" s="1473" t="s">
        <v>1102</v>
      </c>
      <c r="AJ336" s="234">
        <v>950000</v>
      </c>
      <c r="AK336" s="252"/>
      <c r="AL336" s="234">
        <f>SUM(AM336:AX336)</f>
        <v>950000</v>
      </c>
      <c r="AM336" s="234"/>
      <c r="AN336" s="234">
        <v>190000</v>
      </c>
      <c r="AO336" s="234">
        <v>285000</v>
      </c>
      <c r="AP336" s="234">
        <v>475000</v>
      </c>
      <c r="AQ336" s="234"/>
      <c r="AR336" s="234"/>
      <c r="AS336" s="234"/>
      <c r="AT336" s="234"/>
      <c r="AU336" s="234"/>
      <c r="AV336" s="234"/>
      <c r="AW336" s="234"/>
      <c r="AX336" s="1032"/>
      <c r="AY336" s="1141">
        <f t="shared" si="68"/>
        <v>950000</v>
      </c>
      <c r="AZ336" s="1141">
        <f t="shared" si="69"/>
        <v>0</v>
      </c>
      <c r="BC336" s="1080"/>
    </row>
    <row r="337" spans="1:55 16384:16384" s="272" customFormat="1" ht="23.25">
      <c r="A337" s="197"/>
      <c r="B337" s="197"/>
      <c r="C337" s="197"/>
      <c r="D337" s="197"/>
      <c r="E337" s="197"/>
      <c r="F337" s="197"/>
      <c r="G337" s="197"/>
      <c r="H337" s="197"/>
      <c r="I337" s="197"/>
      <c r="J337" s="197"/>
      <c r="K337" s="826"/>
      <c r="L337" s="826"/>
      <c r="M337" s="332"/>
      <c r="N337" s="197"/>
      <c r="O337" s="197"/>
      <c r="P337" s="197"/>
      <c r="Q337" s="197"/>
      <c r="R337" s="197"/>
      <c r="S337" s="197"/>
      <c r="T337" s="197"/>
      <c r="U337" s="197"/>
      <c r="V337" s="197"/>
      <c r="W337" s="197"/>
      <c r="X337" s="197"/>
      <c r="Y337" s="332"/>
      <c r="Z337" s="332"/>
      <c r="AA337" s="197"/>
      <c r="AB337" s="197"/>
      <c r="AC337" s="197"/>
      <c r="AD337" s="197"/>
      <c r="AE337" s="197"/>
      <c r="AF337" s="197"/>
      <c r="AG337" s="1238"/>
      <c r="AH337" s="197"/>
      <c r="AI337" s="331"/>
      <c r="AJ337" s="197"/>
      <c r="AK337" s="1157"/>
      <c r="AL337" s="197"/>
      <c r="AM337" s="197"/>
      <c r="AN337" s="197"/>
      <c r="AO337" s="197"/>
      <c r="AP337" s="197"/>
      <c r="AQ337" s="197"/>
      <c r="AR337" s="197"/>
      <c r="AS337" s="197"/>
      <c r="AT337" s="197"/>
      <c r="AU337" s="197"/>
      <c r="AV337" s="197"/>
      <c r="AW337" s="197"/>
      <c r="AX337" s="984"/>
      <c r="AY337" s="1141">
        <f t="shared" si="68"/>
        <v>0</v>
      </c>
      <c r="AZ337" s="1141">
        <f t="shared" si="69"/>
        <v>0</v>
      </c>
      <c r="BC337" s="95"/>
    </row>
    <row r="338" spans="1:55 16384:16384" s="267" customFormat="1" ht="42">
      <c r="B338" s="268"/>
      <c r="C338" s="385" t="s">
        <v>978</v>
      </c>
      <c r="D338" s="270"/>
      <c r="E338" s="268"/>
      <c r="F338" s="268"/>
      <c r="G338" s="268"/>
      <c r="H338" s="268"/>
      <c r="I338" s="268"/>
      <c r="J338" s="268"/>
      <c r="K338" s="1329"/>
      <c r="L338" s="1329"/>
      <c r="M338" s="271"/>
      <c r="N338" s="271"/>
      <c r="O338" s="268"/>
      <c r="P338" s="268"/>
      <c r="Y338" s="271"/>
      <c r="Z338" s="1513"/>
      <c r="AG338" s="1251" t="s">
        <v>896</v>
      </c>
      <c r="AH338" s="268"/>
      <c r="AI338" s="268"/>
      <c r="AJ338" s="268"/>
      <c r="AK338" s="1165"/>
      <c r="AL338" s="271"/>
      <c r="AM338" s="271"/>
      <c r="AN338" s="271"/>
      <c r="AO338" s="271"/>
      <c r="AP338" s="271"/>
      <c r="AQ338" s="271"/>
      <c r="AR338" s="271"/>
      <c r="AS338" s="271"/>
      <c r="AT338" s="271"/>
      <c r="AU338" s="271"/>
      <c r="AV338" s="271"/>
      <c r="AW338" s="271"/>
      <c r="AX338" s="1001"/>
      <c r="AY338" s="1141">
        <f t="shared" ref="AY338:AY399" si="71">SUM(AM338:AX338)</f>
        <v>0</v>
      </c>
      <c r="AZ338" s="1141">
        <f t="shared" ref="AZ338:AZ399" si="72">+AJ338-AY338</f>
        <v>0</v>
      </c>
      <c r="BC338" s="1066"/>
    </row>
    <row r="339" spans="1:55 16384:16384" s="272" customFormat="1" ht="23.25">
      <c r="A339" s="197"/>
      <c r="B339" s="197"/>
      <c r="C339" s="197"/>
      <c r="D339" s="197"/>
      <c r="E339" s="197"/>
      <c r="F339" s="197"/>
      <c r="G339" s="197"/>
      <c r="H339" s="197"/>
      <c r="I339" s="197"/>
      <c r="J339" s="197"/>
      <c r="K339" s="826"/>
      <c r="L339" s="826"/>
      <c r="M339" s="332"/>
      <c r="N339" s="197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332"/>
      <c r="Z339" s="332"/>
      <c r="AA339" s="197"/>
      <c r="AB339" s="197"/>
      <c r="AC339" s="197"/>
      <c r="AD339" s="197"/>
      <c r="AE339" s="197"/>
      <c r="AF339" s="197"/>
      <c r="AG339" s="1238"/>
      <c r="AH339" s="197"/>
      <c r="AI339" s="331"/>
      <c r="AJ339" s="197"/>
      <c r="AK339" s="1157"/>
      <c r="AL339" s="197"/>
      <c r="AM339" s="197"/>
      <c r="AN339" s="197"/>
      <c r="AO339" s="197"/>
      <c r="AP339" s="197"/>
      <c r="AQ339" s="197"/>
      <c r="AR339" s="197"/>
      <c r="AS339" s="197"/>
      <c r="AT339" s="197"/>
      <c r="AU339" s="197"/>
      <c r="AV339" s="197"/>
      <c r="AW339" s="197"/>
      <c r="AX339" s="984"/>
      <c r="AY339" s="1141">
        <f t="shared" si="71"/>
        <v>0</v>
      </c>
      <c r="AZ339" s="1141">
        <f t="shared" si="72"/>
        <v>0</v>
      </c>
      <c r="BC339" s="95"/>
    </row>
    <row r="340" spans="1:55 16384:16384" s="272" customFormat="1" ht="23.25">
      <c r="A340" s="197"/>
      <c r="B340" s="197"/>
      <c r="C340" s="197"/>
      <c r="D340" s="197"/>
      <c r="E340" s="197"/>
      <c r="F340" s="197"/>
      <c r="G340" s="197"/>
      <c r="H340" s="197"/>
      <c r="I340" s="197"/>
      <c r="J340" s="197"/>
      <c r="K340" s="826"/>
      <c r="L340" s="826"/>
      <c r="M340" s="332"/>
      <c r="N340" s="197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332"/>
      <c r="Z340" s="332"/>
      <c r="AA340" s="197"/>
      <c r="AB340" s="197"/>
      <c r="AC340" s="197"/>
      <c r="AD340" s="197"/>
      <c r="AE340" s="197"/>
      <c r="AF340" s="197"/>
      <c r="AG340" s="1238"/>
      <c r="AH340" s="197"/>
      <c r="AI340" s="331"/>
      <c r="AJ340" s="197"/>
      <c r="AK340" s="1157"/>
      <c r="AL340" s="197"/>
      <c r="AM340" s="197"/>
      <c r="AN340" s="197"/>
      <c r="AO340" s="197"/>
      <c r="AP340" s="197"/>
      <c r="AQ340" s="197"/>
      <c r="AR340" s="197"/>
      <c r="AS340" s="197"/>
      <c r="AT340" s="197"/>
      <c r="AU340" s="197"/>
      <c r="AV340" s="197"/>
      <c r="AW340" s="197"/>
      <c r="AX340" s="984"/>
      <c r="AY340" s="1141">
        <f t="shared" si="71"/>
        <v>0</v>
      </c>
      <c r="AZ340" s="1141">
        <f t="shared" si="72"/>
        <v>0</v>
      </c>
      <c r="BC340" s="95"/>
    </row>
    <row r="341" spans="1:55 16384:16384" s="639" customFormat="1" ht="23.25">
      <c r="A341" s="858"/>
      <c r="B341" s="858">
        <f>+B342</f>
        <v>1</v>
      </c>
      <c r="C341" s="321" t="s">
        <v>758</v>
      </c>
      <c r="D341" s="859"/>
      <c r="E341" s="858"/>
      <c r="F341" s="858"/>
      <c r="G341" s="860"/>
      <c r="H341" s="860"/>
      <c r="I341" s="860"/>
      <c r="J341" s="860"/>
      <c r="K341" s="1307"/>
      <c r="L341" s="1317"/>
      <c r="M341" s="861">
        <f>+M342</f>
        <v>12000000</v>
      </c>
      <c r="N341" s="861">
        <f>+N342</f>
        <v>12000000</v>
      </c>
      <c r="O341" s="861">
        <f t="shared" ref="O341:AX341" si="73">+O342</f>
        <v>0</v>
      </c>
      <c r="P341" s="861">
        <f t="shared" si="73"/>
        <v>0</v>
      </c>
      <c r="Q341" s="861">
        <f t="shared" si="73"/>
        <v>0</v>
      </c>
      <c r="R341" s="861">
        <f t="shared" si="73"/>
        <v>0</v>
      </c>
      <c r="S341" s="861">
        <f t="shared" si="73"/>
        <v>0</v>
      </c>
      <c r="T341" s="861">
        <f t="shared" si="73"/>
        <v>0</v>
      </c>
      <c r="U341" s="861">
        <f t="shared" si="73"/>
        <v>0</v>
      </c>
      <c r="V341" s="861">
        <f t="shared" si="73"/>
        <v>0</v>
      </c>
      <c r="W341" s="861">
        <f t="shared" si="73"/>
        <v>0</v>
      </c>
      <c r="X341" s="861">
        <f t="shared" si="73"/>
        <v>0</v>
      </c>
      <c r="Y341" s="861">
        <f t="shared" si="73"/>
        <v>0</v>
      </c>
      <c r="Z341" s="1512">
        <f t="shared" si="73"/>
        <v>0</v>
      </c>
      <c r="AA341" s="861">
        <f t="shared" si="73"/>
        <v>0</v>
      </c>
      <c r="AB341" s="861">
        <f t="shared" si="73"/>
        <v>0</v>
      </c>
      <c r="AC341" s="861">
        <f t="shared" si="73"/>
        <v>0</v>
      </c>
      <c r="AD341" s="861">
        <f t="shared" si="73"/>
        <v>0</v>
      </c>
      <c r="AE341" s="861">
        <f t="shared" si="73"/>
        <v>0</v>
      </c>
      <c r="AF341" s="861">
        <f t="shared" si="73"/>
        <v>0</v>
      </c>
      <c r="AG341" s="1225">
        <v>3</v>
      </c>
      <c r="AH341" s="861">
        <f t="shared" si="73"/>
        <v>0</v>
      </c>
      <c r="AI341" s="1401">
        <f t="shared" si="73"/>
        <v>0</v>
      </c>
      <c r="AJ341" s="861">
        <f t="shared" si="73"/>
        <v>12000000</v>
      </c>
      <c r="AK341" s="861">
        <f t="shared" si="73"/>
        <v>0</v>
      </c>
      <c r="AL341" s="861">
        <f t="shared" si="73"/>
        <v>12000000</v>
      </c>
      <c r="AM341" s="861">
        <f t="shared" si="73"/>
        <v>2000000</v>
      </c>
      <c r="AN341" s="861">
        <f t="shared" si="73"/>
        <v>2000000</v>
      </c>
      <c r="AO341" s="861">
        <f t="shared" si="73"/>
        <v>1000000</v>
      </c>
      <c r="AP341" s="861">
        <f t="shared" si="73"/>
        <v>1000000</v>
      </c>
      <c r="AQ341" s="861">
        <f t="shared" si="73"/>
        <v>1000000</v>
      </c>
      <c r="AR341" s="861">
        <f t="shared" si="73"/>
        <v>1000000</v>
      </c>
      <c r="AS341" s="861">
        <f t="shared" si="73"/>
        <v>1000000</v>
      </c>
      <c r="AT341" s="861">
        <f t="shared" si="73"/>
        <v>1000000</v>
      </c>
      <c r="AU341" s="861">
        <f t="shared" si="73"/>
        <v>1000000</v>
      </c>
      <c r="AV341" s="861">
        <f t="shared" si="73"/>
        <v>1000000</v>
      </c>
      <c r="AW341" s="861">
        <f t="shared" si="73"/>
        <v>0</v>
      </c>
      <c r="AX341" s="861">
        <f t="shared" si="73"/>
        <v>0</v>
      </c>
      <c r="AY341" s="1141">
        <f t="shared" si="71"/>
        <v>12000000</v>
      </c>
      <c r="AZ341" s="1141">
        <f t="shared" si="72"/>
        <v>0</v>
      </c>
      <c r="BC341" s="1076"/>
    </row>
    <row r="342" spans="1:55 16384:16384" s="267" customFormat="1" ht="23.25">
      <c r="B342" s="268">
        <f>COUNT(B343:B345)</f>
        <v>1</v>
      </c>
      <c r="C342" s="263" t="s">
        <v>475</v>
      </c>
      <c r="D342" s="270"/>
      <c r="E342" s="268"/>
      <c r="F342" s="268"/>
      <c r="G342" s="268"/>
      <c r="H342" s="268"/>
      <c r="I342" s="268"/>
      <c r="J342" s="268"/>
      <c r="K342" s="1329"/>
      <c r="L342" s="1329"/>
      <c r="M342" s="271">
        <f>+M344</f>
        <v>12000000</v>
      </c>
      <c r="N342" s="271">
        <f>+N344</f>
        <v>12000000</v>
      </c>
      <c r="O342" s="271">
        <f>+M342-N342</f>
        <v>0</v>
      </c>
      <c r="P342" s="268"/>
      <c r="U342" s="271">
        <f t="shared" ref="U342:Z342" si="74">SUM(U345:U345)</f>
        <v>0</v>
      </c>
      <c r="V342" s="271">
        <f t="shared" si="74"/>
        <v>0</v>
      </c>
      <c r="W342" s="271">
        <f t="shared" si="74"/>
        <v>0</v>
      </c>
      <c r="X342" s="271">
        <f t="shared" si="74"/>
        <v>0</v>
      </c>
      <c r="Y342" s="271">
        <f t="shared" si="74"/>
        <v>0</v>
      </c>
      <c r="Z342" s="1513">
        <f t="shared" si="74"/>
        <v>0</v>
      </c>
      <c r="AG342" s="1263" t="s">
        <v>735</v>
      </c>
      <c r="AH342" s="268"/>
      <c r="AI342" s="268"/>
      <c r="AJ342" s="271">
        <f>SUM(AJ343:AJ345)</f>
        <v>12000000</v>
      </c>
      <c r="AK342" s="1165">
        <f t="shared" ref="AK342:AX342" si="75">SUM(AK343:AK345)</f>
        <v>0</v>
      </c>
      <c r="AL342" s="271">
        <f t="shared" si="75"/>
        <v>12000000</v>
      </c>
      <c r="AM342" s="271">
        <f t="shared" si="75"/>
        <v>2000000</v>
      </c>
      <c r="AN342" s="271">
        <f t="shared" si="75"/>
        <v>2000000</v>
      </c>
      <c r="AO342" s="271">
        <f t="shared" si="75"/>
        <v>1000000</v>
      </c>
      <c r="AP342" s="271">
        <f t="shared" si="75"/>
        <v>1000000</v>
      </c>
      <c r="AQ342" s="271">
        <f t="shared" si="75"/>
        <v>1000000</v>
      </c>
      <c r="AR342" s="271">
        <f t="shared" si="75"/>
        <v>1000000</v>
      </c>
      <c r="AS342" s="271">
        <f t="shared" si="75"/>
        <v>1000000</v>
      </c>
      <c r="AT342" s="271">
        <f t="shared" si="75"/>
        <v>1000000</v>
      </c>
      <c r="AU342" s="271">
        <f t="shared" si="75"/>
        <v>1000000</v>
      </c>
      <c r="AV342" s="271">
        <f t="shared" si="75"/>
        <v>1000000</v>
      </c>
      <c r="AW342" s="271">
        <f t="shared" si="75"/>
        <v>0</v>
      </c>
      <c r="AX342" s="1001">
        <f t="shared" si="75"/>
        <v>0</v>
      </c>
      <c r="AY342" s="1141">
        <f t="shared" si="71"/>
        <v>12000000</v>
      </c>
      <c r="AZ342" s="1141">
        <f t="shared" si="72"/>
        <v>0</v>
      </c>
      <c r="BC342" s="1066"/>
    </row>
    <row r="343" spans="1:55 16384:16384" s="272" customFormat="1" ht="23.25">
      <c r="A343" s="197"/>
      <c r="B343" s="197"/>
      <c r="C343" s="197"/>
      <c r="D343" s="197"/>
      <c r="E343" s="197"/>
      <c r="F343" s="197"/>
      <c r="G343" s="197"/>
      <c r="H343" s="197"/>
      <c r="I343" s="197"/>
      <c r="J343" s="197"/>
      <c r="K343" s="826"/>
      <c r="L343" s="826"/>
      <c r="M343" s="332"/>
      <c r="N343" s="197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332"/>
      <c r="Z343" s="332"/>
      <c r="AA343" s="197"/>
      <c r="AB343" s="197"/>
      <c r="AC343" s="197"/>
      <c r="AD343" s="197"/>
      <c r="AE343" s="197"/>
      <c r="AF343" s="197"/>
      <c r="AG343" s="1238"/>
      <c r="AH343" s="197"/>
      <c r="AI343" s="331"/>
      <c r="AJ343" s="197"/>
      <c r="AK343" s="1157"/>
      <c r="AL343" s="197"/>
      <c r="AM343" s="197"/>
      <c r="AN343" s="197"/>
      <c r="AO343" s="197"/>
      <c r="AP343" s="197"/>
      <c r="AQ343" s="197"/>
      <c r="AR343" s="197"/>
      <c r="AS343" s="197"/>
      <c r="AT343" s="197"/>
      <c r="AU343" s="197"/>
      <c r="AV343" s="197"/>
      <c r="AW343" s="197"/>
      <c r="AX343" s="984"/>
      <c r="AY343" s="1141">
        <f t="shared" si="71"/>
        <v>0</v>
      </c>
      <c r="AZ343" s="1141">
        <f t="shared" si="72"/>
        <v>0</v>
      </c>
      <c r="BC343" s="95"/>
    </row>
    <row r="344" spans="1:55 16384:16384" s="638" customFormat="1" ht="42">
      <c r="A344" s="17">
        <v>2</v>
      </c>
      <c r="B344" s="17">
        <v>1</v>
      </c>
      <c r="C344" s="20" t="s">
        <v>1372</v>
      </c>
      <c r="D344" s="17">
        <v>3.3</v>
      </c>
      <c r="E344" s="17">
        <v>13</v>
      </c>
      <c r="F344" s="63" t="s">
        <v>755</v>
      </c>
      <c r="G344" s="63" t="s">
        <v>739</v>
      </c>
      <c r="H344" s="63" t="s">
        <v>487</v>
      </c>
      <c r="I344" s="633" t="s">
        <v>455</v>
      </c>
      <c r="J344" s="634" t="s">
        <v>740</v>
      </c>
      <c r="K344" s="1330" t="s">
        <v>756</v>
      </c>
      <c r="L344" s="1330" t="s">
        <v>757</v>
      </c>
      <c r="M344" s="64">
        <v>12000000</v>
      </c>
      <c r="N344" s="64">
        <v>12000000</v>
      </c>
      <c r="O344" s="282">
        <v>0</v>
      </c>
      <c r="P344" s="79">
        <v>1</v>
      </c>
      <c r="Q344" s="79">
        <v>1</v>
      </c>
      <c r="R344" s="79">
        <v>1</v>
      </c>
      <c r="S344" s="79">
        <v>1</v>
      </c>
      <c r="T344" s="79">
        <v>1</v>
      </c>
      <c r="U344" s="17"/>
      <c r="V344" s="17"/>
      <c r="W344" s="17"/>
      <c r="X344" s="17"/>
      <c r="Y344" s="27"/>
      <c r="Z344" s="27"/>
      <c r="AA344" s="17"/>
      <c r="AB344" s="17"/>
      <c r="AC344" s="17">
        <v>2563</v>
      </c>
      <c r="AD344" s="17">
        <v>2563</v>
      </c>
      <c r="AE344" s="17" t="s">
        <v>187</v>
      </c>
      <c r="AF344" s="17">
        <v>90</v>
      </c>
      <c r="AG344" s="1242" t="s">
        <v>735</v>
      </c>
      <c r="AH344" s="17"/>
      <c r="AI344" s="136" t="s">
        <v>1373</v>
      </c>
      <c r="AJ344" s="64">
        <v>12000000</v>
      </c>
      <c r="AK344" s="64"/>
      <c r="AL344" s="64">
        <v>12000000</v>
      </c>
      <c r="AM344" s="64">
        <v>2000000</v>
      </c>
      <c r="AN344" s="64">
        <v>2000000</v>
      </c>
      <c r="AO344" s="64">
        <v>1000000</v>
      </c>
      <c r="AP344" s="64">
        <v>1000000</v>
      </c>
      <c r="AQ344" s="64">
        <v>1000000</v>
      </c>
      <c r="AR344" s="64">
        <v>1000000</v>
      </c>
      <c r="AS344" s="64">
        <v>1000000</v>
      </c>
      <c r="AT344" s="64">
        <v>1000000</v>
      </c>
      <c r="AU344" s="64">
        <v>1000000</v>
      </c>
      <c r="AV344" s="64">
        <v>1000000</v>
      </c>
      <c r="AW344" s="64"/>
      <c r="AX344" s="64"/>
      <c r="AY344" s="1141">
        <v>12000000</v>
      </c>
      <c r="AZ344" s="1141">
        <v>0</v>
      </c>
      <c r="BA344" s="298"/>
      <c r="BB344" s="298"/>
    </row>
    <row r="345" spans="1:55 16384:16384" s="272" customFormat="1" ht="23.25">
      <c r="A345" s="197"/>
      <c r="B345" s="197"/>
      <c r="C345" s="197"/>
      <c r="D345" s="197"/>
      <c r="E345" s="197"/>
      <c r="F345" s="197"/>
      <c r="G345" s="197"/>
      <c r="H345" s="197"/>
      <c r="I345" s="197"/>
      <c r="J345" s="197"/>
      <c r="K345" s="826"/>
      <c r="L345" s="826"/>
      <c r="M345" s="332"/>
      <c r="N345" s="197"/>
      <c r="O345" s="197"/>
      <c r="P345" s="197"/>
      <c r="Q345" s="197"/>
      <c r="R345" s="197"/>
      <c r="S345" s="197"/>
      <c r="T345" s="197"/>
      <c r="U345" s="332"/>
      <c r="V345" s="332"/>
      <c r="W345" s="332"/>
      <c r="X345" s="332"/>
      <c r="Y345" s="332"/>
      <c r="Z345" s="332"/>
      <c r="AA345" s="197"/>
      <c r="AB345" s="197"/>
      <c r="AC345" s="197"/>
      <c r="AD345" s="197"/>
      <c r="AE345" s="197"/>
      <c r="AF345" s="197"/>
      <c r="AG345" s="1238"/>
      <c r="AH345" s="197"/>
      <c r="AI345" s="331"/>
      <c r="AJ345" s="197"/>
      <c r="AK345" s="1157"/>
      <c r="AL345" s="197"/>
      <c r="AM345" s="197"/>
      <c r="AN345" s="197"/>
      <c r="AO345" s="197"/>
      <c r="AP345" s="197"/>
      <c r="AQ345" s="197"/>
      <c r="AR345" s="197"/>
      <c r="AS345" s="197"/>
      <c r="AT345" s="197"/>
      <c r="AU345" s="197"/>
      <c r="AV345" s="197"/>
      <c r="AW345" s="197"/>
      <c r="AX345" s="984"/>
      <c r="AY345" s="1141">
        <f t="shared" si="71"/>
        <v>0</v>
      </c>
      <c r="AZ345" s="1141">
        <f t="shared" si="72"/>
        <v>0</v>
      </c>
      <c r="BC345" s="95"/>
    </row>
    <row r="346" spans="1:55 16384:16384" s="967" customFormat="1" ht="23.25">
      <c r="B346" s="968">
        <f>+B347+B422</f>
        <v>75</v>
      </c>
      <c r="C346" s="962" t="s">
        <v>185</v>
      </c>
      <c r="D346" s="969"/>
      <c r="E346" s="968"/>
      <c r="F346" s="968"/>
      <c r="G346" s="968"/>
      <c r="H346" s="968"/>
      <c r="I346" s="968"/>
      <c r="J346" s="968"/>
      <c r="K346" s="1331"/>
      <c r="L346" s="1331"/>
      <c r="M346" s="966">
        <f>+M347+M422</f>
        <v>218039000</v>
      </c>
      <c r="N346" s="966">
        <f>+N347+N422</f>
        <v>116639000</v>
      </c>
      <c r="O346" s="968"/>
      <c r="P346" s="968"/>
      <c r="Z346" s="1098"/>
      <c r="AG346" s="1257">
        <v>2</v>
      </c>
      <c r="AH346" s="968"/>
      <c r="AI346" s="1402"/>
      <c r="AJ346" s="966">
        <f>+AJ347+AJ422</f>
        <v>212039000</v>
      </c>
      <c r="AK346" s="1180"/>
      <c r="AL346" s="966">
        <f t="shared" ref="AL346:AX346" si="76">+AL347+AL422</f>
        <v>212039000</v>
      </c>
      <c r="AM346" s="966">
        <f t="shared" si="76"/>
        <v>6000166</v>
      </c>
      <c r="AN346" s="966">
        <f t="shared" si="76"/>
        <v>19144266</v>
      </c>
      <c r="AO346" s="966">
        <f t="shared" si="76"/>
        <v>25608366</v>
      </c>
      <c r="AP346" s="966">
        <f t="shared" si="76"/>
        <v>29787866</v>
      </c>
      <c r="AQ346" s="966">
        <f t="shared" si="76"/>
        <v>18876666</v>
      </c>
      <c r="AR346" s="966">
        <f t="shared" si="76"/>
        <v>24259670</v>
      </c>
      <c r="AS346" s="966">
        <f t="shared" si="76"/>
        <v>33728000</v>
      </c>
      <c r="AT346" s="966">
        <f t="shared" si="76"/>
        <v>25158000</v>
      </c>
      <c r="AU346" s="966">
        <f t="shared" si="76"/>
        <v>12088000</v>
      </c>
      <c r="AV346" s="966">
        <f t="shared" si="76"/>
        <v>9108000</v>
      </c>
      <c r="AW346" s="966">
        <f t="shared" si="76"/>
        <v>5098000</v>
      </c>
      <c r="AX346" s="1030">
        <f t="shared" si="76"/>
        <v>3182000</v>
      </c>
      <c r="AY346" s="1141">
        <f t="shared" si="71"/>
        <v>212039000</v>
      </c>
      <c r="AZ346" s="1141">
        <f t="shared" si="72"/>
        <v>0</v>
      </c>
      <c r="BC346" s="1059"/>
    </row>
    <row r="347" spans="1:55 16384:16384" s="336" customFormat="1" ht="23.25">
      <c r="B347" s="337">
        <f>+B348+B373+B383+B399+B417</f>
        <v>59</v>
      </c>
      <c r="C347" s="338" t="s">
        <v>731</v>
      </c>
      <c r="D347" s="339"/>
      <c r="E347" s="337"/>
      <c r="F347" s="337"/>
      <c r="G347" s="337"/>
      <c r="H347" s="337"/>
      <c r="I347" s="337"/>
      <c r="J347" s="337"/>
      <c r="K347" s="1332"/>
      <c r="L347" s="1332"/>
      <c r="M347" s="830">
        <f>+M348+M373+M383+M399+M417</f>
        <v>52639000</v>
      </c>
      <c r="N347" s="830">
        <f>+N348+N373+N383+N399+N417</f>
        <v>52639000</v>
      </c>
      <c r="O347" s="831"/>
      <c r="P347" s="831"/>
      <c r="Q347" s="832"/>
      <c r="R347" s="832"/>
      <c r="S347" s="832"/>
      <c r="T347" s="832"/>
      <c r="U347" s="832"/>
      <c r="V347" s="830">
        <f>+V348+V373+V383+V399+V417</f>
        <v>38578</v>
      </c>
      <c r="W347" s="830">
        <f>+W348+W373+W383+W399+W417</f>
        <v>156</v>
      </c>
      <c r="X347" s="830">
        <f>+X348+X373+X383+X399+X417</f>
        <v>13.019000000000002</v>
      </c>
      <c r="Y347" s="830">
        <f>+Y348+Y373+Y383+Y399+Y417</f>
        <v>5795</v>
      </c>
      <c r="Z347" s="1514">
        <f>+Z348+Z373+Z383+Z399+Z417</f>
        <v>428</v>
      </c>
      <c r="AG347" s="1264">
        <v>3</v>
      </c>
      <c r="AH347" s="337"/>
      <c r="AI347" s="337"/>
      <c r="AJ347" s="830">
        <f t="shared" ref="AJ347:AX347" si="77">+AJ348+AJ373+AJ383+AJ399+AJ417</f>
        <v>52639000</v>
      </c>
      <c r="AK347" s="1174">
        <f t="shared" si="77"/>
        <v>0</v>
      </c>
      <c r="AL347" s="830">
        <f t="shared" si="77"/>
        <v>52639000</v>
      </c>
      <c r="AM347" s="830">
        <f t="shared" si="77"/>
        <v>3956166</v>
      </c>
      <c r="AN347" s="830">
        <f t="shared" si="77"/>
        <v>15212266</v>
      </c>
      <c r="AO347" s="830">
        <f t="shared" si="77"/>
        <v>14894366</v>
      </c>
      <c r="AP347" s="830">
        <f t="shared" si="77"/>
        <v>15035866</v>
      </c>
      <c r="AQ347" s="830">
        <f t="shared" si="77"/>
        <v>986666</v>
      </c>
      <c r="AR347" s="830">
        <f t="shared" si="77"/>
        <v>705670</v>
      </c>
      <c r="AS347" s="830">
        <f t="shared" si="77"/>
        <v>510000</v>
      </c>
      <c r="AT347" s="830">
        <f t="shared" si="77"/>
        <v>398000</v>
      </c>
      <c r="AU347" s="830">
        <f t="shared" si="77"/>
        <v>286000</v>
      </c>
      <c r="AV347" s="830">
        <f t="shared" si="77"/>
        <v>238000</v>
      </c>
      <c r="AW347" s="830">
        <f t="shared" si="77"/>
        <v>222000</v>
      </c>
      <c r="AX347" s="1031">
        <f t="shared" si="77"/>
        <v>194000</v>
      </c>
      <c r="AY347" s="1141">
        <f t="shared" si="71"/>
        <v>52639000</v>
      </c>
      <c r="AZ347" s="1141">
        <f t="shared" si="72"/>
        <v>0</v>
      </c>
      <c r="BC347" s="1079"/>
    </row>
    <row r="348" spans="1:55 16384:16384" s="260" customFormat="1" ht="23.25">
      <c r="B348" s="261">
        <f>COUNT(B349:B372)</f>
        <v>22</v>
      </c>
      <c r="C348" s="370" t="s">
        <v>479</v>
      </c>
      <c r="D348" s="263"/>
      <c r="E348" s="261"/>
      <c r="F348" s="261"/>
      <c r="G348" s="261"/>
      <c r="H348" s="261"/>
      <c r="I348" s="261"/>
      <c r="J348" s="261"/>
      <c r="K348" s="1304"/>
      <c r="L348" s="1304"/>
      <c r="M348" s="264">
        <f>SUM(M349:M372)</f>
        <v>17650000</v>
      </c>
      <c r="N348" s="264">
        <f>SUM(N349:N372)</f>
        <v>17650000</v>
      </c>
      <c r="O348" s="264">
        <f>SUM(O349:O372)</f>
        <v>0</v>
      </c>
      <c r="P348" s="261"/>
      <c r="V348" s="264">
        <f>SUM(V349:V372)</f>
        <v>36140</v>
      </c>
      <c r="W348" s="362">
        <f>SUM(W349:W372)</f>
        <v>156</v>
      </c>
      <c r="X348" s="296">
        <f>SUM(X349:X372)</f>
        <v>13.019000000000002</v>
      </c>
      <c r="Y348" s="264">
        <f>SUM(Y349:Y372)</f>
        <v>5695</v>
      </c>
      <c r="Z348" s="297">
        <f>SUM(Z349:Z372)</f>
        <v>365</v>
      </c>
      <c r="AG348" s="1228" t="s">
        <v>159</v>
      </c>
      <c r="AH348" s="261"/>
      <c r="AI348" s="261"/>
      <c r="AJ348" s="264">
        <f t="shared" ref="AJ348:AX348" si="78">SUM(AJ349:AJ372)</f>
        <v>17650000</v>
      </c>
      <c r="AK348" s="265">
        <f t="shared" si="78"/>
        <v>0</v>
      </c>
      <c r="AL348" s="264">
        <f t="shared" si="78"/>
        <v>17650000</v>
      </c>
      <c r="AM348" s="264">
        <f t="shared" si="78"/>
        <v>1141500</v>
      </c>
      <c r="AN348" s="264">
        <f t="shared" si="78"/>
        <v>5290000</v>
      </c>
      <c r="AO348" s="264">
        <f t="shared" si="78"/>
        <v>5338500</v>
      </c>
      <c r="AP348" s="264">
        <f t="shared" si="78"/>
        <v>4271000</v>
      </c>
      <c r="AQ348" s="264">
        <f t="shared" si="78"/>
        <v>457000</v>
      </c>
      <c r="AR348" s="264">
        <f t="shared" si="78"/>
        <v>256000</v>
      </c>
      <c r="AS348" s="264">
        <f t="shared" si="78"/>
        <v>352000</v>
      </c>
      <c r="AT348" s="264">
        <f t="shared" si="78"/>
        <v>240000</v>
      </c>
      <c r="AU348" s="264">
        <f t="shared" si="78"/>
        <v>128000</v>
      </c>
      <c r="AV348" s="264">
        <f t="shared" si="78"/>
        <v>80000</v>
      </c>
      <c r="AW348" s="264">
        <f t="shared" si="78"/>
        <v>64000</v>
      </c>
      <c r="AX348" s="993">
        <f t="shared" si="78"/>
        <v>32000</v>
      </c>
      <c r="AY348" s="1141">
        <f t="shared" si="71"/>
        <v>17650000</v>
      </c>
      <c r="AZ348" s="1141">
        <f t="shared" si="72"/>
        <v>0</v>
      </c>
      <c r="BC348" s="1064"/>
    </row>
    <row r="349" spans="1:55 16384:16384" s="272" customFormat="1" ht="23.25">
      <c r="A349" s="197"/>
      <c r="B349" s="197"/>
      <c r="C349" s="197"/>
      <c r="D349" s="197"/>
      <c r="E349" s="197"/>
      <c r="F349" s="197"/>
      <c r="G349" s="197"/>
      <c r="H349" s="197"/>
      <c r="I349" s="197"/>
      <c r="J349" s="197"/>
      <c r="K349" s="826"/>
      <c r="L349" s="826"/>
      <c r="M349" s="332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238"/>
      <c r="AH349" s="197"/>
      <c r="AI349" s="331"/>
      <c r="AJ349" s="197"/>
      <c r="AK349" s="1157"/>
      <c r="AL349" s="197"/>
      <c r="AM349" s="197"/>
      <c r="AN349" s="197"/>
      <c r="AO349" s="197"/>
      <c r="AP349" s="197"/>
      <c r="AQ349" s="197"/>
      <c r="AR349" s="197"/>
      <c r="AS349" s="197"/>
      <c r="AT349" s="197"/>
      <c r="AU349" s="197"/>
      <c r="AV349" s="197"/>
      <c r="AW349" s="197"/>
      <c r="AX349" s="984"/>
      <c r="AY349" s="1141">
        <f t="shared" si="71"/>
        <v>0</v>
      </c>
      <c r="AZ349" s="1141">
        <f t="shared" si="72"/>
        <v>0</v>
      </c>
      <c r="BC349" s="95"/>
    </row>
    <row r="350" spans="1:55 16384:16384" s="217" customFormat="1" ht="42">
      <c r="A350" s="210">
        <v>2</v>
      </c>
      <c r="B350" s="211">
        <v>1</v>
      </c>
      <c r="C350" s="222" t="s">
        <v>1133</v>
      </c>
      <c r="D350" s="210">
        <v>2.1</v>
      </c>
      <c r="E350" s="213">
        <v>9</v>
      </c>
      <c r="F350" s="247" t="s">
        <v>491</v>
      </c>
      <c r="G350" s="247" t="s">
        <v>148</v>
      </c>
      <c r="H350" s="244" t="s">
        <v>139</v>
      </c>
      <c r="I350" s="214" t="s">
        <v>492</v>
      </c>
      <c r="J350" s="214" t="s">
        <v>454</v>
      </c>
      <c r="K350" s="1295">
        <v>19.896899999999999</v>
      </c>
      <c r="L350" s="1295">
        <v>99.847800000000007</v>
      </c>
      <c r="M350" s="234">
        <v>1600000</v>
      </c>
      <c r="N350" s="234">
        <v>1600000</v>
      </c>
      <c r="O350" s="215">
        <f>+M350-N350</f>
        <v>0</v>
      </c>
      <c r="P350" s="213">
        <v>1</v>
      </c>
      <c r="Q350" s="213">
        <v>1</v>
      </c>
      <c r="R350" s="213">
        <v>1</v>
      </c>
      <c r="S350" s="213">
        <v>1</v>
      </c>
      <c r="T350" s="213">
        <v>1</v>
      </c>
      <c r="U350" s="196"/>
      <c r="V350" s="233">
        <v>2000</v>
      </c>
      <c r="W350" s="249"/>
      <c r="X350" s="257"/>
      <c r="Y350" s="250"/>
      <c r="Z350" s="250">
        <v>20</v>
      </c>
      <c r="AA350" s="210"/>
      <c r="AB350" s="210"/>
      <c r="AC350" s="210">
        <v>2563</v>
      </c>
      <c r="AD350" s="210">
        <v>2563</v>
      </c>
      <c r="AE350" s="210" t="s">
        <v>187</v>
      </c>
      <c r="AF350" s="210">
        <v>365</v>
      </c>
      <c r="AG350" s="1241" t="s">
        <v>159</v>
      </c>
      <c r="AH350" s="210"/>
      <c r="AI350" s="225">
        <v>202570001030</v>
      </c>
      <c r="AJ350" s="234">
        <v>1600000</v>
      </c>
      <c r="AK350" s="220" t="s">
        <v>32</v>
      </c>
      <c r="AL350" s="234">
        <v>1600000</v>
      </c>
      <c r="AM350" s="215">
        <v>16000</v>
      </c>
      <c r="AN350" s="215">
        <v>48000</v>
      </c>
      <c r="AO350" s="215">
        <v>96000</v>
      </c>
      <c r="AP350" s="215">
        <v>128000</v>
      </c>
      <c r="AQ350" s="215">
        <v>160000</v>
      </c>
      <c r="AR350" s="215">
        <v>256000</v>
      </c>
      <c r="AS350" s="215">
        <v>352000</v>
      </c>
      <c r="AT350" s="215">
        <v>240000</v>
      </c>
      <c r="AU350" s="215">
        <v>128000</v>
      </c>
      <c r="AV350" s="215">
        <v>80000</v>
      </c>
      <c r="AW350" s="215">
        <v>64000</v>
      </c>
      <c r="AX350" s="994">
        <v>32000</v>
      </c>
      <c r="AY350" s="1141">
        <f t="shared" ref="AY350:AY371" si="79">SUM(AM350:AX350)</f>
        <v>1600000</v>
      </c>
      <c r="AZ350" s="1141">
        <f t="shared" ref="AZ350:AZ371" si="80">+AJ350-AY350</f>
        <v>0</v>
      </c>
      <c r="BC350" s="1062"/>
    </row>
    <row r="351" spans="1:55 16384:16384" s="217" customFormat="1" ht="42">
      <c r="A351" s="211">
        <v>2</v>
      </c>
      <c r="B351" s="211">
        <v>2</v>
      </c>
      <c r="C351" s="528" t="s">
        <v>1143</v>
      </c>
      <c r="D351" s="213">
        <v>2.1</v>
      </c>
      <c r="E351" s="247">
        <v>9</v>
      </c>
      <c r="F351" s="247" t="s">
        <v>533</v>
      </c>
      <c r="G351" s="244" t="s">
        <v>534</v>
      </c>
      <c r="H351" s="214" t="s">
        <v>139</v>
      </c>
      <c r="I351" s="214" t="s">
        <v>531</v>
      </c>
      <c r="J351" s="1295" t="s">
        <v>33</v>
      </c>
      <c r="K351" s="1295">
        <v>19.451274999999999</v>
      </c>
      <c r="L351" s="1394">
        <v>100.003578</v>
      </c>
      <c r="M351" s="234">
        <v>750000</v>
      </c>
      <c r="N351" s="215">
        <v>750000</v>
      </c>
      <c r="O351" s="213"/>
      <c r="P351" s="213">
        <v>1</v>
      </c>
      <c r="Q351" s="213">
        <v>1</v>
      </c>
      <c r="R351" s="213">
        <v>1</v>
      </c>
      <c r="S351" s="213">
        <v>1</v>
      </c>
      <c r="T351" s="196">
        <v>1</v>
      </c>
      <c r="U351" s="233"/>
      <c r="V351" s="249">
        <v>2000</v>
      </c>
      <c r="W351" s="257"/>
      <c r="X351" s="250"/>
      <c r="Y351" s="250">
        <v>90</v>
      </c>
      <c r="Z351" s="243">
        <v>20</v>
      </c>
      <c r="AA351" s="210" t="s">
        <v>32</v>
      </c>
      <c r="AB351" s="210" t="s">
        <v>32</v>
      </c>
      <c r="AC351" s="210">
        <v>2563</v>
      </c>
      <c r="AD351" s="210">
        <v>2563</v>
      </c>
      <c r="AE351" s="210" t="s">
        <v>187</v>
      </c>
      <c r="AF351" s="1248">
        <v>90</v>
      </c>
      <c r="AG351" s="1241" t="s">
        <v>159</v>
      </c>
      <c r="AH351" s="210"/>
      <c r="AI351" s="225">
        <v>202570001009</v>
      </c>
      <c r="AJ351" s="220">
        <f>SUM(AM351:AQ351)</f>
        <v>750000</v>
      </c>
      <c r="AK351" s="234"/>
      <c r="AL351" s="215">
        <v>750000</v>
      </c>
      <c r="AM351" s="215">
        <v>37500</v>
      </c>
      <c r="AN351" s="215">
        <v>105000</v>
      </c>
      <c r="AO351" s="215">
        <v>187500</v>
      </c>
      <c r="AP351" s="215">
        <v>285000</v>
      </c>
      <c r="AQ351" s="215">
        <v>135000</v>
      </c>
      <c r="AR351" s="215"/>
      <c r="AS351" s="215"/>
      <c r="AT351" s="215"/>
      <c r="AU351" s="215"/>
      <c r="AV351" s="215"/>
      <c r="AW351" s="994"/>
      <c r="AX351" s="1141"/>
      <c r="AY351" s="1141">
        <f t="shared" si="79"/>
        <v>750000</v>
      </c>
      <c r="AZ351" s="1141">
        <f t="shared" si="80"/>
        <v>0</v>
      </c>
      <c r="BB351" s="1062"/>
      <c r="XFD351" s="211"/>
    </row>
    <row r="352" spans="1:55 16384:16384" s="217" customFormat="1" ht="42">
      <c r="A352" s="211">
        <v>2</v>
      </c>
      <c r="B352" s="211">
        <v>3</v>
      </c>
      <c r="C352" s="528" t="s">
        <v>1206</v>
      </c>
      <c r="D352" s="213">
        <v>2.1</v>
      </c>
      <c r="E352" s="247">
        <v>9</v>
      </c>
      <c r="F352" s="247" t="s">
        <v>537</v>
      </c>
      <c r="G352" s="244" t="s">
        <v>138</v>
      </c>
      <c r="H352" s="214" t="s">
        <v>139</v>
      </c>
      <c r="I352" s="214" t="s">
        <v>503</v>
      </c>
      <c r="J352" s="1295" t="s">
        <v>33</v>
      </c>
      <c r="K352" s="1295">
        <v>20.018090000000001</v>
      </c>
      <c r="L352" s="1394">
        <v>100.34310000000001</v>
      </c>
      <c r="M352" s="234">
        <v>850000</v>
      </c>
      <c r="N352" s="215">
        <v>850000</v>
      </c>
      <c r="O352" s="213"/>
      <c r="P352" s="213">
        <v>1</v>
      </c>
      <c r="Q352" s="213">
        <v>1</v>
      </c>
      <c r="R352" s="213">
        <v>1</v>
      </c>
      <c r="S352" s="213">
        <v>1</v>
      </c>
      <c r="T352" s="196">
        <v>1</v>
      </c>
      <c r="U352" s="233"/>
      <c r="V352" s="249">
        <v>1900</v>
      </c>
      <c r="W352" s="257"/>
      <c r="X352" s="250">
        <v>4.28</v>
      </c>
      <c r="Y352" s="250">
        <v>800</v>
      </c>
      <c r="Z352" s="243">
        <v>15</v>
      </c>
      <c r="AA352" s="210"/>
      <c r="AB352" s="210"/>
      <c r="AC352" s="210">
        <v>2563</v>
      </c>
      <c r="AD352" s="210">
        <v>2563</v>
      </c>
      <c r="AE352" s="210" t="s">
        <v>187</v>
      </c>
      <c r="AF352" s="1248">
        <v>90</v>
      </c>
      <c r="AG352" s="1241" t="s">
        <v>159</v>
      </c>
      <c r="AH352" s="210"/>
      <c r="AI352" s="225">
        <v>202570001010</v>
      </c>
      <c r="AJ352" s="220">
        <f>AK352+AL352</f>
        <v>850000</v>
      </c>
      <c r="AK352" s="234">
        <v>0</v>
      </c>
      <c r="AL352" s="215">
        <v>850000</v>
      </c>
      <c r="AM352" s="215"/>
      <c r="AN352" s="215">
        <v>285000</v>
      </c>
      <c r="AO352" s="215">
        <v>285000</v>
      </c>
      <c r="AP352" s="215">
        <f>AL352-AN352-AO352</f>
        <v>280000</v>
      </c>
      <c r="AQ352" s="215"/>
      <c r="AR352" s="215"/>
      <c r="AS352" s="215"/>
      <c r="AT352" s="215"/>
      <c r="AU352" s="215"/>
      <c r="AV352" s="215"/>
      <c r="AW352" s="994"/>
      <c r="AX352" s="1141"/>
      <c r="AY352" s="1141">
        <f t="shared" si="79"/>
        <v>850000</v>
      </c>
      <c r="AZ352" s="1141">
        <f t="shared" si="80"/>
        <v>0</v>
      </c>
      <c r="BB352" s="1062"/>
      <c r="XFD352" s="211"/>
    </row>
    <row r="353" spans="1:54 16384:16384" s="217" customFormat="1" ht="23.25">
      <c r="A353" s="211">
        <v>2</v>
      </c>
      <c r="B353" s="211">
        <v>4</v>
      </c>
      <c r="C353" s="528" t="s">
        <v>1144</v>
      </c>
      <c r="D353" s="213">
        <v>2.1</v>
      </c>
      <c r="E353" s="247">
        <v>9</v>
      </c>
      <c r="F353" s="247" t="s">
        <v>538</v>
      </c>
      <c r="G353" s="244" t="s">
        <v>539</v>
      </c>
      <c r="H353" s="214" t="s">
        <v>139</v>
      </c>
      <c r="I353" s="214" t="s">
        <v>528</v>
      </c>
      <c r="J353" s="1295" t="s">
        <v>33</v>
      </c>
      <c r="K353" s="1295">
        <v>20.171900000000001</v>
      </c>
      <c r="L353" s="1394">
        <v>99.757099999999994</v>
      </c>
      <c r="M353" s="234">
        <v>820000</v>
      </c>
      <c r="N353" s="215">
        <v>820000</v>
      </c>
      <c r="O353" s="213" t="s">
        <v>32</v>
      </c>
      <c r="P353" s="213">
        <v>1</v>
      </c>
      <c r="Q353" s="213">
        <v>1</v>
      </c>
      <c r="R353" s="213">
        <v>1</v>
      </c>
      <c r="S353" s="213">
        <v>1</v>
      </c>
      <c r="T353" s="196">
        <v>1</v>
      </c>
      <c r="U353" s="233"/>
      <c r="V353" s="249">
        <v>200</v>
      </c>
      <c r="W353" s="257" t="s">
        <v>993</v>
      </c>
      <c r="X353" s="250">
        <v>0.03</v>
      </c>
      <c r="Y353" s="250">
        <v>200</v>
      </c>
      <c r="Z353" s="243">
        <v>10</v>
      </c>
      <c r="AA353" s="210"/>
      <c r="AB353" s="210"/>
      <c r="AC353" s="210">
        <v>2563</v>
      </c>
      <c r="AD353" s="210">
        <v>2563</v>
      </c>
      <c r="AE353" s="210" t="s">
        <v>187</v>
      </c>
      <c r="AF353" s="1248">
        <v>90</v>
      </c>
      <c r="AG353" s="1241" t="s">
        <v>159</v>
      </c>
      <c r="AH353" s="210"/>
      <c r="AI353" s="225">
        <v>202570001011</v>
      </c>
      <c r="AJ353" s="220">
        <v>820000</v>
      </c>
      <c r="AK353" s="234"/>
      <c r="AL353" s="215">
        <v>820000</v>
      </c>
      <c r="AM353" s="215">
        <v>273000</v>
      </c>
      <c r="AN353" s="215">
        <v>274000</v>
      </c>
      <c r="AO353" s="215">
        <v>273000</v>
      </c>
      <c r="AP353" s="215"/>
      <c r="AQ353" s="215"/>
      <c r="AR353" s="215"/>
      <c r="AS353" s="215"/>
      <c r="AT353" s="215"/>
      <c r="AU353" s="215"/>
      <c r="AV353" s="215"/>
      <c r="AW353" s="994"/>
      <c r="AX353" s="1141"/>
      <c r="AY353" s="1141">
        <f t="shared" si="79"/>
        <v>820000</v>
      </c>
      <c r="AZ353" s="1141">
        <f t="shared" si="80"/>
        <v>0</v>
      </c>
      <c r="BB353" s="1062"/>
      <c r="XFD353" s="211"/>
    </row>
    <row r="354" spans="1:54 16384:16384" s="217" customFormat="1" ht="42">
      <c r="A354" s="211">
        <v>2</v>
      </c>
      <c r="B354" s="211">
        <v>5</v>
      </c>
      <c r="C354" s="528" t="s">
        <v>1145</v>
      </c>
      <c r="D354" s="213">
        <v>2.1</v>
      </c>
      <c r="E354" s="247">
        <v>9</v>
      </c>
      <c r="F354" s="247" t="s">
        <v>540</v>
      </c>
      <c r="G354" s="244" t="s">
        <v>527</v>
      </c>
      <c r="H354" s="214" t="s">
        <v>139</v>
      </c>
      <c r="I354" s="214" t="s">
        <v>506</v>
      </c>
      <c r="J354" s="1295" t="s">
        <v>33</v>
      </c>
      <c r="K354" s="1295">
        <v>20.232800000000001</v>
      </c>
      <c r="L354" s="1394">
        <v>100.1947</v>
      </c>
      <c r="M354" s="234">
        <v>450000</v>
      </c>
      <c r="N354" s="215">
        <v>450000</v>
      </c>
      <c r="O354" s="213" t="s">
        <v>32</v>
      </c>
      <c r="P354" s="213">
        <v>1</v>
      </c>
      <c r="Q354" s="213">
        <v>1</v>
      </c>
      <c r="R354" s="213">
        <v>1</v>
      </c>
      <c r="S354" s="213">
        <v>1</v>
      </c>
      <c r="T354" s="196">
        <v>1</v>
      </c>
      <c r="U354" s="233"/>
      <c r="V354" s="249">
        <v>1500</v>
      </c>
      <c r="W354" s="257"/>
      <c r="X354" s="250"/>
      <c r="Y354" s="250">
        <v>200</v>
      </c>
      <c r="Z354" s="243">
        <v>20</v>
      </c>
      <c r="AA354" s="210"/>
      <c r="AB354" s="210"/>
      <c r="AC354" s="210">
        <v>2563</v>
      </c>
      <c r="AD354" s="210">
        <v>2563</v>
      </c>
      <c r="AE354" s="210" t="s">
        <v>187</v>
      </c>
      <c r="AF354" s="1248">
        <v>90</v>
      </c>
      <c r="AG354" s="1241" t="s">
        <v>159</v>
      </c>
      <c r="AH354" s="210"/>
      <c r="AI354" s="225">
        <v>202570001012</v>
      </c>
      <c r="AJ354" s="220">
        <v>450000</v>
      </c>
      <c r="AK354" s="234" t="s">
        <v>32</v>
      </c>
      <c r="AL354" s="215">
        <v>450000</v>
      </c>
      <c r="AM354" s="215"/>
      <c r="AN354" s="215">
        <v>150000</v>
      </c>
      <c r="AO354" s="215">
        <v>150000</v>
      </c>
      <c r="AP354" s="215">
        <v>150000</v>
      </c>
      <c r="AQ354" s="215"/>
      <c r="AR354" s="215"/>
      <c r="AS354" s="215"/>
      <c r="AT354" s="215"/>
      <c r="AU354" s="215"/>
      <c r="AV354" s="215"/>
      <c r="AW354" s="994"/>
      <c r="AX354" s="1141"/>
      <c r="AY354" s="1141">
        <f t="shared" si="79"/>
        <v>450000</v>
      </c>
      <c r="AZ354" s="1141">
        <f t="shared" si="80"/>
        <v>0</v>
      </c>
      <c r="BB354" s="1062"/>
      <c r="XFD354" s="211"/>
    </row>
    <row r="355" spans="1:54 16384:16384" s="217" customFormat="1" ht="42">
      <c r="A355" s="211">
        <v>2</v>
      </c>
      <c r="B355" s="211">
        <v>6</v>
      </c>
      <c r="C355" s="528" t="s">
        <v>1146</v>
      </c>
      <c r="D355" s="213">
        <v>2.1</v>
      </c>
      <c r="E355" s="247">
        <v>9</v>
      </c>
      <c r="F355" s="247" t="s">
        <v>541</v>
      </c>
      <c r="G355" s="244" t="s">
        <v>535</v>
      </c>
      <c r="H355" s="214" t="s">
        <v>139</v>
      </c>
      <c r="I355" s="214" t="s">
        <v>536</v>
      </c>
      <c r="J355" s="1295" t="s">
        <v>33</v>
      </c>
      <c r="K355" s="1295">
        <v>19.461099999999998</v>
      </c>
      <c r="L355" s="1394">
        <v>99.842299999999994</v>
      </c>
      <c r="M355" s="234">
        <v>960000</v>
      </c>
      <c r="N355" s="215">
        <v>960000</v>
      </c>
      <c r="O355" s="213" t="s">
        <v>32</v>
      </c>
      <c r="P355" s="213">
        <v>1</v>
      </c>
      <c r="Q355" s="213">
        <v>1</v>
      </c>
      <c r="R355" s="213">
        <v>1</v>
      </c>
      <c r="S355" s="213">
        <v>1</v>
      </c>
      <c r="T355" s="196">
        <v>1</v>
      </c>
      <c r="U355" s="233" t="s">
        <v>32</v>
      </c>
      <c r="V355" s="249">
        <v>540</v>
      </c>
      <c r="W355" s="257">
        <v>65</v>
      </c>
      <c r="X355" s="250"/>
      <c r="Y355" s="250">
        <v>200</v>
      </c>
      <c r="Z355" s="243">
        <v>20</v>
      </c>
      <c r="AA355" s="210"/>
      <c r="AB355" s="210"/>
      <c r="AC355" s="210">
        <v>2563</v>
      </c>
      <c r="AD355" s="210">
        <v>2563</v>
      </c>
      <c r="AE355" s="210" t="s">
        <v>187</v>
      </c>
      <c r="AF355" s="1248">
        <v>90</v>
      </c>
      <c r="AG355" s="1241" t="s">
        <v>159</v>
      </c>
      <c r="AH355" s="210"/>
      <c r="AI355" s="225">
        <v>202570001013</v>
      </c>
      <c r="AJ355" s="220">
        <v>960000</v>
      </c>
      <c r="AK355" s="234" t="s">
        <v>32</v>
      </c>
      <c r="AL355" s="215">
        <f>AJ355</f>
        <v>960000</v>
      </c>
      <c r="AM355" s="215"/>
      <c r="AN355" s="215">
        <v>320000</v>
      </c>
      <c r="AO355" s="215">
        <v>320000</v>
      </c>
      <c r="AP355" s="215">
        <v>320000</v>
      </c>
      <c r="AQ355" s="215"/>
      <c r="AR355" s="215"/>
      <c r="AS355" s="215"/>
      <c r="AT355" s="215"/>
      <c r="AU355" s="215"/>
      <c r="AV355" s="215"/>
      <c r="AW355" s="994"/>
      <c r="AX355" s="1141"/>
      <c r="AY355" s="1141">
        <f t="shared" si="79"/>
        <v>960000</v>
      </c>
      <c r="AZ355" s="1141">
        <f t="shared" si="80"/>
        <v>0</v>
      </c>
      <c r="BB355" s="1062"/>
      <c r="XFD355" s="211"/>
    </row>
    <row r="356" spans="1:54 16384:16384" s="217" customFormat="1" ht="42">
      <c r="A356" s="211">
        <v>2</v>
      </c>
      <c r="B356" s="211">
        <v>7</v>
      </c>
      <c r="C356" s="528" t="s">
        <v>1187</v>
      </c>
      <c r="D356" s="213">
        <v>2.1</v>
      </c>
      <c r="E356" s="247">
        <v>9</v>
      </c>
      <c r="F356" s="247" t="s">
        <v>542</v>
      </c>
      <c r="G356" s="244" t="s">
        <v>518</v>
      </c>
      <c r="H356" s="214" t="s">
        <v>139</v>
      </c>
      <c r="I356" s="214" t="s">
        <v>503</v>
      </c>
      <c r="J356" s="1295" t="s">
        <v>33</v>
      </c>
      <c r="K356" s="1295">
        <v>19.695</v>
      </c>
      <c r="L356" s="1394">
        <v>100.078333</v>
      </c>
      <c r="M356" s="234">
        <v>980000</v>
      </c>
      <c r="N356" s="215">
        <v>980000</v>
      </c>
      <c r="O356" s="213"/>
      <c r="P356" s="213">
        <v>1</v>
      </c>
      <c r="Q356" s="213">
        <v>1</v>
      </c>
      <c r="R356" s="213">
        <v>1</v>
      </c>
      <c r="S356" s="213">
        <v>1</v>
      </c>
      <c r="T356" s="196">
        <v>1</v>
      </c>
      <c r="U356" s="233"/>
      <c r="V356" s="249">
        <v>2800</v>
      </c>
      <c r="W356" s="257"/>
      <c r="X356" s="250">
        <v>1.2769999999999999</v>
      </c>
      <c r="Y356" s="250">
        <v>400</v>
      </c>
      <c r="Z356" s="243">
        <v>15</v>
      </c>
      <c r="AA356" s="210"/>
      <c r="AB356" s="210"/>
      <c r="AC356" s="210">
        <v>2563</v>
      </c>
      <c r="AD356" s="210">
        <v>2563</v>
      </c>
      <c r="AE356" s="210" t="s">
        <v>187</v>
      </c>
      <c r="AF356" s="1248">
        <v>90</v>
      </c>
      <c r="AG356" s="1241" t="s">
        <v>159</v>
      </c>
      <c r="AH356" s="210"/>
      <c r="AI356" s="225">
        <v>202570001014</v>
      </c>
      <c r="AJ356" s="220">
        <f>AK356+AL356</f>
        <v>980000</v>
      </c>
      <c r="AK356" s="234">
        <v>0</v>
      </c>
      <c r="AL356" s="215">
        <v>980000</v>
      </c>
      <c r="AM356" s="215"/>
      <c r="AN356" s="215">
        <v>330000</v>
      </c>
      <c r="AO356" s="215">
        <v>330000</v>
      </c>
      <c r="AP356" s="215">
        <f>AL356-AN356-AO356</f>
        <v>320000</v>
      </c>
      <c r="AQ356" s="215"/>
      <c r="AR356" s="215"/>
      <c r="AS356" s="215"/>
      <c r="AT356" s="215"/>
      <c r="AU356" s="215"/>
      <c r="AV356" s="215"/>
      <c r="AW356" s="994"/>
      <c r="AX356" s="1141"/>
      <c r="AY356" s="1141">
        <f t="shared" si="79"/>
        <v>980000</v>
      </c>
      <c r="AZ356" s="1141">
        <f t="shared" si="80"/>
        <v>0</v>
      </c>
      <c r="BB356" s="1062"/>
      <c r="XFD356" s="211"/>
    </row>
    <row r="357" spans="1:54 16384:16384" s="217" customFormat="1" ht="42">
      <c r="A357" s="211">
        <v>2</v>
      </c>
      <c r="B357" s="211">
        <v>8</v>
      </c>
      <c r="C357" s="528" t="s">
        <v>1188</v>
      </c>
      <c r="D357" s="213">
        <v>2.1</v>
      </c>
      <c r="E357" s="247">
        <v>9</v>
      </c>
      <c r="F357" s="247" t="s">
        <v>543</v>
      </c>
      <c r="G357" s="244" t="s">
        <v>539</v>
      </c>
      <c r="H357" s="214" t="s">
        <v>139</v>
      </c>
      <c r="I357" s="214" t="s">
        <v>528</v>
      </c>
      <c r="J357" s="1295" t="s">
        <v>33</v>
      </c>
      <c r="K357" s="1295">
        <v>20.108899999999998</v>
      </c>
      <c r="L357" s="1394">
        <v>99.757300000000001</v>
      </c>
      <c r="M357" s="234">
        <v>780000</v>
      </c>
      <c r="N357" s="215">
        <v>780000</v>
      </c>
      <c r="O357" s="213" t="s">
        <v>32</v>
      </c>
      <c r="P357" s="213">
        <v>1</v>
      </c>
      <c r="Q357" s="213">
        <v>1</v>
      </c>
      <c r="R357" s="213">
        <v>1</v>
      </c>
      <c r="S357" s="213">
        <v>1</v>
      </c>
      <c r="T357" s="196">
        <v>1</v>
      </c>
      <c r="U357" s="233"/>
      <c r="V357" s="249">
        <v>1000</v>
      </c>
      <c r="W357" s="257" t="s">
        <v>994</v>
      </c>
      <c r="X357" s="250">
        <v>0.13700000000000001</v>
      </c>
      <c r="Y357" s="250">
        <v>212</v>
      </c>
      <c r="Z357" s="243">
        <v>10</v>
      </c>
      <c r="AA357" s="210"/>
      <c r="AB357" s="210"/>
      <c r="AC357" s="210">
        <v>2563</v>
      </c>
      <c r="AD357" s="210">
        <v>2563</v>
      </c>
      <c r="AE357" s="210" t="s">
        <v>187</v>
      </c>
      <c r="AF357" s="1248">
        <v>90</v>
      </c>
      <c r="AG357" s="1241" t="s">
        <v>159</v>
      </c>
      <c r="AH357" s="210"/>
      <c r="AI357" s="225">
        <v>202570001015</v>
      </c>
      <c r="AJ357" s="220">
        <v>780000</v>
      </c>
      <c r="AK357" s="234"/>
      <c r="AL357" s="215">
        <v>780000</v>
      </c>
      <c r="AM357" s="215">
        <v>260000</v>
      </c>
      <c r="AN357" s="215">
        <v>260000</v>
      </c>
      <c r="AO357" s="215">
        <v>260000</v>
      </c>
      <c r="AP357" s="215"/>
      <c r="AQ357" s="215"/>
      <c r="AR357" s="215"/>
      <c r="AS357" s="215"/>
      <c r="AT357" s="215"/>
      <c r="AU357" s="215"/>
      <c r="AV357" s="215"/>
      <c r="AW357" s="994"/>
      <c r="AX357" s="1141"/>
      <c r="AY357" s="1141">
        <f t="shared" si="79"/>
        <v>780000</v>
      </c>
      <c r="AZ357" s="1141">
        <f t="shared" si="80"/>
        <v>0</v>
      </c>
      <c r="BB357" s="1062"/>
      <c r="XFD357" s="211"/>
    </row>
    <row r="358" spans="1:54 16384:16384" s="217" customFormat="1" ht="42">
      <c r="A358" s="211">
        <v>2</v>
      </c>
      <c r="B358" s="211">
        <v>9</v>
      </c>
      <c r="C358" s="528" t="s">
        <v>1147</v>
      </c>
      <c r="D358" s="213">
        <v>2.1</v>
      </c>
      <c r="E358" s="247">
        <v>9</v>
      </c>
      <c r="F358" s="247" t="s">
        <v>544</v>
      </c>
      <c r="G358" s="244" t="s">
        <v>527</v>
      </c>
      <c r="H358" s="214" t="s">
        <v>139</v>
      </c>
      <c r="I358" s="214" t="s">
        <v>492</v>
      </c>
      <c r="J358" s="1295" t="s">
        <v>454</v>
      </c>
      <c r="K358" s="1295">
        <v>20.2074</v>
      </c>
      <c r="L358" s="1394">
        <v>100.0758</v>
      </c>
      <c r="M358" s="234">
        <v>980000</v>
      </c>
      <c r="N358" s="215">
        <v>980000</v>
      </c>
      <c r="O358" s="213"/>
      <c r="P358" s="213">
        <v>1</v>
      </c>
      <c r="Q358" s="213">
        <v>1</v>
      </c>
      <c r="R358" s="213">
        <v>1</v>
      </c>
      <c r="S358" s="213">
        <v>1</v>
      </c>
      <c r="T358" s="196">
        <v>1</v>
      </c>
      <c r="U358" s="233"/>
      <c r="V358" s="249">
        <v>5700</v>
      </c>
      <c r="W358" s="257"/>
      <c r="X358" s="250"/>
      <c r="Y358" s="250">
        <v>1200</v>
      </c>
      <c r="Z358" s="243">
        <v>20</v>
      </c>
      <c r="AA358" s="210"/>
      <c r="AB358" s="210"/>
      <c r="AC358" s="210">
        <v>2563</v>
      </c>
      <c r="AD358" s="210">
        <v>2563</v>
      </c>
      <c r="AE358" s="210" t="s">
        <v>187</v>
      </c>
      <c r="AF358" s="1248">
        <v>90</v>
      </c>
      <c r="AG358" s="1241" t="s">
        <v>159</v>
      </c>
      <c r="AH358" s="210"/>
      <c r="AI358" s="225">
        <v>202570001016</v>
      </c>
      <c r="AJ358" s="220">
        <v>980000</v>
      </c>
      <c r="AK358" s="234" t="s">
        <v>32</v>
      </c>
      <c r="AL358" s="215">
        <v>980000</v>
      </c>
      <c r="AM358" s="215"/>
      <c r="AN358" s="215">
        <v>380000</v>
      </c>
      <c r="AO358" s="215">
        <v>300000</v>
      </c>
      <c r="AP358" s="215">
        <v>300000</v>
      </c>
      <c r="AQ358" s="215"/>
      <c r="AR358" s="215"/>
      <c r="AS358" s="215"/>
      <c r="AT358" s="215"/>
      <c r="AU358" s="215"/>
      <c r="AV358" s="215"/>
      <c r="AW358" s="994"/>
      <c r="AX358" s="1141"/>
      <c r="AY358" s="1141">
        <f t="shared" si="79"/>
        <v>980000</v>
      </c>
      <c r="AZ358" s="1141">
        <f t="shared" si="80"/>
        <v>0</v>
      </c>
      <c r="BB358" s="1062"/>
      <c r="XFD358" s="211"/>
    </row>
    <row r="359" spans="1:54 16384:16384" s="217" customFormat="1" ht="42">
      <c r="A359" s="211">
        <v>2</v>
      </c>
      <c r="B359" s="211">
        <v>10</v>
      </c>
      <c r="C359" s="528" t="s">
        <v>1148</v>
      </c>
      <c r="D359" s="213">
        <v>2.1</v>
      </c>
      <c r="E359" s="247">
        <v>9</v>
      </c>
      <c r="F359" s="247" t="s">
        <v>545</v>
      </c>
      <c r="G359" s="244" t="s">
        <v>534</v>
      </c>
      <c r="H359" s="214" t="s">
        <v>139</v>
      </c>
      <c r="I359" s="214" t="s">
        <v>531</v>
      </c>
      <c r="J359" s="1295" t="s">
        <v>33</v>
      </c>
      <c r="K359" s="1295">
        <v>19.509592999999999</v>
      </c>
      <c r="L359" s="1394">
        <v>99.387159999999994</v>
      </c>
      <c r="M359" s="234">
        <v>900000</v>
      </c>
      <c r="N359" s="215">
        <v>900000</v>
      </c>
      <c r="O359" s="213"/>
      <c r="P359" s="213">
        <v>1</v>
      </c>
      <c r="Q359" s="213">
        <v>1</v>
      </c>
      <c r="R359" s="213">
        <v>1</v>
      </c>
      <c r="S359" s="213">
        <v>1</v>
      </c>
      <c r="T359" s="196">
        <v>1</v>
      </c>
      <c r="U359" s="233"/>
      <c r="V359" s="249">
        <v>1200</v>
      </c>
      <c r="W359" s="257"/>
      <c r="X359" s="250"/>
      <c r="Y359" s="250"/>
      <c r="Z359" s="243">
        <v>20</v>
      </c>
      <c r="AA359" s="210" t="s">
        <v>32</v>
      </c>
      <c r="AB359" s="210" t="s">
        <v>32</v>
      </c>
      <c r="AC359" s="210">
        <v>2563</v>
      </c>
      <c r="AD359" s="210">
        <v>2563</v>
      </c>
      <c r="AE359" s="210" t="s">
        <v>187</v>
      </c>
      <c r="AF359" s="1248">
        <v>90</v>
      </c>
      <c r="AG359" s="1241" t="s">
        <v>159</v>
      </c>
      <c r="AH359" s="210"/>
      <c r="AI359" s="225">
        <v>202570001017</v>
      </c>
      <c r="AJ359" s="220">
        <f>SUM(AM359:AQ359)</f>
        <v>900000</v>
      </c>
      <c r="AK359" s="234"/>
      <c r="AL359" s="215">
        <v>900000</v>
      </c>
      <c r="AM359" s="215">
        <v>45000</v>
      </c>
      <c r="AN359" s="215">
        <v>126000</v>
      </c>
      <c r="AO359" s="215">
        <v>225000</v>
      </c>
      <c r="AP359" s="215">
        <v>342000</v>
      </c>
      <c r="AQ359" s="215">
        <v>162000</v>
      </c>
      <c r="AR359" s="215"/>
      <c r="AS359" s="215"/>
      <c r="AT359" s="215"/>
      <c r="AU359" s="215"/>
      <c r="AV359" s="215"/>
      <c r="AW359" s="994"/>
      <c r="AX359" s="1141"/>
      <c r="AY359" s="1141">
        <f t="shared" si="79"/>
        <v>900000</v>
      </c>
      <c r="AZ359" s="1141">
        <f t="shared" si="80"/>
        <v>0</v>
      </c>
      <c r="BB359" s="1062"/>
      <c r="XFD359" s="211"/>
    </row>
    <row r="360" spans="1:54 16384:16384" s="217" customFormat="1" ht="42">
      <c r="A360" s="211">
        <v>2</v>
      </c>
      <c r="B360" s="211">
        <v>11</v>
      </c>
      <c r="C360" s="528" t="s">
        <v>1189</v>
      </c>
      <c r="D360" s="213">
        <v>2.1</v>
      </c>
      <c r="E360" s="247">
        <v>9</v>
      </c>
      <c r="F360" s="247" t="s">
        <v>546</v>
      </c>
      <c r="G360" s="244" t="s">
        <v>518</v>
      </c>
      <c r="H360" s="214" t="s">
        <v>139</v>
      </c>
      <c r="I360" s="214" t="s">
        <v>531</v>
      </c>
      <c r="J360" s="1295" t="s">
        <v>33</v>
      </c>
      <c r="K360" s="1295">
        <v>19.646360999999999</v>
      </c>
      <c r="L360" s="1394">
        <v>100.06947</v>
      </c>
      <c r="M360" s="234">
        <v>450000</v>
      </c>
      <c r="N360" s="215">
        <v>450000</v>
      </c>
      <c r="O360" s="213"/>
      <c r="P360" s="213">
        <v>1</v>
      </c>
      <c r="Q360" s="213">
        <v>1</v>
      </c>
      <c r="R360" s="213">
        <v>1</v>
      </c>
      <c r="S360" s="213">
        <v>1</v>
      </c>
      <c r="T360" s="196">
        <v>1</v>
      </c>
      <c r="U360" s="233"/>
      <c r="V360" s="249">
        <v>3500</v>
      </c>
      <c r="W360" s="257"/>
      <c r="X360" s="250">
        <v>6.96</v>
      </c>
      <c r="Y360" s="250">
        <v>900</v>
      </c>
      <c r="Z360" s="243">
        <v>10</v>
      </c>
      <c r="AA360" s="210"/>
      <c r="AB360" s="210"/>
      <c r="AC360" s="210">
        <v>2563</v>
      </c>
      <c r="AD360" s="210">
        <v>2563</v>
      </c>
      <c r="AE360" s="210" t="s">
        <v>187</v>
      </c>
      <c r="AF360" s="1248">
        <v>90</v>
      </c>
      <c r="AG360" s="1241" t="s">
        <v>159</v>
      </c>
      <c r="AH360" s="210"/>
      <c r="AI360" s="225">
        <v>202570001018</v>
      </c>
      <c r="AJ360" s="220">
        <f>AK360+AL360</f>
        <v>450000</v>
      </c>
      <c r="AK360" s="234">
        <v>0</v>
      </c>
      <c r="AL360" s="215">
        <v>450000</v>
      </c>
      <c r="AM360" s="215"/>
      <c r="AN360" s="215">
        <v>150000</v>
      </c>
      <c r="AO360" s="215">
        <v>150000</v>
      </c>
      <c r="AP360" s="215">
        <f>AL360-AN360-AO360</f>
        <v>150000</v>
      </c>
      <c r="AQ360" s="215"/>
      <c r="AR360" s="215"/>
      <c r="AS360" s="215"/>
      <c r="AT360" s="215"/>
      <c r="AU360" s="215"/>
      <c r="AV360" s="215"/>
      <c r="AW360" s="994"/>
      <c r="AX360" s="1141"/>
      <c r="AY360" s="1141">
        <f t="shared" si="79"/>
        <v>450000</v>
      </c>
      <c r="AZ360" s="1141">
        <f t="shared" si="80"/>
        <v>0</v>
      </c>
      <c r="BB360" s="1062"/>
      <c r="XFD360" s="211"/>
    </row>
    <row r="361" spans="1:54 16384:16384" s="217" customFormat="1" ht="23.25">
      <c r="A361" s="211">
        <v>2</v>
      </c>
      <c r="B361" s="211">
        <v>12</v>
      </c>
      <c r="C361" s="528" t="s">
        <v>1149</v>
      </c>
      <c r="D361" s="213">
        <v>2.1</v>
      </c>
      <c r="E361" s="247">
        <v>9</v>
      </c>
      <c r="F361" s="247" t="s">
        <v>543</v>
      </c>
      <c r="G361" s="244" t="s">
        <v>539</v>
      </c>
      <c r="H361" s="214" t="s">
        <v>139</v>
      </c>
      <c r="I361" s="214" t="s">
        <v>528</v>
      </c>
      <c r="J361" s="1295" t="s">
        <v>33</v>
      </c>
      <c r="K361" s="1295">
        <v>20.102900000000002</v>
      </c>
      <c r="L361" s="1394">
        <v>99.654300000000006</v>
      </c>
      <c r="M361" s="234">
        <v>630000</v>
      </c>
      <c r="N361" s="215">
        <v>630000</v>
      </c>
      <c r="O361" s="213" t="s">
        <v>32</v>
      </c>
      <c r="P361" s="213">
        <v>1</v>
      </c>
      <c r="Q361" s="213">
        <v>1</v>
      </c>
      <c r="R361" s="213">
        <v>1</v>
      </c>
      <c r="S361" s="213">
        <v>1</v>
      </c>
      <c r="T361" s="196">
        <v>1</v>
      </c>
      <c r="U361" s="233"/>
      <c r="V361" s="249">
        <v>200</v>
      </c>
      <c r="W361" s="257" t="s">
        <v>993</v>
      </c>
      <c r="X361" s="250" t="s">
        <v>32</v>
      </c>
      <c r="Y361" s="250">
        <v>67</v>
      </c>
      <c r="Z361" s="243">
        <v>10</v>
      </c>
      <c r="AA361" s="210"/>
      <c r="AB361" s="210"/>
      <c r="AC361" s="210">
        <v>2563</v>
      </c>
      <c r="AD361" s="210">
        <v>2563</v>
      </c>
      <c r="AE361" s="210" t="s">
        <v>187</v>
      </c>
      <c r="AF361" s="1248">
        <v>90</v>
      </c>
      <c r="AG361" s="1241" t="s">
        <v>159</v>
      </c>
      <c r="AH361" s="210"/>
      <c r="AI361" s="225">
        <v>202570001019</v>
      </c>
      <c r="AJ361" s="220">
        <v>630000</v>
      </c>
      <c r="AK361" s="234"/>
      <c r="AL361" s="215">
        <v>630000</v>
      </c>
      <c r="AM361" s="215">
        <v>210000</v>
      </c>
      <c r="AN361" s="215">
        <v>210000</v>
      </c>
      <c r="AO361" s="215">
        <v>210000</v>
      </c>
      <c r="AP361" s="215"/>
      <c r="AQ361" s="215"/>
      <c r="AR361" s="215"/>
      <c r="AS361" s="215"/>
      <c r="AT361" s="215"/>
      <c r="AU361" s="215"/>
      <c r="AV361" s="215"/>
      <c r="AW361" s="994"/>
      <c r="AX361" s="1141"/>
      <c r="AY361" s="1141">
        <f t="shared" si="79"/>
        <v>630000</v>
      </c>
      <c r="AZ361" s="1141">
        <f t="shared" si="80"/>
        <v>0</v>
      </c>
      <c r="BB361" s="1062"/>
      <c r="XFD361" s="211"/>
    </row>
    <row r="362" spans="1:54 16384:16384" s="217" customFormat="1" ht="42">
      <c r="A362" s="211">
        <v>2</v>
      </c>
      <c r="B362" s="211">
        <v>13</v>
      </c>
      <c r="C362" s="528" t="s">
        <v>1150</v>
      </c>
      <c r="D362" s="213">
        <v>2.1</v>
      </c>
      <c r="E362" s="247">
        <v>9</v>
      </c>
      <c r="F362" s="247" t="s">
        <v>547</v>
      </c>
      <c r="G362" s="244" t="s">
        <v>527</v>
      </c>
      <c r="H362" s="214" t="s">
        <v>139</v>
      </c>
      <c r="I362" s="214" t="s">
        <v>506</v>
      </c>
      <c r="J362" s="1295" t="s">
        <v>33</v>
      </c>
      <c r="K362" s="1295">
        <v>20.2895</v>
      </c>
      <c r="L362" s="1394">
        <v>100.2277</v>
      </c>
      <c r="M362" s="234">
        <v>970000</v>
      </c>
      <c r="N362" s="215">
        <v>970000</v>
      </c>
      <c r="O362" s="213"/>
      <c r="P362" s="213">
        <v>1</v>
      </c>
      <c r="Q362" s="213">
        <v>1</v>
      </c>
      <c r="R362" s="213">
        <v>1</v>
      </c>
      <c r="S362" s="213">
        <v>1</v>
      </c>
      <c r="T362" s="196">
        <v>1</v>
      </c>
      <c r="U362" s="233"/>
      <c r="V362" s="249">
        <v>1500</v>
      </c>
      <c r="W362" s="257"/>
      <c r="X362" s="250"/>
      <c r="Y362" s="250">
        <v>200</v>
      </c>
      <c r="Z362" s="243">
        <v>20</v>
      </c>
      <c r="AA362" s="210"/>
      <c r="AB362" s="210"/>
      <c r="AC362" s="210">
        <v>2563</v>
      </c>
      <c r="AD362" s="210">
        <v>2563</v>
      </c>
      <c r="AE362" s="210" t="s">
        <v>187</v>
      </c>
      <c r="AF362" s="1248">
        <v>90</v>
      </c>
      <c r="AG362" s="1241" t="s">
        <v>159</v>
      </c>
      <c r="AH362" s="210"/>
      <c r="AI362" s="225">
        <v>202570001020</v>
      </c>
      <c r="AJ362" s="220">
        <v>970000</v>
      </c>
      <c r="AK362" s="234" t="s">
        <v>32</v>
      </c>
      <c r="AL362" s="215">
        <v>970000</v>
      </c>
      <c r="AM362" s="215"/>
      <c r="AN362" s="215">
        <v>370000</v>
      </c>
      <c r="AO362" s="215">
        <v>300000</v>
      </c>
      <c r="AP362" s="215">
        <v>300000</v>
      </c>
      <c r="AQ362" s="215"/>
      <c r="AR362" s="215"/>
      <c r="AS362" s="215"/>
      <c r="AT362" s="215"/>
      <c r="AU362" s="215"/>
      <c r="AV362" s="215"/>
      <c r="AW362" s="994"/>
      <c r="AX362" s="1141"/>
      <c r="AY362" s="1141">
        <f t="shared" si="79"/>
        <v>970000</v>
      </c>
      <c r="AZ362" s="1141">
        <f t="shared" si="80"/>
        <v>0</v>
      </c>
      <c r="BB362" s="1062"/>
      <c r="XFD362" s="211"/>
    </row>
    <row r="363" spans="1:54 16384:16384" s="217" customFormat="1" ht="42">
      <c r="A363" s="211">
        <v>2</v>
      </c>
      <c r="B363" s="211">
        <v>14</v>
      </c>
      <c r="C363" s="528" t="s">
        <v>1151</v>
      </c>
      <c r="D363" s="213">
        <v>2.1</v>
      </c>
      <c r="E363" s="247">
        <v>9</v>
      </c>
      <c r="F363" s="247" t="s">
        <v>906</v>
      </c>
      <c r="G363" s="244" t="s">
        <v>535</v>
      </c>
      <c r="H363" s="214" t="s">
        <v>139</v>
      </c>
      <c r="I363" s="214" t="s">
        <v>548</v>
      </c>
      <c r="J363" s="1295" t="s">
        <v>33</v>
      </c>
      <c r="K363" s="1295">
        <v>19.5749</v>
      </c>
      <c r="L363" s="1394">
        <v>99.885999999999996</v>
      </c>
      <c r="M363" s="234">
        <v>870000</v>
      </c>
      <c r="N363" s="215">
        <v>870000</v>
      </c>
      <c r="O363" s="213" t="s">
        <v>32</v>
      </c>
      <c r="P363" s="213">
        <v>1</v>
      </c>
      <c r="Q363" s="213">
        <v>1</v>
      </c>
      <c r="R363" s="213">
        <v>1</v>
      </c>
      <c r="S363" s="213">
        <v>1</v>
      </c>
      <c r="T363" s="196">
        <v>1</v>
      </c>
      <c r="U363" s="233" t="s">
        <v>32</v>
      </c>
      <c r="V363" s="249">
        <v>2100</v>
      </c>
      <c r="W363" s="257">
        <v>53</v>
      </c>
      <c r="X363" s="250"/>
      <c r="Y363" s="250">
        <v>117</v>
      </c>
      <c r="Z363" s="243">
        <v>20</v>
      </c>
      <c r="AA363" s="210"/>
      <c r="AB363" s="210"/>
      <c r="AC363" s="210">
        <v>2563</v>
      </c>
      <c r="AD363" s="210">
        <v>2563</v>
      </c>
      <c r="AE363" s="210" t="s">
        <v>187</v>
      </c>
      <c r="AF363" s="1248">
        <v>90</v>
      </c>
      <c r="AG363" s="1241" t="s">
        <v>159</v>
      </c>
      <c r="AH363" s="210"/>
      <c r="AI363" s="225">
        <v>202570001021</v>
      </c>
      <c r="AJ363" s="220">
        <v>870000</v>
      </c>
      <c r="AK363" s="234" t="s">
        <v>32</v>
      </c>
      <c r="AL363" s="215">
        <f>AJ363</f>
        <v>870000</v>
      </c>
      <c r="AM363" s="215"/>
      <c r="AN363" s="215">
        <v>290000</v>
      </c>
      <c r="AO363" s="215">
        <v>290000</v>
      </c>
      <c r="AP363" s="215">
        <v>290000</v>
      </c>
      <c r="AQ363" s="215"/>
      <c r="AR363" s="215"/>
      <c r="AS363" s="215"/>
      <c r="AT363" s="215"/>
      <c r="AU363" s="215"/>
      <c r="AV363" s="215"/>
      <c r="AW363" s="994"/>
      <c r="AX363" s="1141"/>
      <c r="AY363" s="1141">
        <f t="shared" si="79"/>
        <v>870000</v>
      </c>
      <c r="AZ363" s="1141">
        <f t="shared" si="80"/>
        <v>0</v>
      </c>
      <c r="BB363" s="1062"/>
      <c r="XFD363" s="211"/>
    </row>
    <row r="364" spans="1:54 16384:16384" s="217" customFormat="1" ht="48">
      <c r="A364" s="211">
        <v>2</v>
      </c>
      <c r="B364" s="211">
        <v>15</v>
      </c>
      <c r="C364" s="1586" t="s">
        <v>1152</v>
      </c>
      <c r="D364" s="213">
        <v>2.1</v>
      </c>
      <c r="E364" s="247">
        <v>9</v>
      </c>
      <c r="F364" s="247" t="s">
        <v>525</v>
      </c>
      <c r="G364" s="244" t="s">
        <v>523</v>
      </c>
      <c r="H364" s="214" t="s">
        <v>139</v>
      </c>
      <c r="I364" s="214"/>
      <c r="J364" s="1295" t="s">
        <v>33</v>
      </c>
      <c r="K364" s="1295">
        <v>19.728750000000002</v>
      </c>
      <c r="L364" s="1394">
        <v>100.088021</v>
      </c>
      <c r="M364" s="234">
        <v>750000</v>
      </c>
      <c r="N364" s="215">
        <v>750000</v>
      </c>
      <c r="O364" s="213" t="s">
        <v>32</v>
      </c>
      <c r="P364" s="213">
        <v>1</v>
      </c>
      <c r="Q364" s="213">
        <v>1</v>
      </c>
      <c r="R364" s="213">
        <v>1</v>
      </c>
      <c r="S364" s="213">
        <v>1</v>
      </c>
      <c r="T364" s="196">
        <v>1</v>
      </c>
      <c r="U364" s="233"/>
      <c r="V364" s="249">
        <v>500</v>
      </c>
      <c r="W364" s="257" t="s">
        <v>988</v>
      </c>
      <c r="X364" s="250" t="s">
        <v>32</v>
      </c>
      <c r="Y364" s="250">
        <v>210</v>
      </c>
      <c r="Z364" s="243">
        <v>10</v>
      </c>
      <c r="AA364" s="210"/>
      <c r="AB364" s="210"/>
      <c r="AC364" s="210">
        <v>2563</v>
      </c>
      <c r="AD364" s="210">
        <v>2563</v>
      </c>
      <c r="AE364" s="210" t="s">
        <v>187</v>
      </c>
      <c r="AF364" s="1248">
        <v>90</v>
      </c>
      <c r="AG364" s="1241" t="s">
        <v>159</v>
      </c>
      <c r="AH364" s="210"/>
      <c r="AI364" s="225">
        <v>202570001022</v>
      </c>
      <c r="AJ364" s="220">
        <f>SUM(AM364:AO364)</f>
        <v>750000</v>
      </c>
      <c r="AK364" s="234"/>
      <c r="AL364" s="215">
        <v>750000</v>
      </c>
      <c r="AM364" s="215">
        <v>200000</v>
      </c>
      <c r="AN364" s="215">
        <v>250000</v>
      </c>
      <c r="AO364" s="215">
        <v>300000</v>
      </c>
      <c r="AP364" s="215"/>
      <c r="AQ364" s="215"/>
      <c r="AR364" s="215"/>
      <c r="AS364" s="215"/>
      <c r="AT364" s="215"/>
      <c r="AU364" s="215"/>
      <c r="AV364" s="215"/>
      <c r="AW364" s="994"/>
      <c r="AX364" s="1141"/>
      <c r="AY364" s="1141">
        <f t="shared" si="79"/>
        <v>750000</v>
      </c>
      <c r="AZ364" s="1141">
        <f t="shared" si="80"/>
        <v>0</v>
      </c>
      <c r="BB364" s="1062"/>
      <c r="XFD364" s="211"/>
    </row>
    <row r="365" spans="1:54 16384:16384" s="217" customFormat="1" ht="42">
      <c r="A365" s="211">
        <v>2</v>
      </c>
      <c r="B365" s="211">
        <v>16</v>
      </c>
      <c r="C365" s="528" t="s">
        <v>1153</v>
      </c>
      <c r="D365" s="213">
        <v>2.1</v>
      </c>
      <c r="E365" s="247">
        <v>9</v>
      </c>
      <c r="F365" s="247" t="s">
        <v>547</v>
      </c>
      <c r="G365" s="244" t="s">
        <v>527</v>
      </c>
      <c r="H365" s="214" t="s">
        <v>139</v>
      </c>
      <c r="I365" s="214" t="s">
        <v>506</v>
      </c>
      <c r="J365" s="1295" t="s">
        <v>33</v>
      </c>
      <c r="K365" s="1295">
        <v>20.3308</v>
      </c>
      <c r="L365" s="1394">
        <v>100.2711</v>
      </c>
      <c r="M365" s="234">
        <v>980000</v>
      </c>
      <c r="N365" s="215">
        <v>980000</v>
      </c>
      <c r="O365" s="213"/>
      <c r="P365" s="213">
        <v>1</v>
      </c>
      <c r="Q365" s="213">
        <v>1</v>
      </c>
      <c r="R365" s="213">
        <v>1</v>
      </c>
      <c r="S365" s="213">
        <v>1</v>
      </c>
      <c r="T365" s="196">
        <v>1</v>
      </c>
      <c r="U365" s="233"/>
      <c r="V365" s="249">
        <v>3000</v>
      </c>
      <c r="W365" s="257"/>
      <c r="X365" s="250"/>
      <c r="Y365" s="250">
        <v>120</v>
      </c>
      <c r="Z365" s="243">
        <v>20</v>
      </c>
      <c r="AA365" s="210"/>
      <c r="AB365" s="210"/>
      <c r="AC365" s="210">
        <v>2563</v>
      </c>
      <c r="AD365" s="210">
        <v>2563</v>
      </c>
      <c r="AE365" s="210" t="s">
        <v>187</v>
      </c>
      <c r="AF365" s="1248">
        <v>90</v>
      </c>
      <c r="AG365" s="1241" t="s">
        <v>159</v>
      </c>
      <c r="AH365" s="210"/>
      <c r="AI365" s="225">
        <v>202570001023</v>
      </c>
      <c r="AJ365" s="220">
        <v>980000</v>
      </c>
      <c r="AK365" s="234" t="s">
        <v>32</v>
      </c>
      <c r="AL365" s="215">
        <v>980000</v>
      </c>
      <c r="AM365" s="215"/>
      <c r="AN365" s="215">
        <v>380000</v>
      </c>
      <c r="AO365" s="215">
        <v>300000</v>
      </c>
      <c r="AP365" s="215">
        <v>300000</v>
      </c>
      <c r="AQ365" s="215"/>
      <c r="AR365" s="215"/>
      <c r="AS365" s="215"/>
      <c r="AT365" s="215"/>
      <c r="AU365" s="215"/>
      <c r="AV365" s="215"/>
      <c r="AW365" s="994"/>
      <c r="AX365" s="1141"/>
      <c r="AY365" s="1141">
        <f t="shared" si="79"/>
        <v>980000</v>
      </c>
      <c r="AZ365" s="1141">
        <f t="shared" si="80"/>
        <v>0</v>
      </c>
      <c r="BB365" s="1062"/>
      <c r="XFD365" s="211"/>
    </row>
    <row r="366" spans="1:54 16384:16384" s="217" customFormat="1" ht="42">
      <c r="A366" s="211">
        <v>2</v>
      </c>
      <c r="B366" s="211">
        <v>17</v>
      </c>
      <c r="C366" s="528" t="s">
        <v>1154</v>
      </c>
      <c r="D366" s="213">
        <v>2.1</v>
      </c>
      <c r="E366" s="247">
        <v>9</v>
      </c>
      <c r="F366" s="247" t="s">
        <v>549</v>
      </c>
      <c r="G366" s="244" t="s">
        <v>535</v>
      </c>
      <c r="H366" s="214" t="s">
        <v>139</v>
      </c>
      <c r="I366" s="214" t="s">
        <v>498</v>
      </c>
      <c r="J366" s="1295" t="s">
        <v>33</v>
      </c>
      <c r="K366" s="1295">
        <v>19.6926612</v>
      </c>
      <c r="L366" s="1394">
        <v>99.644986000000003</v>
      </c>
      <c r="M366" s="234">
        <v>980000</v>
      </c>
      <c r="N366" s="215">
        <v>980000</v>
      </c>
      <c r="O366" s="213" t="s">
        <v>32</v>
      </c>
      <c r="P366" s="213">
        <v>1</v>
      </c>
      <c r="Q366" s="213">
        <v>1</v>
      </c>
      <c r="R366" s="213">
        <v>1</v>
      </c>
      <c r="S366" s="213">
        <v>1</v>
      </c>
      <c r="T366" s="196">
        <v>1</v>
      </c>
      <c r="U366" s="233"/>
      <c r="V366" s="249">
        <v>3000</v>
      </c>
      <c r="W366" s="257">
        <v>38</v>
      </c>
      <c r="X366" s="250"/>
      <c r="Y366" s="250">
        <v>460</v>
      </c>
      <c r="Z366" s="243">
        <v>20</v>
      </c>
      <c r="AA366" s="210"/>
      <c r="AB366" s="210"/>
      <c r="AC366" s="210">
        <v>2563</v>
      </c>
      <c r="AD366" s="210">
        <v>2563</v>
      </c>
      <c r="AE366" s="210" t="s">
        <v>187</v>
      </c>
      <c r="AF366" s="1248">
        <v>90</v>
      </c>
      <c r="AG366" s="1241" t="s">
        <v>159</v>
      </c>
      <c r="AH366" s="210"/>
      <c r="AI366" s="225">
        <v>202570001024</v>
      </c>
      <c r="AJ366" s="220">
        <v>980000</v>
      </c>
      <c r="AK366" s="234" t="s">
        <v>32</v>
      </c>
      <c r="AL366" s="215">
        <f>AJ366</f>
        <v>980000</v>
      </c>
      <c r="AM366" s="215"/>
      <c r="AN366" s="215">
        <v>327000</v>
      </c>
      <c r="AO366" s="215">
        <v>327000</v>
      </c>
      <c r="AP366" s="215">
        <v>326000</v>
      </c>
      <c r="AQ366" s="215"/>
      <c r="AR366" s="215"/>
      <c r="AS366" s="215"/>
      <c r="AT366" s="215"/>
      <c r="AU366" s="215"/>
      <c r="AV366" s="215"/>
      <c r="AW366" s="994"/>
      <c r="AX366" s="1141"/>
      <c r="AY366" s="1141">
        <f t="shared" si="79"/>
        <v>980000</v>
      </c>
      <c r="AZ366" s="1141">
        <f t="shared" si="80"/>
        <v>0</v>
      </c>
      <c r="BB366" s="1062"/>
      <c r="XFD366" s="211"/>
    </row>
    <row r="367" spans="1:54 16384:16384" s="217" customFormat="1" ht="42">
      <c r="A367" s="211">
        <v>2</v>
      </c>
      <c r="B367" s="211">
        <v>18</v>
      </c>
      <c r="C367" s="528" t="s">
        <v>1190</v>
      </c>
      <c r="D367" s="213">
        <v>2.1</v>
      </c>
      <c r="E367" s="247">
        <v>9</v>
      </c>
      <c r="F367" s="247" t="s">
        <v>137</v>
      </c>
      <c r="G367" s="244" t="s">
        <v>138</v>
      </c>
      <c r="H367" s="214" t="s">
        <v>139</v>
      </c>
      <c r="I367" s="214" t="s">
        <v>503</v>
      </c>
      <c r="J367" s="1295" t="s">
        <v>33</v>
      </c>
      <c r="K367" s="1295">
        <v>19.977360000000001</v>
      </c>
      <c r="L367" s="1394">
        <v>100.436115</v>
      </c>
      <c r="M367" s="234">
        <v>700000</v>
      </c>
      <c r="N367" s="215">
        <v>700000</v>
      </c>
      <c r="O367" s="213"/>
      <c r="P367" s="213">
        <v>1</v>
      </c>
      <c r="Q367" s="213">
        <v>1</v>
      </c>
      <c r="R367" s="213">
        <v>1</v>
      </c>
      <c r="S367" s="213">
        <v>1</v>
      </c>
      <c r="T367" s="196">
        <v>1</v>
      </c>
      <c r="U367" s="233"/>
      <c r="V367" s="249">
        <v>1500</v>
      </c>
      <c r="W367" s="257"/>
      <c r="X367" s="250">
        <v>0.33500000000000002</v>
      </c>
      <c r="Y367" s="250">
        <v>159</v>
      </c>
      <c r="Z367" s="243">
        <v>15</v>
      </c>
      <c r="AA367" s="210"/>
      <c r="AB367" s="210"/>
      <c r="AC367" s="210">
        <v>2563</v>
      </c>
      <c r="AD367" s="210">
        <v>2563</v>
      </c>
      <c r="AE367" s="210" t="s">
        <v>187</v>
      </c>
      <c r="AF367" s="1248">
        <v>90</v>
      </c>
      <c r="AG367" s="1241" t="s">
        <v>159</v>
      </c>
      <c r="AH367" s="210"/>
      <c r="AI367" s="225">
        <v>202570001025</v>
      </c>
      <c r="AJ367" s="220">
        <f>AK367+AL367</f>
        <v>700000</v>
      </c>
      <c r="AK367" s="234">
        <v>0</v>
      </c>
      <c r="AL367" s="215">
        <v>700000</v>
      </c>
      <c r="AM367" s="215"/>
      <c r="AN367" s="215">
        <v>235000</v>
      </c>
      <c r="AO367" s="215">
        <v>235000</v>
      </c>
      <c r="AP367" s="215">
        <f>AL367-AN367-AO367</f>
        <v>230000</v>
      </c>
      <c r="AQ367" s="215"/>
      <c r="AR367" s="215"/>
      <c r="AS367" s="215"/>
      <c r="AT367" s="215"/>
      <c r="AU367" s="215"/>
      <c r="AV367" s="215"/>
      <c r="AW367" s="994"/>
      <c r="AX367" s="1141"/>
      <c r="AY367" s="1141">
        <f t="shared" si="79"/>
        <v>700000</v>
      </c>
      <c r="AZ367" s="1141">
        <f t="shared" si="80"/>
        <v>0</v>
      </c>
      <c r="BB367" s="1062"/>
      <c r="XFD367" s="211"/>
    </row>
    <row r="368" spans="1:54 16384:16384" s="217" customFormat="1" ht="42">
      <c r="A368" s="211">
        <v>2</v>
      </c>
      <c r="B368" s="211">
        <v>19</v>
      </c>
      <c r="C368" s="528" t="s">
        <v>1155</v>
      </c>
      <c r="D368" s="213">
        <v>2.1</v>
      </c>
      <c r="E368" s="247">
        <v>9</v>
      </c>
      <c r="F368" s="247" t="s">
        <v>526</v>
      </c>
      <c r="G368" s="244" t="s">
        <v>527</v>
      </c>
      <c r="H368" s="214" t="s">
        <v>139</v>
      </c>
      <c r="I368" s="214" t="s">
        <v>528</v>
      </c>
      <c r="J368" s="1295" t="s">
        <v>33</v>
      </c>
      <c r="K368" s="1295">
        <v>20.342199999999998</v>
      </c>
      <c r="L368" s="1394">
        <v>100.0365</v>
      </c>
      <c r="M368" s="234">
        <v>800000</v>
      </c>
      <c r="N368" s="215">
        <v>800000</v>
      </c>
      <c r="O368" s="213"/>
      <c r="P368" s="213">
        <v>1</v>
      </c>
      <c r="Q368" s="213">
        <v>1</v>
      </c>
      <c r="R368" s="213">
        <v>1</v>
      </c>
      <c r="S368" s="213">
        <v>1</v>
      </c>
      <c r="T368" s="196">
        <v>1</v>
      </c>
      <c r="U368" s="233"/>
      <c r="V368" s="249">
        <v>600</v>
      </c>
      <c r="W368" s="257"/>
      <c r="X368" s="250"/>
      <c r="Y368" s="250">
        <v>30</v>
      </c>
      <c r="Z368" s="243">
        <v>20</v>
      </c>
      <c r="AA368" s="210"/>
      <c r="AB368" s="210"/>
      <c r="AC368" s="210">
        <v>2563</v>
      </c>
      <c r="AD368" s="210">
        <v>2563</v>
      </c>
      <c r="AE368" s="210" t="s">
        <v>187</v>
      </c>
      <c r="AF368" s="1248">
        <v>90</v>
      </c>
      <c r="AG368" s="1241" t="s">
        <v>159</v>
      </c>
      <c r="AH368" s="210"/>
      <c r="AI368" s="225">
        <v>202570001026</v>
      </c>
      <c r="AJ368" s="220">
        <v>800000</v>
      </c>
      <c r="AK368" s="234" t="s">
        <v>32</v>
      </c>
      <c r="AL368" s="215">
        <v>800000</v>
      </c>
      <c r="AM368" s="215"/>
      <c r="AN368" s="215">
        <v>300000</v>
      </c>
      <c r="AO368" s="215">
        <v>250000</v>
      </c>
      <c r="AP368" s="215">
        <v>250000</v>
      </c>
      <c r="AQ368" s="215"/>
      <c r="AR368" s="215"/>
      <c r="AS368" s="215"/>
      <c r="AT368" s="215"/>
      <c r="AU368" s="215"/>
      <c r="AV368" s="215"/>
      <c r="AW368" s="994"/>
      <c r="AX368" s="1141"/>
      <c r="AY368" s="1141">
        <f t="shared" si="79"/>
        <v>800000</v>
      </c>
      <c r="AZ368" s="1141">
        <f t="shared" si="80"/>
        <v>0</v>
      </c>
      <c r="BB368" s="1062"/>
      <c r="XFD368" s="211"/>
    </row>
    <row r="369" spans="1:55 16384:16384" s="217" customFormat="1" ht="23.25">
      <c r="A369" s="211">
        <v>2</v>
      </c>
      <c r="B369" s="211">
        <v>20</v>
      </c>
      <c r="C369" s="528" t="s">
        <v>1156</v>
      </c>
      <c r="D369" s="213">
        <v>2.1</v>
      </c>
      <c r="E369" s="247">
        <v>9</v>
      </c>
      <c r="F369" s="247" t="s">
        <v>543</v>
      </c>
      <c r="G369" s="244" t="s">
        <v>539</v>
      </c>
      <c r="H369" s="214" t="s">
        <v>139</v>
      </c>
      <c r="I369" s="214" t="s">
        <v>528</v>
      </c>
      <c r="J369" s="1295" t="s">
        <v>33</v>
      </c>
      <c r="K369" s="1295">
        <v>20.102221</v>
      </c>
      <c r="L369" s="1394">
        <v>99.659239999999997</v>
      </c>
      <c r="M369" s="234">
        <v>450000</v>
      </c>
      <c r="N369" s="215">
        <v>450000</v>
      </c>
      <c r="O369" s="213"/>
      <c r="P369" s="213">
        <v>1</v>
      </c>
      <c r="Q369" s="213">
        <v>1</v>
      </c>
      <c r="R369" s="213">
        <v>1</v>
      </c>
      <c r="S369" s="213">
        <v>1</v>
      </c>
      <c r="T369" s="196">
        <v>1</v>
      </c>
      <c r="U369" s="233"/>
      <c r="V369" s="249">
        <v>200</v>
      </c>
      <c r="W369" s="257" t="s">
        <v>995</v>
      </c>
      <c r="X369" s="250" t="s">
        <v>32</v>
      </c>
      <c r="Y369" s="250">
        <v>70</v>
      </c>
      <c r="Z369" s="243">
        <v>10</v>
      </c>
      <c r="AA369" s="210"/>
      <c r="AB369" s="210"/>
      <c r="AC369" s="210">
        <v>2563</v>
      </c>
      <c r="AD369" s="210">
        <v>2563</v>
      </c>
      <c r="AE369" s="210" t="s">
        <v>187</v>
      </c>
      <c r="AF369" s="1248">
        <v>90</v>
      </c>
      <c r="AG369" s="1241" t="s">
        <v>159</v>
      </c>
      <c r="AH369" s="210"/>
      <c r="AI369" s="225">
        <v>202570001027</v>
      </c>
      <c r="AJ369" s="220">
        <v>450000</v>
      </c>
      <c r="AK369" s="234"/>
      <c r="AL369" s="215">
        <f>SUM(AM369:AP369)</f>
        <v>450000</v>
      </c>
      <c r="AM369" s="215">
        <v>100000</v>
      </c>
      <c r="AN369" s="215">
        <v>150000</v>
      </c>
      <c r="AO369" s="215">
        <v>200000</v>
      </c>
      <c r="AP369" s="215"/>
      <c r="AQ369" s="215"/>
      <c r="AR369" s="215"/>
      <c r="AS369" s="215"/>
      <c r="AT369" s="215"/>
      <c r="AU369" s="215"/>
      <c r="AV369" s="215"/>
      <c r="AW369" s="994"/>
      <c r="AX369" s="1141"/>
      <c r="AY369" s="1141">
        <f t="shared" si="79"/>
        <v>450000</v>
      </c>
      <c r="AZ369" s="1141">
        <f t="shared" si="80"/>
        <v>0</v>
      </c>
      <c r="BB369" s="1062"/>
      <c r="XFD369" s="211"/>
    </row>
    <row r="370" spans="1:55 16384:16384" s="217" customFormat="1" ht="42">
      <c r="A370" s="211">
        <v>2</v>
      </c>
      <c r="B370" s="211">
        <v>21</v>
      </c>
      <c r="C370" s="528" t="s">
        <v>1157</v>
      </c>
      <c r="D370" s="213">
        <v>2.1</v>
      </c>
      <c r="E370" s="247">
        <v>9</v>
      </c>
      <c r="F370" s="247" t="s">
        <v>526</v>
      </c>
      <c r="G370" s="244" t="s">
        <v>527</v>
      </c>
      <c r="H370" s="214" t="s">
        <v>139</v>
      </c>
      <c r="I370" s="214" t="s">
        <v>528</v>
      </c>
      <c r="J370" s="1295" t="s">
        <v>33</v>
      </c>
      <c r="K370" s="1295">
        <v>20.3477</v>
      </c>
      <c r="L370" s="1394">
        <v>100.0347</v>
      </c>
      <c r="M370" s="234">
        <v>450000</v>
      </c>
      <c r="N370" s="215">
        <v>450000</v>
      </c>
      <c r="O370" s="213"/>
      <c r="P370" s="213">
        <v>1</v>
      </c>
      <c r="Q370" s="213">
        <v>1</v>
      </c>
      <c r="R370" s="213">
        <v>1</v>
      </c>
      <c r="S370" s="213">
        <v>1</v>
      </c>
      <c r="T370" s="196">
        <v>1</v>
      </c>
      <c r="U370" s="233"/>
      <c r="V370" s="249">
        <v>600</v>
      </c>
      <c r="W370" s="257"/>
      <c r="X370" s="250"/>
      <c r="Y370" s="250">
        <v>30</v>
      </c>
      <c r="Z370" s="243">
        <v>20</v>
      </c>
      <c r="AA370" s="210"/>
      <c r="AB370" s="210"/>
      <c r="AC370" s="210">
        <v>2563</v>
      </c>
      <c r="AD370" s="210">
        <v>2563</v>
      </c>
      <c r="AE370" s="210" t="s">
        <v>187</v>
      </c>
      <c r="AF370" s="1248">
        <v>90</v>
      </c>
      <c r="AG370" s="1241" t="s">
        <v>159</v>
      </c>
      <c r="AH370" s="210"/>
      <c r="AI370" s="225">
        <v>202570001028</v>
      </c>
      <c r="AJ370" s="220">
        <v>450000</v>
      </c>
      <c r="AK370" s="234" t="s">
        <v>32</v>
      </c>
      <c r="AL370" s="215">
        <v>450000</v>
      </c>
      <c r="AM370" s="215"/>
      <c r="AN370" s="215">
        <v>150000</v>
      </c>
      <c r="AO370" s="215">
        <v>150000</v>
      </c>
      <c r="AP370" s="215">
        <v>150000</v>
      </c>
      <c r="AQ370" s="215"/>
      <c r="AR370" s="215"/>
      <c r="AS370" s="215"/>
      <c r="AT370" s="215"/>
      <c r="AU370" s="215"/>
      <c r="AV370" s="215"/>
      <c r="AW370" s="994"/>
      <c r="AX370" s="1141"/>
      <c r="AY370" s="1141">
        <f t="shared" si="79"/>
        <v>450000</v>
      </c>
      <c r="AZ370" s="1141">
        <f t="shared" si="80"/>
        <v>0</v>
      </c>
      <c r="BB370" s="1062"/>
      <c r="XFD370" s="211"/>
    </row>
    <row r="371" spans="1:55 16384:16384" s="217" customFormat="1" ht="42">
      <c r="A371" s="211">
        <v>2</v>
      </c>
      <c r="B371" s="211">
        <v>22</v>
      </c>
      <c r="C371" s="528" t="s">
        <v>1158</v>
      </c>
      <c r="D371" s="213">
        <v>2.1</v>
      </c>
      <c r="E371" s="247">
        <v>9</v>
      </c>
      <c r="F371" s="247" t="s">
        <v>526</v>
      </c>
      <c r="G371" s="244" t="s">
        <v>527</v>
      </c>
      <c r="H371" s="214" t="s">
        <v>139</v>
      </c>
      <c r="I371" s="214" t="s">
        <v>528</v>
      </c>
      <c r="J371" s="1295" t="s">
        <v>33</v>
      </c>
      <c r="K371" s="1295">
        <v>20.342199999999998</v>
      </c>
      <c r="L371" s="1394">
        <v>100.0365</v>
      </c>
      <c r="M371" s="234">
        <v>550000</v>
      </c>
      <c r="N371" s="215">
        <v>550000</v>
      </c>
      <c r="O371" s="213"/>
      <c r="P371" s="213">
        <v>1</v>
      </c>
      <c r="Q371" s="213">
        <v>1</v>
      </c>
      <c r="R371" s="213">
        <v>1</v>
      </c>
      <c r="S371" s="213">
        <v>1</v>
      </c>
      <c r="T371" s="196">
        <v>1</v>
      </c>
      <c r="U371" s="233"/>
      <c r="V371" s="249">
        <v>600</v>
      </c>
      <c r="W371" s="257"/>
      <c r="X371" s="250"/>
      <c r="Y371" s="250">
        <v>30</v>
      </c>
      <c r="Z371" s="243">
        <v>20</v>
      </c>
      <c r="AA371" s="210"/>
      <c r="AB371" s="210"/>
      <c r="AC371" s="210">
        <v>2563</v>
      </c>
      <c r="AD371" s="210">
        <v>2563</v>
      </c>
      <c r="AE371" s="210" t="s">
        <v>187</v>
      </c>
      <c r="AF371" s="1248">
        <v>90</v>
      </c>
      <c r="AG371" s="1241" t="s">
        <v>159</v>
      </c>
      <c r="AH371" s="210"/>
      <c r="AI371" s="225">
        <v>202570001029</v>
      </c>
      <c r="AJ371" s="220">
        <v>550000</v>
      </c>
      <c r="AK371" s="234" t="s">
        <v>32</v>
      </c>
      <c r="AL371" s="215">
        <v>550000</v>
      </c>
      <c r="AM371" s="215"/>
      <c r="AN371" s="215">
        <v>200000</v>
      </c>
      <c r="AO371" s="215">
        <v>200000</v>
      </c>
      <c r="AP371" s="215">
        <v>150000</v>
      </c>
      <c r="AQ371" s="215"/>
      <c r="AR371" s="215"/>
      <c r="AS371" s="215"/>
      <c r="AT371" s="215"/>
      <c r="AU371" s="215"/>
      <c r="AV371" s="215"/>
      <c r="AW371" s="994"/>
      <c r="AX371" s="1141"/>
      <c r="AY371" s="1141">
        <f t="shared" si="79"/>
        <v>550000</v>
      </c>
      <c r="AZ371" s="1141">
        <f t="shared" si="80"/>
        <v>0</v>
      </c>
      <c r="BB371" s="1062"/>
      <c r="XFD371" s="211"/>
    </row>
    <row r="372" spans="1:55 16384:16384" ht="23.25">
      <c r="A372" s="381"/>
      <c r="B372" s="381"/>
      <c r="C372" s="178"/>
      <c r="D372" s="381"/>
      <c r="E372" s="381"/>
      <c r="F372" s="381"/>
      <c r="G372" s="381"/>
      <c r="H372" s="381"/>
      <c r="I372" s="381"/>
      <c r="J372" s="381"/>
      <c r="K372" s="1311"/>
      <c r="L372" s="1311"/>
      <c r="M372" s="597"/>
      <c r="N372" s="381"/>
      <c r="O372" s="381"/>
      <c r="P372" s="381"/>
      <c r="Q372" s="381"/>
      <c r="R372" s="381"/>
      <c r="S372" s="381"/>
      <c r="T372" s="381"/>
      <c r="U372" s="381"/>
      <c r="V372" s="381"/>
      <c r="W372" s="381"/>
      <c r="X372" s="381"/>
      <c r="Y372" s="381"/>
      <c r="Z372" s="381"/>
      <c r="AA372" s="381"/>
      <c r="AB372" s="381"/>
      <c r="AC372" s="381"/>
      <c r="AD372" s="381"/>
      <c r="AE372" s="381"/>
      <c r="AF372" s="381"/>
      <c r="AG372" s="1254"/>
      <c r="AH372" s="381"/>
      <c r="AI372" s="225"/>
      <c r="AJ372" s="381"/>
      <c r="AK372" s="1170"/>
      <c r="AL372" s="381"/>
      <c r="AM372" s="381"/>
      <c r="AN372" s="381"/>
      <c r="AO372" s="381"/>
      <c r="AP372" s="381"/>
      <c r="AQ372" s="381"/>
      <c r="AR372" s="381"/>
      <c r="AS372" s="381"/>
      <c r="AT372" s="381"/>
      <c r="AU372" s="381"/>
      <c r="AV372" s="381"/>
      <c r="AW372" s="381"/>
      <c r="AX372" s="1008"/>
      <c r="AY372" s="1141">
        <f t="shared" si="71"/>
        <v>0</v>
      </c>
      <c r="AZ372" s="1141">
        <f t="shared" si="72"/>
        <v>0</v>
      </c>
    </row>
    <row r="373" spans="1:55 16384:16384" s="260" customFormat="1" ht="23.25">
      <c r="B373" s="261">
        <f>COUNT(B374:B382)</f>
        <v>7</v>
      </c>
      <c r="C373" s="370" t="s">
        <v>477</v>
      </c>
      <c r="D373" s="263"/>
      <c r="E373" s="261"/>
      <c r="F373" s="261"/>
      <c r="G373" s="261"/>
      <c r="H373" s="261"/>
      <c r="I373" s="261"/>
      <c r="J373" s="261"/>
      <c r="K373" s="1304"/>
      <c r="L373" s="1304"/>
      <c r="M373" s="264">
        <f>SUM(M374:M382)</f>
        <v>9125000</v>
      </c>
      <c r="N373" s="264">
        <f>SUM(N374:N382)</f>
        <v>9125000</v>
      </c>
      <c r="O373" s="264">
        <f>SUM(O374:O382)</f>
        <v>0</v>
      </c>
      <c r="P373" s="261"/>
      <c r="V373" s="264">
        <f>SUM(V374:V382)</f>
        <v>2438</v>
      </c>
      <c r="W373" s="362">
        <f>SUM(W374:W382)</f>
        <v>0</v>
      </c>
      <c r="X373" s="362">
        <f>SUM(X374:X382)</f>
        <v>0</v>
      </c>
      <c r="Y373" s="264">
        <f>SUM(Y374:Y382)</f>
        <v>100</v>
      </c>
      <c r="Z373" s="297">
        <f>SUM(Z374:Z382)</f>
        <v>63</v>
      </c>
      <c r="AG373" s="1228" t="s">
        <v>583</v>
      </c>
      <c r="AH373" s="261"/>
      <c r="AI373" s="261"/>
      <c r="AJ373" s="297">
        <f t="shared" ref="AJ373:AX373" si="81">SUM(AJ374:AJ382)</f>
        <v>9125000</v>
      </c>
      <c r="AK373" s="265">
        <f t="shared" si="81"/>
        <v>0</v>
      </c>
      <c r="AL373" s="297">
        <f t="shared" si="81"/>
        <v>9125000</v>
      </c>
      <c r="AM373" s="297">
        <f t="shared" si="81"/>
        <v>208000</v>
      </c>
      <c r="AN373" s="297">
        <f t="shared" si="81"/>
        <v>1602000</v>
      </c>
      <c r="AO373" s="297">
        <f t="shared" si="81"/>
        <v>2344000</v>
      </c>
      <c r="AP373" s="297">
        <f t="shared" si="81"/>
        <v>3703000</v>
      </c>
      <c r="AQ373" s="297">
        <f t="shared" si="81"/>
        <v>158000</v>
      </c>
      <c r="AR373" s="297">
        <f t="shared" si="81"/>
        <v>158000</v>
      </c>
      <c r="AS373" s="297">
        <f t="shared" si="81"/>
        <v>158000</v>
      </c>
      <c r="AT373" s="297">
        <f t="shared" si="81"/>
        <v>158000</v>
      </c>
      <c r="AU373" s="297">
        <f t="shared" si="81"/>
        <v>158000</v>
      </c>
      <c r="AV373" s="297">
        <f t="shared" si="81"/>
        <v>158000</v>
      </c>
      <c r="AW373" s="297">
        <f t="shared" si="81"/>
        <v>158000</v>
      </c>
      <c r="AX373" s="997">
        <f t="shared" si="81"/>
        <v>162000</v>
      </c>
      <c r="AY373" s="1141">
        <f t="shared" si="71"/>
        <v>9125000</v>
      </c>
      <c r="AZ373" s="1141">
        <f t="shared" si="72"/>
        <v>0</v>
      </c>
      <c r="BC373" s="1064"/>
    </row>
    <row r="374" spans="1:55 16384:16384" s="272" customFormat="1" ht="23.25">
      <c r="A374" s="197"/>
      <c r="B374" s="197"/>
      <c r="C374" s="197"/>
      <c r="D374" s="197"/>
      <c r="E374" s="197"/>
      <c r="F374" s="197"/>
      <c r="G374" s="197"/>
      <c r="H374" s="197"/>
      <c r="I374" s="197"/>
      <c r="J374" s="197"/>
      <c r="K374" s="826"/>
      <c r="L374" s="826"/>
      <c r="M374" s="332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238"/>
      <c r="AH374" s="197"/>
      <c r="AI374" s="225"/>
      <c r="AJ374" s="197"/>
      <c r="AK374" s="1157"/>
      <c r="AL374" s="197"/>
      <c r="AM374" s="197"/>
      <c r="AN374" s="197"/>
      <c r="AO374" s="197"/>
      <c r="AP374" s="197"/>
      <c r="AQ374" s="197"/>
      <c r="AR374" s="197"/>
      <c r="AS374" s="197"/>
      <c r="AT374" s="197"/>
      <c r="AU374" s="197"/>
      <c r="AV374" s="197"/>
      <c r="AW374" s="197"/>
      <c r="AX374" s="984"/>
      <c r="AY374" s="1141">
        <f t="shared" si="71"/>
        <v>0</v>
      </c>
      <c r="AZ374" s="1141">
        <f t="shared" si="72"/>
        <v>0</v>
      </c>
      <c r="BC374" s="95"/>
    </row>
    <row r="375" spans="1:55 16384:16384" s="290" customFormat="1" ht="42">
      <c r="A375" s="207">
        <v>2</v>
      </c>
      <c r="B375" s="207">
        <v>1</v>
      </c>
      <c r="C375" s="50" t="s">
        <v>1219</v>
      </c>
      <c r="D375" s="207">
        <v>2.1</v>
      </c>
      <c r="E375" s="207">
        <v>9</v>
      </c>
      <c r="F375" s="367" t="s">
        <v>580</v>
      </c>
      <c r="G375" s="367" t="s">
        <v>148</v>
      </c>
      <c r="H375" s="367" t="s">
        <v>581</v>
      </c>
      <c r="I375" s="367" t="s">
        <v>582</v>
      </c>
      <c r="J375" s="207" t="s">
        <v>457</v>
      </c>
      <c r="K375" s="380">
        <v>18.791</v>
      </c>
      <c r="L375" s="380">
        <v>100.7392</v>
      </c>
      <c r="M375" s="282">
        <v>1950000</v>
      </c>
      <c r="N375" s="282">
        <v>1950000</v>
      </c>
      <c r="O375" s="282">
        <f t="shared" ref="O375:O380" si="82">+M375-N375</f>
        <v>0</v>
      </c>
      <c r="P375" s="207">
        <v>1</v>
      </c>
      <c r="Q375" s="207">
        <v>1</v>
      </c>
      <c r="R375" s="207">
        <v>1</v>
      </c>
      <c r="S375" s="207">
        <v>1</v>
      </c>
      <c r="T375" s="207">
        <v>1</v>
      </c>
      <c r="U375" s="207"/>
      <c r="V375" s="207"/>
      <c r="W375" s="207"/>
      <c r="X375" s="207"/>
      <c r="Y375" s="207"/>
      <c r="Z375" s="207"/>
      <c r="AA375" s="207"/>
      <c r="AB375" s="207"/>
      <c r="AC375" s="207">
        <v>2563</v>
      </c>
      <c r="AD375" s="207">
        <v>2563</v>
      </c>
      <c r="AE375" s="207" t="s">
        <v>187</v>
      </c>
      <c r="AF375" s="207">
        <v>360</v>
      </c>
      <c r="AG375" s="1241" t="s">
        <v>583</v>
      </c>
      <c r="AH375" s="207"/>
      <c r="AI375" s="311" t="s">
        <v>1015</v>
      </c>
      <c r="AJ375" s="282">
        <v>1950000</v>
      </c>
      <c r="AK375" s="366"/>
      <c r="AL375" s="282">
        <v>1950000</v>
      </c>
      <c r="AM375" s="282">
        <v>208000</v>
      </c>
      <c r="AN375" s="282">
        <v>158000</v>
      </c>
      <c r="AO375" s="282">
        <v>158000</v>
      </c>
      <c r="AP375" s="282">
        <v>158000</v>
      </c>
      <c r="AQ375" s="282">
        <v>158000</v>
      </c>
      <c r="AR375" s="282">
        <v>158000</v>
      </c>
      <c r="AS375" s="282">
        <v>158000</v>
      </c>
      <c r="AT375" s="282">
        <v>158000</v>
      </c>
      <c r="AU375" s="282">
        <v>158000</v>
      </c>
      <c r="AV375" s="282">
        <v>158000</v>
      </c>
      <c r="AW375" s="282">
        <v>158000</v>
      </c>
      <c r="AX375" s="991">
        <f>1900000-1738000</f>
        <v>162000</v>
      </c>
      <c r="AY375" s="1141">
        <f t="shared" si="71"/>
        <v>1950000</v>
      </c>
      <c r="AZ375" s="1141">
        <f t="shared" si="72"/>
        <v>0</v>
      </c>
      <c r="BC375" s="452"/>
    </row>
    <row r="376" spans="1:55 16384:16384" s="369" customFormat="1" ht="42">
      <c r="A376" s="304">
        <v>2</v>
      </c>
      <c r="B376" s="304">
        <v>2</v>
      </c>
      <c r="C376" s="715" t="s">
        <v>1220</v>
      </c>
      <c r="D376" s="304">
        <v>2.1</v>
      </c>
      <c r="E376" s="304">
        <v>9</v>
      </c>
      <c r="F376" s="199" t="s">
        <v>588</v>
      </c>
      <c r="G376" s="199" t="s">
        <v>589</v>
      </c>
      <c r="H376" s="199" t="s">
        <v>581</v>
      </c>
      <c r="I376" s="306" t="s">
        <v>582</v>
      </c>
      <c r="J376" s="368" t="s">
        <v>457</v>
      </c>
      <c r="K376" s="534">
        <v>18.706</v>
      </c>
      <c r="L376" s="534">
        <v>100.8417</v>
      </c>
      <c r="M376" s="315">
        <v>2500000</v>
      </c>
      <c r="N376" s="315">
        <v>2500000</v>
      </c>
      <c r="O376" s="308">
        <f t="shared" si="82"/>
        <v>0</v>
      </c>
      <c r="P376" s="304">
        <v>1</v>
      </c>
      <c r="Q376" s="304">
        <v>1</v>
      </c>
      <c r="R376" s="304">
        <v>1</v>
      </c>
      <c r="S376" s="304">
        <v>1</v>
      </c>
      <c r="T376" s="304">
        <v>1</v>
      </c>
      <c r="U376" s="304"/>
      <c r="V376" s="539">
        <v>578</v>
      </c>
      <c r="W376" s="304"/>
      <c r="X376" s="304"/>
      <c r="Y376" s="539">
        <v>100</v>
      </c>
      <c r="Z376" s="304">
        <v>20</v>
      </c>
      <c r="AA376" s="304"/>
      <c r="AB376" s="304"/>
      <c r="AC376" s="304">
        <v>2563</v>
      </c>
      <c r="AD376" s="304">
        <v>2563</v>
      </c>
      <c r="AE376" s="304" t="s">
        <v>187</v>
      </c>
      <c r="AF376" s="304">
        <v>90</v>
      </c>
      <c r="AG376" s="1252" t="s">
        <v>583</v>
      </c>
      <c r="AH376" s="304"/>
      <c r="AI376" s="958" t="s">
        <v>1016</v>
      </c>
      <c r="AJ376" s="315">
        <v>2500000</v>
      </c>
      <c r="AK376" s="315"/>
      <c r="AL376" s="315">
        <v>2500000</v>
      </c>
      <c r="AM376" s="315"/>
      <c r="AN376" s="308">
        <v>500000</v>
      </c>
      <c r="AO376" s="308">
        <v>750000</v>
      </c>
      <c r="AP376" s="308">
        <v>1250000</v>
      </c>
      <c r="AQ376" s="315"/>
      <c r="AR376" s="315"/>
      <c r="AS376" s="315"/>
      <c r="AT376" s="315"/>
      <c r="AU376" s="315"/>
      <c r="AV376" s="315"/>
      <c r="AW376" s="315"/>
      <c r="AX376" s="1000"/>
      <c r="AY376" s="1210">
        <f t="shared" si="71"/>
        <v>2500000</v>
      </c>
      <c r="AZ376" s="1210">
        <f t="shared" si="72"/>
        <v>0</v>
      </c>
      <c r="BC376" s="1069"/>
    </row>
    <row r="377" spans="1:55 16384:16384" s="369" customFormat="1" ht="23.25">
      <c r="A377" s="304">
        <v>2</v>
      </c>
      <c r="B377" s="304">
        <v>3</v>
      </c>
      <c r="C377" s="715" t="s">
        <v>1221</v>
      </c>
      <c r="D377" s="304">
        <v>2.1</v>
      </c>
      <c r="E377" s="304">
        <v>9</v>
      </c>
      <c r="F377" s="199" t="s">
        <v>590</v>
      </c>
      <c r="G377" s="199" t="s">
        <v>591</v>
      </c>
      <c r="H377" s="199" t="s">
        <v>581</v>
      </c>
      <c r="I377" s="306" t="s">
        <v>582</v>
      </c>
      <c r="J377" s="368" t="s">
        <v>457</v>
      </c>
      <c r="K377" s="534" t="s">
        <v>592</v>
      </c>
      <c r="L377" s="534" t="s">
        <v>593</v>
      </c>
      <c r="M377" s="308">
        <v>820000</v>
      </c>
      <c r="N377" s="308">
        <v>820000</v>
      </c>
      <c r="O377" s="308">
        <f t="shared" si="82"/>
        <v>0</v>
      </c>
      <c r="P377" s="304">
        <v>1</v>
      </c>
      <c r="Q377" s="304">
        <v>1</v>
      </c>
      <c r="R377" s="304">
        <v>1</v>
      </c>
      <c r="S377" s="304">
        <v>1</v>
      </c>
      <c r="T377" s="304">
        <v>1</v>
      </c>
      <c r="U377" s="304"/>
      <c r="V377" s="539">
        <v>60</v>
      </c>
      <c r="W377" s="304"/>
      <c r="X377" s="304"/>
      <c r="Y377" s="539" t="s">
        <v>32</v>
      </c>
      <c r="Z377" s="304">
        <v>12</v>
      </c>
      <c r="AA377" s="304"/>
      <c r="AB377" s="304"/>
      <c r="AC377" s="304">
        <v>2563</v>
      </c>
      <c r="AD377" s="304">
        <v>2563</v>
      </c>
      <c r="AE377" s="304" t="s">
        <v>187</v>
      </c>
      <c r="AF377" s="304">
        <v>90</v>
      </c>
      <c r="AG377" s="1252" t="s">
        <v>583</v>
      </c>
      <c r="AH377" s="304"/>
      <c r="AI377" s="958" t="s">
        <v>1017</v>
      </c>
      <c r="AJ377" s="308">
        <v>820000</v>
      </c>
      <c r="AK377" s="419"/>
      <c r="AL377" s="308">
        <v>820000</v>
      </c>
      <c r="AM377" s="308"/>
      <c r="AN377" s="308">
        <v>150000</v>
      </c>
      <c r="AO377" s="308">
        <v>225000</v>
      </c>
      <c r="AP377" s="308">
        <v>445000</v>
      </c>
      <c r="AQ377" s="308"/>
      <c r="AR377" s="308"/>
      <c r="AS377" s="308"/>
      <c r="AT377" s="308"/>
      <c r="AU377" s="308"/>
      <c r="AV377" s="308"/>
      <c r="AW377" s="308"/>
      <c r="AX377" s="1009"/>
      <c r="AY377" s="1210">
        <f t="shared" si="71"/>
        <v>820000</v>
      </c>
      <c r="AZ377" s="1210">
        <f t="shared" si="72"/>
        <v>0</v>
      </c>
      <c r="BC377" s="1069"/>
    </row>
    <row r="378" spans="1:55 16384:16384" s="312" customFormat="1" ht="42">
      <c r="A378" s="304">
        <v>2</v>
      </c>
      <c r="B378" s="304">
        <v>4</v>
      </c>
      <c r="C378" s="715" t="s">
        <v>1222</v>
      </c>
      <c r="D378" s="304">
        <v>2.1</v>
      </c>
      <c r="E378" s="304">
        <v>9</v>
      </c>
      <c r="F378" s="306" t="s">
        <v>594</v>
      </c>
      <c r="G378" s="306" t="s">
        <v>595</v>
      </c>
      <c r="H378" s="306" t="s">
        <v>581</v>
      </c>
      <c r="I378" s="306" t="s">
        <v>582</v>
      </c>
      <c r="J378" s="368" t="s">
        <v>457</v>
      </c>
      <c r="K378" s="535" t="s">
        <v>596</v>
      </c>
      <c r="L378" s="535" t="s">
        <v>597</v>
      </c>
      <c r="M378" s="308">
        <v>960000</v>
      </c>
      <c r="N378" s="308">
        <v>960000</v>
      </c>
      <c r="O378" s="308">
        <f t="shared" si="82"/>
        <v>0</v>
      </c>
      <c r="P378" s="304">
        <v>1</v>
      </c>
      <c r="Q378" s="304">
        <v>1</v>
      </c>
      <c r="R378" s="304">
        <v>1</v>
      </c>
      <c r="S378" s="304">
        <v>1</v>
      </c>
      <c r="T378" s="304">
        <v>1</v>
      </c>
      <c r="U378" s="304"/>
      <c r="V378" s="539">
        <v>1000</v>
      </c>
      <c r="W378" s="304"/>
      <c r="X378" s="304"/>
      <c r="Y378" s="304" t="s">
        <v>32</v>
      </c>
      <c r="Z378" s="304">
        <v>16</v>
      </c>
      <c r="AA378" s="304"/>
      <c r="AB378" s="304"/>
      <c r="AC378" s="304">
        <v>2563</v>
      </c>
      <c r="AD378" s="304">
        <v>2563</v>
      </c>
      <c r="AE378" s="304" t="s">
        <v>187</v>
      </c>
      <c r="AF378" s="304">
        <v>90</v>
      </c>
      <c r="AG378" s="1252" t="s">
        <v>583</v>
      </c>
      <c r="AH378" s="304"/>
      <c r="AI378" s="304" t="s">
        <v>1018</v>
      </c>
      <c r="AJ378" s="308">
        <v>960000</v>
      </c>
      <c r="AK378" s="419"/>
      <c r="AL378" s="308">
        <v>960000</v>
      </c>
      <c r="AM378" s="308"/>
      <c r="AN378" s="308">
        <v>192000</v>
      </c>
      <c r="AO378" s="308">
        <v>288000</v>
      </c>
      <c r="AP378" s="308">
        <v>480000</v>
      </c>
      <c r="AQ378" s="308"/>
      <c r="AR378" s="308"/>
      <c r="AS378" s="308"/>
      <c r="AT378" s="308"/>
      <c r="AU378" s="308"/>
      <c r="AV378" s="308"/>
      <c r="AW378" s="308"/>
      <c r="AX378" s="1009"/>
      <c r="AY378" s="1210">
        <f t="shared" si="71"/>
        <v>960000</v>
      </c>
      <c r="AZ378" s="1210">
        <f t="shared" si="72"/>
        <v>0</v>
      </c>
      <c r="BC378" s="1063"/>
    </row>
    <row r="379" spans="1:55 16384:16384" s="312" customFormat="1" ht="42">
      <c r="A379" s="304">
        <v>2</v>
      </c>
      <c r="B379" s="304">
        <v>5</v>
      </c>
      <c r="C379" s="715" t="s">
        <v>1223</v>
      </c>
      <c r="D379" s="304">
        <v>2.1</v>
      </c>
      <c r="E379" s="304">
        <v>9</v>
      </c>
      <c r="F379" s="306" t="s">
        <v>598</v>
      </c>
      <c r="G379" s="306" t="s">
        <v>591</v>
      </c>
      <c r="H379" s="306" t="s">
        <v>581</v>
      </c>
      <c r="I379" s="306" t="s">
        <v>582</v>
      </c>
      <c r="J379" s="304" t="s">
        <v>457</v>
      </c>
      <c r="K379" s="535" t="s">
        <v>599</v>
      </c>
      <c r="L379" s="535" t="s">
        <v>600</v>
      </c>
      <c r="M379" s="308">
        <v>950000</v>
      </c>
      <c r="N379" s="308">
        <v>950000</v>
      </c>
      <c r="O379" s="308">
        <f t="shared" si="82"/>
        <v>0</v>
      </c>
      <c r="P379" s="304">
        <v>1</v>
      </c>
      <c r="Q379" s="304">
        <v>1</v>
      </c>
      <c r="R379" s="304">
        <v>1</v>
      </c>
      <c r="S379" s="304">
        <v>1</v>
      </c>
      <c r="T379" s="304">
        <v>1</v>
      </c>
      <c r="U379" s="304"/>
      <c r="V379" s="539">
        <v>800</v>
      </c>
      <c r="X379" s="304"/>
      <c r="Y379" s="304"/>
      <c r="Z379" s="304">
        <v>15</v>
      </c>
      <c r="AA379" s="304"/>
      <c r="AB379" s="304"/>
      <c r="AC379" s="304">
        <v>2563</v>
      </c>
      <c r="AD379" s="304">
        <v>2563</v>
      </c>
      <c r="AE379" s="304" t="s">
        <v>187</v>
      </c>
      <c r="AF379" s="304">
        <v>90</v>
      </c>
      <c r="AG379" s="1252" t="s">
        <v>583</v>
      </c>
      <c r="AH379" s="304"/>
      <c r="AI379" s="304" t="s">
        <v>1019</v>
      </c>
      <c r="AJ379" s="308">
        <v>950000</v>
      </c>
      <c r="AK379" s="419"/>
      <c r="AL379" s="308">
        <v>950000</v>
      </c>
      <c r="AM379" s="308"/>
      <c r="AN379" s="308">
        <f>AJ379*0.2</f>
        <v>190000</v>
      </c>
      <c r="AO379" s="308">
        <f>AJ379*0.3</f>
        <v>285000</v>
      </c>
      <c r="AP379" s="308">
        <f>AJ379*0.5</f>
        <v>475000</v>
      </c>
      <c r="AQ379" s="308"/>
      <c r="AR379" s="308"/>
      <c r="AS379" s="308"/>
      <c r="AT379" s="308"/>
      <c r="AU379" s="308"/>
      <c r="AV379" s="308"/>
      <c r="AW379" s="308"/>
      <c r="AX379" s="1009"/>
      <c r="AY379" s="1210">
        <f t="shared" si="71"/>
        <v>950000</v>
      </c>
      <c r="AZ379" s="1210">
        <f t="shared" si="72"/>
        <v>0</v>
      </c>
      <c r="BC379" s="1063"/>
    </row>
    <row r="380" spans="1:55 16384:16384" s="312" customFormat="1" ht="23.25">
      <c r="A380" s="304">
        <v>2</v>
      </c>
      <c r="B380" s="304">
        <v>6</v>
      </c>
      <c r="C380" s="715" t="s">
        <v>1224</v>
      </c>
      <c r="D380" s="304">
        <v>2.1</v>
      </c>
      <c r="E380" s="304">
        <v>9</v>
      </c>
      <c r="F380" s="306" t="s">
        <v>588</v>
      </c>
      <c r="G380" s="306" t="s">
        <v>589</v>
      </c>
      <c r="H380" s="306" t="s">
        <v>581</v>
      </c>
      <c r="I380" s="306" t="s">
        <v>582</v>
      </c>
      <c r="J380" s="304" t="s">
        <v>457</v>
      </c>
      <c r="K380" s="535">
        <v>18.706</v>
      </c>
      <c r="L380" s="535">
        <v>100.8417</v>
      </c>
      <c r="M380" s="308">
        <v>960000</v>
      </c>
      <c r="N380" s="308">
        <v>960000</v>
      </c>
      <c r="O380" s="308">
        <f t="shared" si="82"/>
        <v>0</v>
      </c>
      <c r="P380" s="304">
        <v>1</v>
      </c>
      <c r="Q380" s="304">
        <v>1</v>
      </c>
      <c r="R380" s="304">
        <v>1</v>
      </c>
      <c r="S380" s="304">
        <v>1</v>
      </c>
      <c r="T380" s="304">
        <v>1</v>
      </c>
      <c r="U380" s="304"/>
      <c r="V380" s="304"/>
      <c r="W380" s="304"/>
      <c r="X380" s="304"/>
      <c r="Y380" s="539"/>
      <c r="Z380" s="304"/>
      <c r="AA380" s="304"/>
      <c r="AB380" s="304"/>
      <c r="AC380" s="304">
        <v>2563</v>
      </c>
      <c r="AD380" s="304">
        <v>2563</v>
      </c>
      <c r="AE380" s="304" t="s">
        <v>187</v>
      </c>
      <c r="AF380" s="304">
        <v>90</v>
      </c>
      <c r="AG380" s="1252" t="s">
        <v>583</v>
      </c>
      <c r="AH380" s="304"/>
      <c r="AI380" s="958" t="s">
        <v>1020</v>
      </c>
      <c r="AJ380" s="308">
        <v>960000</v>
      </c>
      <c r="AK380" s="419"/>
      <c r="AL380" s="308">
        <v>960000</v>
      </c>
      <c r="AM380" s="308"/>
      <c r="AN380" s="308">
        <v>192000</v>
      </c>
      <c r="AO380" s="308">
        <v>288000</v>
      </c>
      <c r="AP380" s="308">
        <v>480000</v>
      </c>
      <c r="AQ380" s="289"/>
      <c r="AR380" s="289"/>
      <c r="AS380" s="289"/>
      <c r="AT380" s="289"/>
      <c r="AU380" s="289"/>
      <c r="AV380" s="308"/>
      <c r="AW380" s="308"/>
      <c r="AX380" s="1009"/>
      <c r="AY380" s="1210">
        <f t="shared" si="71"/>
        <v>960000</v>
      </c>
      <c r="AZ380" s="1210">
        <f t="shared" si="72"/>
        <v>0</v>
      </c>
      <c r="BC380" s="1063"/>
    </row>
    <row r="381" spans="1:55 16384:16384" s="312" customFormat="1" ht="42">
      <c r="A381" s="304">
        <v>2</v>
      </c>
      <c r="B381" s="304">
        <v>7</v>
      </c>
      <c r="C381" s="715" t="s">
        <v>1225</v>
      </c>
      <c r="D381" s="304">
        <v>2.1</v>
      </c>
      <c r="E381" s="304">
        <v>9</v>
      </c>
      <c r="F381" s="306" t="s">
        <v>613</v>
      </c>
      <c r="G381" s="306" t="s">
        <v>613</v>
      </c>
      <c r="H381" s="306" t="s">
        <v>581</v>
      </c>
      <c r="I381" s="306" t="s">
        <v>582</v>
      </c>
      <c r="J381" s="304" t="s">
        <v>457</v>
      </c>
      <c r="K381" s="535">
        <v>18.789899999999999</v>
      </c>
      <c r="L381" s="535">
        <v>101.0106</v>
      </c>
      <c r="M381" s="308">
        <v>985000</v>
      </c>
      <c r="N381" s="308">
        <v>985000</v>
      </c>
      <c r="O381" s="308"/>
      <c r="P381" s="304">
        <v>1</v>
      </c>
      <c r="Q381" s="304">
        <v>1</v>
      </c>
      <c r="R381" s="304">
        <v>1</v>
      </c>
      <c r="S381" s="304">
        <v>1</v>
      </c>
      <c r="T381" s="304">
        <v>1</v>
      </c>
      <c r="U381" s="304"/>
      <c r="V381" s="304"/>
      <c r="W381" s="304"/>
      <c r="X381" s="304"/>
      <c r="Y381" s="539"/>
      <c r="Z381" s="304"/>
      <c r="AA381" s="304"/>
      <c r="AB381" s="304"/>
      <c r="AC381" s="304">
        <v>2563</v>
      </c>
      <c r="AD381" s="304">
        <v>2563</v>
      </c>
      <c r="AE381" s="304" t="s">
        <v>187</v>
      </c>
      <c r="AF381" s="304">
        <v>90</v>
      </c>
      <c r="AG381" s="1252" t="s">
        <v>583</v>
      </c>
      <c r="AH381" s="304"/>
      <c r="AI381" s="958" t="s">
        <v>1021</v>
      </c>
      <c r="AJ381" s="308">
        <v>985000</v>
      </c>
      <c r="AK381" s="419"/>
      <c r="AL381" s="308">
        <v>985000</v>
      </c>
      <c r="AM381" s="308"/>
      <c r="AN381" s="308">
        <v>220000</v>
      </c>
      <c r="AO381" s="308">
        <v>350000</v>
      </c>
      <c r="AP381" s="308">
        <v>415000</v>
      </c>
      <c r="AQ381" s="289"/>
      <c r="AR381" s="289"/>
      <c r="AS381" s="289"/>
      <c r="AT381" s="289"/>
      <c r="AU381" s="289"/>
      <c r="AV381" s="308"/>
      <c r="AW381" s="308"/>
      <c r="AX381" s="1009"/>
      <c r="AY381" s="1209">
        <f>SUM(AM381:AX381)</f>
        <v>985000</v>
      </c>
      <c r="AZ381" s="1209">
        <f t="shared" si="72"/>
        <v>0</v>
      </c>
      <c r="BC381" s="1063"/>
    </row>
    <row r="382" spans="1:55 16384:16384" s="272" customFormat="1" ht="23.25">
      <c r="A382" s="197"/>
      <c r="B382" s="197"/>
      <c r="C382" s="197"/>
      <c r="D382" s="197"/>
      <c r="E382" s="197"/>
      <c r="F382" s="197"/>
      <c r="G382" s="197"/>
      <c r="H382" s="197"/>
      <c r="I382" s="197"/>
      <c r="J382" s="197"/>
      <c r="K382" s="826"/>
      <c r="L382" s="826"/>
      <c r="M382" s="332"/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238"/>
      <c r="AH382" s="197"/>
      <c r="AI382" s="225"/>
      <c r="AJ382" s="197"/>
      <c r="AK382" s="1157"/>
      <c r="AL382" s="197"/>
      <c r="AM382" s="197"/>
      <c r="AN382" s="197"/>
      <c r="AO382" s="197"/>
      <c r="AP382" s="197"/>
      <c r="AQ382" s="197"/>
      <c r="AR382" s="197"/>
      <c r="AS382" s="197"/>
      <c r="AT382" s="197"/>
      <c r="AU382" s="197"/>
      <c r="AV382" s="197"/>
      <c r="AW382" s="197"/>
      <c r="AX382" s="984"/>
      <c r="AY382" s="1141">
        <f t="shared" si="71"/>
        <v>0</v>
      </c>
      <c r="AZ382" s="1141">
        <f t="shared" si="72"/>
        <v>0</v>
      </c>
      <c r="BC382" s="95"/>
    </row>
    <row r="383" spans="1:55 16384:16384" s="260" customFormat="1" ht="23.25">
      <c r="B383" s="261">
        <f>COUNT(B384:B398)</f>
        <v>13</v>
      </c>
      <c r="C383" s="370" t="s">
        <v>482</v>
      </c>
      <c r="D383" s="263"/>
      <c r="E383" s="261"/>
      <c r="F383" s="261"/>
      <c r="G383" s="261"/>
      <c r="H383" s="261"/>
      <c r="I383" s="261"/>
      <c r="J383" s="261"/>
      <c r="K383" s="1304"/>
      <c r="L383" s="1304"/>
      <c r="M383" s="264">
        <f>SUM(M384:M398)</f>
        <v>10700000</v>
      </c>
      <c r="N383" s="264">
        <f>SUM(N384:N398)</f>
        <v>10700000</v>
      </c>
      <c r="O383" s="264">
        <f>SUM(O384:O398)</f>
        <v>0</v>
      </c>
      <c r="P383" s="261"/>
      <c r="Z383" s="297"/>
      <c r="AG383" s="1228" t="s">
        <v>711</v>
      </c>
      <c r="AH383" s="261"/>
      <c r="AI383" s="268"/>
      <c r="AJ383" s="264">
        <f t="shared" ref="AJ383:AX383" si="83">SUM(AJ384:AJ398)</f>
        <v>10700000</v>
      </c>
      <c r="AK383" s="265">
        <f t="shared" si="83"/>
        <v>0</v>
      </c>
      <c r="AL383" s="264">
        <f t="shared" si="83"/>
        <v>10700000</v>
      </c>
      <c r="AM383" s="264">
        <f t="shared" si="83"/>
        <v>2606666</v>
      </c>
      <c r="AN383" s="264">
        <f t="shared" si="83"/>
        <v>2566666</v>
      </c>
      <c r="AO383" s="264">
        <f t="shared" si="83"/>
        <v>2576666</v>
      </c>
      <c r="AP383" s="264">
        <f t="shared" si="83"/>
        <v>2286666</v>
      </c>
      <c r="AQ383" s="264">
        <f t="shared" si="83"/>
        <v>371666</v>
      </c>
      <c r="AR383" s="264">
        <f t="shared" si="83"/>
        <v>291670</v>
      </c>
      <c r="AS383" s="264">
        <f t="shared" si="83"/>
        <v>0</v>
      </c>
      <c r="AT383" s="264">
        <f t="shared" si="83"/>
        <v>0</v>
      </c>
      <c r="AU383" s="264">
        <f t="shared" si="83"/>
        <v>0</v>
      </c>
      <c r="AV383" s="264">
        <f t="shared" si="83"/>
        <v>0</v>
      </c>
      <c r="AW383" s="264">
        <f t="shared" si="83"/>
        <v>0</v>
      </c>
      <c r="AX383" s="993">
        <f t="shared" si="83"/>
        <v>0</v>
      </c>
      <c r="AY383" s="1141">
        <f t="shared" si="71"/>
        <v>10700000</v>
      </c>
      <c r="AZ383" s="1141">
        <f t="shared" si="72"/>
        <v>0</v>
      </c>
      <c r="BC383" s="1064"/>
    </row>
    <row r="384" spans="1:55 16384:16384" s="272" customFormat="1" ht="23.25">
      <c r="A384" s="197"/>
      <c r="B384" s="197"/>
      <c r="C384" s="197"/>
      <c r="D384" s="197"/>
      <c r="E384" s="197"/>
      <c r="F384" s="197"/>
      <c r="G384" s="197"/>
      <c r="H384" s="197"/>
      <c r="I384" s="197"/>
      <c r="J384" s="197"/>
      <c r="K384" s="826"/>
      <c r="L384" s="826"/>
      <c r="M384" s="332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238"/>
      <c r="AH384" s="197"/>
      <c r="AI384" s="331"/>
      <c r="AJ384" s="197"/>
      <c r="AK384" s="1157"/>
      <c r="AL384" s="197"/>
      <c r="AM384" s="197"/>
      <c r="AN384" s="197"/>
      <c r="AO384" s="197"/>
      <c r="AP384" s="197"/>
      <c r="AQ384" s="197"/>
      <c r="AR384" s="197"/>
      <c r="AS384" s="197"/>
      <c r="AT384" s="197"/>
      <c r="AU384" s="197"/>
      <c r="AV384" s="197"/>
      <c r="AW384" s="197"/>
      <c r="AX384" s="984"/>
      <c r="AY384" s="1141">
        <f t="shared" si="71"/>
        <v>0</v>
      </c>
      <c r="AZ384" s="1141">
        <f t="shared" si="72"/>
        <v>0</v>
      </c>
      <c r="BC384" s="95"/>
    </row>
    <row r="385" spans="1:55" s="521" customFormat="1" ht="23.25">
      <c r="A385" s="165">
        <v>2</v>
      </c>
      <c r="B385" s="165">
        <v>1</v>
      </c>
      <c r="C385" s="612" t="s">
        <v>694</v>
      </c>
      <c r="D385" s="500">
        <v>2.1</v>
      </c>
      <c r="E385" s="500">
        <v>9</v>
      </c>
      <c r="F385" s="515" t="s">
        <v>634</v>
      </c>
      <c r="G385" s="516" t="s">
        <v>634</v>
      </c>
      <c r="H385" s="516" t="s">
        <v>635</v>
      </c>
      <c r="I385" s="501" t="s">
        <v>33</v>
      </c>
      <c r="J385" s="502" t="s">
        <v>636</v>
      </c>
      <c r="K385" s="1333">
        <v>19.152899999999999</v>
      </c>
      <c r="L385" s="1333">
        <v>99.941789999999997</v>
      </c>
      <c r="M385" s="171">
        <v>900000</v>
      </c>
      <c r="N385" s="171">
        <v>900000</v>
      </c>
      <c r="O385" s="171">
        <f>+M385-N385</f>
        <v>0</v>
      </c>
      <c r="P385" s="503">
        <v>1</v>
      </c>
      <c r="Q385" s="503">
        <v>1</v>
      </c>
      <c r="R385" s="503">
        <v>1</v>
      </c>
      <c r="S385" s="503">
        <v>1</v>
      </c>
      <c r="T385" s="503">
        <v>1</v>
      </c>
      <c r="U385" s="165"/>
      <c r="V385" s="507"/>
      <c r="W385" s="165"/>
      <c r="X385" s="165"/>
      <c r="Y385" s="165"/>
      <c r="Z385" s="1530"/>
      <c r="AA385" s="165"/>
      <c r="AB385" s="165"/>
      <c r="AC385" s="165">
        <v>2563</v>
      </c>
      <c r="AD385" s="165">
        <v>2563</v>
      </c>
      <c r="AE385" s="165" t="s">
        <v>187</v>
      </c>
      <c r="AF385" s="165"/>
      <c r="AG385" s="1241" t="s">
        <v>711</v>
      </c>
      <c r="AH385" s="165"/>
      <c r="AI385" s="165" t="s">
        <v>1071</v>
      </c>
      <c r="AJ385" s="171">
        <v>900000</v>
      </c>
      <c r="AK385" s="1181"/>
      <c r="AL385" s="171">
        <v>900000</v>
      </c>
      <c r="AM385" s="524">
        <v>150000</v>
      </c>
      <c r="AN385" s="524">
        <v>150000</v>
      </c>
      <c r="AO385" s="524">
        <v>150000</v>
      </c>
      <c r="AP385" s="524">
        <v>150000</v>
      </c>
      <c r="AQ385" s="524">
        <v>150000</v>
      </c>
      <c r="AR385" s="524">
        <v>150000</v>
      </c>
      <c r="AS385" s="518"/>
      <c r="AT385" s="518"/>
      <c r="AU385" s="518"/>
      <c r="AV385" s="518"/>
      <c r="AW385" s="518"/>
      <c r="AX385" s="1033"/>
      <c r="AY385" s="1141">
        <f t="shared" si="71"/>
        <v>900000</v>
      </c>
      <c r="AZ385" s="1141">
        <f t="shared" si="72"/>
        <v>0</v>
      </c>
      <c r="BA385" s="526"/>
      <c r="BB385" s="526"/>
    </row>
    <row r="386" spans="1:55" s="526" customFormat="1" ht="23.25">
      <c r="A386" s="544">
        <v>2</v>
      </c>
      <c r="B386" s="544">
        <v>2</v>
      </c>
      <c r="C386" s="545" t="s">
        <v>695</v>
      </c>
      <c r="D386" s="500">
        <v>2.1</v>
      </c>
      <c r="E386" s="500">
        <v>9</v>
      </c>
      <c r="F386" s="546" t="s">
        <v>670</v>
      </c>
      <c r="G386" s="546" t="s">
        <v>148</v>
      </c>
      <c r="H386" s="547" t="s">
        <v>635</v>
      </c>
      <c r="I386" s="501" t="s">
        <v>33</v>
      </c>
      <c r="J386" s="502" t="s">
        <v>636</v>
      </c>
      <c r="K386" s="904">
        <v>19.193300000000001</v>
      </c>
      <c r="L386" s="904">
        <v>99.841200000000001</v>
      </c>
      <c r="M386" s="171">
        <v>940000</v>
      </c>
      <c r="N386" s="171">
        <v>940000</v>
      </c>
      <c r="O386" s="171">
        <f t="shared" ref="O386:O397" si="84">+M386-N386</f>
        <v>0</v>
      </c>
      <c r="P386" s="503">
        <v>1</v>
      </c>
      <c r="Q386" s="503">
        <v>1</v>
      </c>
      <c r="R386" s="503">
        <v>1</v>
      </c>
      <c r="S386" s="503">
        <v>1</v>
      </c>
      <c r="T386" s="503">
        <v>1</v>
      </c>
      <c r="U386" s="544" t="s">
        <v>493</v>
      </c>
      <c r="V386" s="506">
        <v>400</v>
      </c>
      <c r="W386" s="504">
        <v>0.6</v>
      </c>
      <c r="X386" s="505">
        <v>3.5</v>
      </c>
      <c r="Y386" s="506">
        <v>350</v>
      </c>
      <c r="Z386" s="1530">
        <v>30</v>
      </c>
      <c r="AA386" s="544"/>
      <c r="AB386" s="544"/>
      <c r="AC386" s="165">
        <v>2563</v>
      </c>
      <c r="AD386" s="165">
        <v>2563</v>
      </c>
      <c r="AE386" s="165" t="s">
        <v>187</v>
      </c>
      <c r="AF386" s="544">
        <v>180</v>
      </c>
      <c r="AG386" s="1241" t="s">
        <v>711</v>
      </c>
      <c r="AH386" s="544"/>
      <c r="AI386" s="544" t="s">
        <v>1072</v>
      </c>
      <c r="AJ386" s="171">
        <v>940000</v>
      </c>
      <c r="AK386" s="1181"/>
      <c r="AL386" s="171">
        <v>940000</v>
      </c>
      <c r="AM386" s="548">
        <v>203333</v>
      </c>
      <c r="AN386" s="548">
        <v>163333</v>
      </c>
      <c r="AO386" s="548">
        <v>163333</v>
      </c>
      <c r="AP386" s="548">
        <v>163333</v>
      </c>
      <c r="AQ386" s="548">
        <v>163333</v>
      </c>
      <c r="AR386" s="548">
        <v>83335</v>
      </c>
      <c r="AS386" s="548"/>
      <c r="AT386" s="548"/>
      <c r="AU386" s="548"/>
      <c r="AV386" s="548"/>
      <c r="AW386" s="548"/>
      <c r="AX386" s="1034"/>
      <c r="AY386" s="1141">
        <f t="shared" si="71"/>
        <v>940000</v>
      </c>
      <c r="AZ386" s="1141">
        <f t="shared" si="72"/>
        <v>0</v>
      </c>
      <c r="BC386" s="525"/>
    </row>
    <row r="387" spans="1:55" s="526" customFormat="1" ht="23.25">
      <c r="A387" s="549">
        <v>2</v>
      </c>
      <c r="B387" s="165">
        <v>3</v>
      </c>
      <c r="C387" s="550" t="s">
        <v>696</v>
      </c>
      <c r="D387" s="500">
        <v>2.1</v>
      </c>
      <c r="E387" s="500">
        <v>9</v>
      </c>
      <c r="F387" s="549" t="s">
        <v>642</v>
      </c>
      <c r="G387" s="549" t="s">
        <v>148</v>
      </c>
      <c r="H387" s="549" t="s">
        <v>635</v>
      </c>
      <c r="I387" s="501" t="s">
        <v>33</v>
      </c>
      <c r="J387" s="502" t="s">
        <v>636</v>
      </c>
      <c r="K387" s="1334">
        <v>19.033131000000001</v>
      </c>
      <c r="L387" s="1334">
        <v>99.948890000000006</v>
      </c>
      <c r="M387" s="171">
        <v>890000</v>
      </c>
      <c r="N387" s="171">
        <v>890000</v>
      </c>
      <c r="O387" s="171">
        <f t="shared" si="84"/>
        <v>0</v>
      </c>
      <c r="P387" s="503">
        <v>1</v>
      </c>
      <c r="Q387" s="503">
        <v>1</v>
      </c>
      <c r="R387" s="503">
        <v>4</v>
      </c>
      <c r="S387" s="503">
        <v>4</v>
      </c>
      <c r="T387" s="503">
        <v>4</v>
      </c>
      <c r="U387" s="549" t="s">
        <v>493</v>
      </c>
      <c r="V387" s="507">
        <v>2000</v>
      </c>
      <c r="W387" s="543">
        <v>4.45</v>
      </c>
      <c r="X387" s="549" t="s">
        <v>493</v>
      </c>
      <c r="Y387" s="507">
        <v>600</v>
      </c>
      <c r="Z387" s="1530">
        <v>30</v>
      </c>
      <c r="AA387" s="549"/>
      <c r="AB387" s="549"/>
      <c r="AC387" s="165">
        <v>2563</v>
      </c>
      <c r="AD387" s="165">
        <v>2563</v>
      </c>
      <c r="AE387" s="165" t="s">
        <v>187</v>
      </c>
      <c r="AF387" s="549">
        <v>180</v>
      </c>
      <c r="AG387" s="1241" t="s">
        <v>711</v>
      </c>
      <c r="AH387" s="549"/>
      <c r="AI387" s="549" t="s">
        <v>1073</v>
      </c>
      <c r="AJ387" s="171">
        <v>890000</v>
      </c>
      <c r="AK387" s="1181"/>
      <c r="AL387" s="171">
        <v>890000</v>
      </c>
      <c r="AM387" s="552">
        <v>222500</v>
      </c>
      <c r="AN387" s="552">
        <v>222500</v>
      </c>
      <c r="AO387" s="552">
        <v>222500</v>
      </c>
      <c r="AP387" s="552">
        <v>222500</v>
      </c>
      <c r="AQ387" s="551"/>
      <c r="AR387" s="551"/>
      <c r="AS387" s="551"/>
      <c r="AT387" s="549"/>
      <c r="AU387" s="551"/>
      <c r="AV387" s="551"/>
      <c r="AW387" s="551"/>
      <c r="AX387" s="1035"/>
      <c r="AY387" s="1141">
        <f t="shared" si="71"/>
        <v>890000</v>
      </c>
      <c r="AZ387" s="1141">
        <f t="shared" si="72"/>
        <v>0</v>
      </c>
      <c r="BC387" s="525"/>
    </row>
    <row r="388" spans="1:55" s="526" customFormat="1" ht="23.25">
      <c r="A388" s="553">
        <v>2</v>
      </c>
      <c r="B388" s="165">
        <v>4</v>
      </c>
      <c r="C388" s="613" t="s">
        <v>697</v>
      </c>
      <c r="D388" s="500">
        <v>2.1</v>
      </c>
      <c r="E388" s="554">
        <v>9</v>
      </c>
      <c r="F388" s="555" t="s">
        <v>663</v>
      </c>
      <c r="G388" s="555" t="s">
        <v>644</v>
      </c>
      <c r="H388" s="555" t="s">
        <v>635</v>
      </c>
      <c r="I388" s="501" t="s">
        <v>33</v>
      </c>
      <c r="J388" s="502" t="s">
        <v>636</v>
      </c>
      <c r="K388" s="673">
        <v>19.388780000000001</v>
      </c>
      <c r="L388" s="1335">
        <v>100.07801000000001</v>
      </c>
      <c r="M388" s="171">
        <v>950000</v>
      </c>
      <c r="N388" s="171">
        <v>950000</v>
      </c>
      <c r="O388" s="171">
        <f t="shared" si="84"/>
        <v>0</v>
      </c>
      <c r="P388" s="1211">
        <v>1</v>
      </c>
      <c r="Q388" s="1211">
        <v>1</v>
      </c>
      <c r="R388" s="1211">
        <v>1</v>
      </c>
      <c r="S388" s="1211">
        <v>1</v>
      </c>
      <c r="T388" s="1211">
        <v>1</v>
      </c>
      <c r="U388" s="553"/>
      <c r="V388" s="507"/>
      <c r="W388" s="543"/>
      <c r="X388" s="553"/>
      <c r="Y388" s="553"/>
      <c r="Z388" s="516"/>
      <c r="AA388" s="553"/>
      <c r="AB388" s="553"/>
      <c r="AC388" s="165">
        <v>2563</v>
      </c>
      <c r="AD388" s="165">
        <v>2563</v>
      </c>
      <c r="AE388" s="165" t="s">
        <v>187</v>
      </c>
      <c r="AF388" s="165">
        <v>120</v>
      </c>
      <c r="AG388" s="1241" t="s">
        <v>711</v>
      </c>
      <c r="AH388" s="165"/>
      <c r="AI388" s="165" t="s">
        <v>1074</v>
      </c>
      <c r="AJ388" s="171">
        <v>950000</v>
      </c>
      <c r="AK388" s="1181"/>
      <c r="AL388" s="171">
        <v>950000</v>
      </c>
      <c r="AM388" s="517">
        <v>237500</v>
      </c>
      <c r="AN388" s="517">
        <v>237500</v>
      </c>
      <c r="AO388" s="517">
        <v>237500</v>
      </c>
      <c r="AP388" s="517">
        <v>237500</v>
      </c>
      <c r="AQ388" s="517"/>
      <c r="AR388" s="517"/>
      <c r="AS388" s="517"/>
      <c r="AT388" s="517"/>
      <c r="AU388" s="517"/>
      <c r="AV388" s="517"/>
      <c r="AW388" s="517"/>
      <c r="AX388" s="1036"/>
      <c r="AY388" s="1141">
        <f t="shared" si="71"/>
        <v>950000</v>
      </c>
      <c r="AZ388" s="1141">
        <f t="shared" si="72"/>
        <v>0</v>
      </c>
      <c r="BC388" s="525"/>
    </row>
    <row r="389" spans="1:55" s="526" customFormat="1" ht="23.25">
      <c r="A389" s="556">
        <v>2</v>
      </c>
      <c r="B389" s="544">
        <v>5</v>
      </c>
      <c r="C389" s="614" t="s">
        <v>698</v>
      </c>
      <c r="D389" s="500">
        <v>2.1</v>
      </c>
      <c r="E389" s="556">
        <v>9</v>
      </c>
      <c r="F389" s="557" t="s">
        <v>665</v>
      </c>
      <c r="G389" s="558" t="s">
        <v>666</v>
      </c>
      <c r="H389" s="558" t="s">
        <v>635</v>
      </c>
      <c r="I389" s="501" t="s">
        <v>33</v>
      </c>
      <c r="J389" s="502" t="s">
        <v>636</v>
      </c>
      <c r="K389" s="1334">
        <v>19.578800000000001</v>
      </c>
      <c r="L389" s="1334">
        <v>100.361</v>
      </c>
      <c r="M389" s="171">
        <v>900000</v>
      </c>
      <c r="N389" s="171">
        <v>900000</v>
      </c>
      <c r="O389" s="171">
        <f t="shared" si="84"/>
        <v>0</v>
      </c>
      <c r="P389" s="503">
        <v>1</v>
      </c>
      <c r="Q389" s="503">
        <v>1</v>
      </c>
      <c r="R389" s="503">
        <v>1</v>
      </c>
      <c r="S389" s="503">
        <v>1</v>
      </c>
      <c r="T389" s="503">
        <v>1</v>
      </c>
      <c r="U389" s="556"/>
      <c r="V389" s="507">
        <v>550</v>
      </c>
      <c r="W389" s="543"/>
      <c r="X389" s="556"/>
      <c r="Y389" s="559"/>
      <c r="Z389" s="171"/>
      <c r="AA389" s="556"/>
      <c r="AB389" s="556"/>
      <c r="AC389" s="165">
        <v>2563</v>
      </c>
      <c r="AD389" s="165">
        <v>2563</v>
      </c>
      <c r="AE389" s="165" t="s">
        <v>187</v>
      </c>
      <c r="AF389" s="556">
        <v>120</v>
      </c>
      <c r="AG389" s="1241" t="s">
        <v>711</v>
      </c>
      <c r="AH389" s="556"/>
      <c r="AI389" s="560" t="s">
        <v>1075</v>
      </c>
      <c r="AJ389" s="171">
        <v>900000</v>
      </c>
      <c r="AK389" s="1181"/>
      <c r="AL389" s="171">
        <v>900000</v>
      </c>
      <c r="AM389" s="518">
        <v>225000</v>
      </c>
      <c r="AN389" s="561">
        <v>225000</v>
      </c>
      <c r="AO389" s="561">
        <v>225000</v>
      </c>
      <c r="AP389" s="561">
        <v>225000</v>
      </c>
      <c r="AQ389" s="561"/>
      <c r="AR389" s="561"/>
      <c r="AS389" s="561"/>
      <c r="AT389" s="561"/>
      <c r="AU389" s="561"/>
      <c r="AV389" s="561"/>
      <c r="AW389" s="561"/>
      <c r="AX389" s="1037"/>
      <c r="AY389" s="1141">
        <f t="shared" si="71"/>
        <v>900000</v>
      </c>
      <c r="AZ389" s="1141">
        <f t="shared" si="72"/>
        <v>0</v>
      </c>
      <c r="BC389" s="525"/>
    </row>
    <row r="390" spans="1:55" s="519" customFormat="1" ht="23.25">
      <c r="A390" s="522">
        <v>2</v>
      </c>
      <c r="B390" s="165">
        <v>6</v>
      </c>
      <c r="C390" s="523" t="s">
        <v>692</v>
      </c>
      <c r="D390" s="500">
        <v>2.1</v>
      </c>
      <c r="E390" s="500">
        <v>9</v>
      </c>
      <c r="F390" s="562" t="s">
        <v>693</v>
      </c>
      <c r="G390" s="562" t="s">
        <v>654</v>
      </c>
      <c r="H390" s="562" t="s">
        <v>635</v>
      </c>
      <c r="I390" s="501" t="s">
        <v>456</v>
      </c>
      <c r="J390" s="502" t="s">
        <v>655</v>
      </c>
      <c r="K390" s="1336">
        <v>19.087499999999999</v>
      </c>
      <c r="L390" s="1336">
        <v>100.3982</v>
      </c>
      <c r="M390" s="171">
        <v>850000</v>
      </c>
      <c r="N390" s="171">
        <v>850000</v>
      </c>
      <c r="O390" s="171">
        <f t="shared" si="84"/>
        <v>0</v>
      </c>
      <c r="P390" s="503">
        <v>1</v>
      </c>
      <c r="Q390" s="503">
        <v>1</v>
      </c>
      <c r="R390" s="503">
        <v>1</v>
      </c>
      <c r="S390" s="503">
        <v>1</v>
      </c>
      <c r="T390" s="503">
        <v>1</v>
      </c>
      <c r="U390" s="522"/>
      <c r="V390" s="507">
        <v>2000</v>
      </c>
      <c r="W390" s="543"/>
      <c r="X390" s="165"/>
      <c r="Y390" s="165"/>
      <c r="Z390" s="1530"/>
      <c r="AA390" s="165"/>
      <c r="AB390" s="165"/>
      <c r="AC390" s="165">
        <v>2563</v>
      </c>
      <c r="AD390" s="165">
        <v>2563</v>
      </c>
      <c r="AE390" s="165" t="s">
        <v>187</v>
      </c>
      <c r="AF390" s="165">
        <v>120</v>
      </c>
      <c r="AG390" s="1241" t="s">
        <v>711</v>
      </c>
      <c r="AH390" s="522"/>
      <c r="AI390" s="522" t="s">
        <v>1070</v>
      </c>
      <c r="AJ390" s="171">
        <v>850000</v>
      </c>
      <c r="AK390" s="1164"/>
      <c r="AL390" s="171">
        <v>850000</v>
      </c>
      <c r="AM390" s="518">
        <v>212500</v>
      </c>
      <c r="AN390" s="518">
        <v>212500</v>
      </c>
      <c r="AO390" s="518">
        <v>212500</v>
      </c>
      <c r="AP390" s="518">
        <v>212500</v>
      </c>
      <c r="AQ390" s="518"/>
      <c r="AR390" s="518"/>
      <c r="AS390" s="518"/>
      <c r="AT390" s="518"/>
      <c r="AU390" s="518"/>
      <c r="AV390" s="518"/>
      <c r="AW390" s="518"/>
      <c r="AX390" s="1033"/>
      <c r="AY390" s="1141">
        <f t="shared" si="71"/>
        <v>850000</v>
      </c>
      <c r="AZ390" s="1141">
        <f t="shared" si="72"/>
        <v>0</v>
      </c>
      <c r="BA390" s="1089"/>
      <c r="BB390" s="1089"/>
    </row>
    <row r="391" spans="1:55" s="569" customFormat="1" ht="23.25">
      <c r="A391" s="563">
        <v>2</v>
      </c>
      <c r="B391" s="165">
        <v>7</v>
      </c>
      <c r="C391" s="564" t="s">
        <v>699</v>
      </c>
      <c r="D391" s="500">
        <v>2.1</v>
      </c>
      <c r="E391" s="500">
        <v>9</v>
      </c>
      <c r="F391" s="565" t="s">
        <v>642</v>
      </c>
      <c r="G391" s="563" t="s">
        <v>148</v>
      </c>
      <c r="H391" s="563" t="s">
        <v>635</v>
      </c>
      <c r="I391" s="501" t="s">
        <v>33</v>
      </c>
      <c r="J391" s="502" t="s">
        <v>636</v>
      </c>
      <c r="K391" s="1334">
        <v>19.055024</v>
      </c>
      <c r="L391" s="1334">
        <v>99.935220999999999</v>
      </c>
      <c r="M391" s="171">
        <v>850000</v>
      </c>
      <c r="N391" s="171">
        <v>850000</v>
      </c>
      <c r="O391" s="171">
        <f t="shared" si="84"/>
        <v>0</v>
      </c>
      <c r="P391" s="503">
        <v>1</v>
      </c>
      <c r="Q391" s="503">
        <v>1</v>
      </c>
      <c r="R391" s="503">
        <v>1</v>
      </c>
      <c r="S391" s="503">
        <v>1</v>
      </c>
      <c r="T391" s="503">
        <v>1</v>
      </c>
      <c r="U391" s="563" t="s">
        <v>493</v>
      </c>
      <c r="V391" s="507">
        <v>1500</v>
      </c>
      <c r="W391" s="543">
        <v>1</v>
      </c>
      <c r="X391" s="563" t="s">
        <v>493</v>
      </c>
      <c r="Y391" s="507">
        <v>435</v>
      </c>
      <c r="Z391" s="1530">
        <v>30</v>
      </c>
      <c r="AA391" s="563"/>
      <c r="AB391" s="563"/>
      <c r="AC391" s="165">
        <v>2563</v>
      </c>
      <c r="AD391" s="165">
        <v>2563</v>
      </c>
      <c r="AE391" s="165" t="s">
        <v>187</v>
      </c>
      <c r="AF391" s="563">
        <v>180</v>
      </c>
      <c r="AG391" s="1241" t="s">
        <v>711</v>
      </c>
      <c r="AH391" s="563"/>
      <c r="AI391" s="566" t="s">
        <v>1076</v>
      </c>
      <c r="AJ391" s="171">
        <v>850000</v>
      </c>
      <c r="AK391" s="1169"/>
      <c r="AL391" s="171">
        <v>850000</v>
      </c>
      <c r="AM391" s="567">
        <v>280000</v>
      </c>
      <c r="AN391" s="567">
        <v>280000</v>
      </c>
      <c r="AO391" s="568">
        <v>290000</v>
      </c>
      <c r="AP391" s="567"/>
      <c r="AQ391" s="567"/>
      <c r="AR391" s="567"/>
      <c r="AS391" s="567"/>
      <c r="AT391" s="567"/>
      <c r="AU391" s="567"/>
      <c r="AV391" s="567"/>
      <c r="AW391" s="567"/>
      <c r="AX391" s="1038"/>
      <c r="AY391" s="1141">
        <f t="shared" si="71"/>
        <v>850000</v>
      </c>
      <c r="AZ391" s="1141">
        <f t="shared" si="72"/>
        <v>0</v>
      </c>
      <c r="BC391" s="615"/>
    </row>
    <row r="392" spans="1:55" s="526" customFormat="1" ht="23.25">
      <c r="A392" s="570">
        <v>2</v>
      </c>
      <c r="B392" s="544">
        <v>8</v>
      </c>
      <c r="C392" s="616" t="s">
        <v>700</v>
      </c>
      <c r="D392" s="500">
        <v>2.1</v>
      </c>
      <c r="E392" s="571">
        <v>9</v>
      </c>
      <c r="F392" s="572" t="s">
        <v>644</v>
      </c>
      <c r="G392" s="572" t="s">
        <v>644</v>
      </c>
      <c r="H392" s="572" t="s">
        <v>635</v>
      </c>
      <c r="I392" s="501" t="s">
        <v>33</v>
      </c>
      <c r="J392" s="502" t="s">
        <v>636</v>
      </c>
      <c r="K392" s="673">
        <v>19.297799999999999</v>
      </c>
      <c r="L392" s="1337">
        <v>100.16679999999999</v>
      </c>
      <c r="M392" s="171">
        <v>990000</v>
      </c>
      <c r="N392" s="171">
        <v>990000</v>
      </c>
      <c r="O392" s="171">
        <f t="shared" si="84"/>
        <v>0</v>
      </c>
      <c r="P392" s="503">
        <v>1</v>
      </c>
      <c r="Q392" s="503">
        <v>1</v>
      </c>
      <c r="R392" s="503">
        <v>1</v>
      </c>
      <c r="S392" s="503">
        <v>1</v>
      </c>
      <c r="T392" s="503">
        <v>1</v>
      </c>
      <c r="U392" s="570"/>
      <c r="V392" s="507"/>
      <c r="W392" s="543"/>
      <c r="X392" s="570"/>
      <c r="Y392" s="570"/>
      <c r="Z392" s="171"/>
      <c r="AA392" s="570"/>
      <c r="AB392" s="570"/>
      <c r="AC392" s="165">
        <v>2563</v>
      </c>
      <c r="AD392" s="165">
        <v>2563</v>
      </c>
      <c r="AE392" s="165" t="s">
        <v>187</v>
      </c>
      <c r="AF392" s="165">
        <v>120</v>
      </c>
      <c r="AG392" s="1241" t="s">
        <v>711</v>
      </c>
      <c r="AH392" s="165"/>
      <c r="AI392" s="165" t="s">
        <v>1077</v>
      </c>
      <c r="AJ392" s="171">
        <v>990000</v>
      </c>
      <c r="AK392" s="1181"/>
      <c r="AL392" s="171">
        <v>990000</v>
      </c>
      <c r="AM392" s="517">
        <v>247500</v>
      </c>
      <c r="AN392" s="517">
        <v>247500</v>
      </c>
      <c r="AO392" s="517">
        <v>247500</v>
      </c>
      <c r="AP392" s="517">
        <v>247500</v>
      </c>
      <c r="AQ392" s="517"/>
      <c r="AR392" s="517"/>
      <c r="AS392" s="517"/>
      <c r="AT392" s="517"/>
      <c r="AU392" s="517"/>
      <c r="AV392" s="517"/>
      <c r="AW392" s="517"/>
      <c r="AX392" s="1036"/>
      <c r="AY392" s="1141">
        <f t="shared" si="71"/>
        <v>990000</v>
      </c>
      <c r="AZ392" s="1141">
        <f t="shared" si="72"/>
        <v>0</v>
      </c>
      <c r="BC392" s="525"/>
    </row>
    <row r="393" spans="1:55" s="526" customFormat="1" ht="23.25">
      <c r="A393" s="573">
        <v>2</v>
      </c>
      <c r="B393" s="165">
        <v>9</v>
      </c>
      <c r="C393" s="617" t="s">
        <v>701</v>
      </c>
      <c r="D393" s="500">
        <v>2.1</v>
      </c>
      <c r="E393" s="573">
        <v>9</v>
      </c>
      <c r="F393" s="574" t="s">
        <v>665</v>
      </c>
      <c r="G393" s="575" t="s">
        <v>666</v>
      </c>
      <c r="H393" s="575" t="s">
        <v>635</v>
      </c>
      <c r="I393" s="501" t="s">
        <v>33</v>
      </c>
      <c r="J393" s="502" t="s">
        <v>636</v>
      </c>
      <c r="K393" s="1334">
        <v>19.581900000000001</v>
      </c>
      <c r="L393" s="1334">
        <v>100.3614</v>
      </c>
      <c r="M393" s="171">
        <v>650000</v>
      </c>
      <c r="N393" s="171">
        <v>650000</v>
      </c>
      <c r="O393" s="171">
        <f t="shared" si="84"/>
        <v>0</v>
      </c>
      <c r="P393" s="503">
        <v>1</v>
      </c>
      <c r="Q393" s="503">
        <v>1</v>
      </c>
      <c r="R393" s="503">
        <v>1</v>
      </c>
      <c r="S393" s="503">
        <v>1</v>
      </c>
      <c r="T393" s="503">
        <v>1</v>
      </c>
      <c r="U393" s="573"/>
      <c r="V393" s="507">
        <v>300</v>
      </c>
      <c r="W393" s="543"/>
      <c r="X393" s="573"/>
      <c r="Y393" s="576"/>
      <c r="Z393" s="171"/>
      <c r="AA393" s="573"/>
      <c r="AB393" s="573"/>
      <c r="AC393" s="165">
        <v>2563</v>
      </c>
      <c r="AD393" s="165">
        <v>2563</v>
      </c>
      <c r="AE393" s="165" t="s">
        <v>187</v>
      </c>
      <c r="AF393" s="573">
        <v>120</v>
      </c>
      <c r="AG393" s="1241" t="s">
        <v>711</v>
      </c>
      <c r="AH393" s="573"/>
      <c r="AI393" s="577" t="s">
        <v>1078</v>
      </c>
      <c r="AJ393" s="171">
        <v>650000</v>
      </c>
      <c r="AK393" s="1181"/>
      <c r="AL393" s="171">
        <v>650000</v>
      </c>
      <c r="AM393" s="578">
        <v>162500</v>
      </c>
      <c r="AN393" s="578">
        <v>162500</v>
      </c>
      <c r="AO393" s="578">
        <v>162500</v>
      </c>
      <c r="AP393" s="578">
        <v>162500</v>
      </c>
      <c r="AQ393" s="578"/>
      <c r="AR393" s="578"/>
      <c r="AS393" s="578"/>
      <c r="AT393" s="578"/>
      <c r="AU393" s="578"/>
      <c r="AV393" s="578"/>
      <c r="AW393" s="578"/>
      <c r="AX393" s="1039"/>
      <c r="AY393" s="1141">
        <f t="shared" si="71"/>
        <v>650000</v>
      </c>
      <c r="AZ393" s="1141">
        <f t="shared" si="72"/>
        <v>0</v>
      </c>
      <c r="BC393" s="525"/>
    </row>
    <row r="394" spans="1:55" s="526" customFormat="1" ht="23.25">
      <c r="A394" s="579">
        <v>2</v>
      </c>
      <c r="B394" s="165">
        <v>10</v>
      </c>
      <c r="C394" s="580" t="s">
        <v>702</v>
      </c>
      <c r="D394" s="500">
        <v>2.1</v>
      </c>
      <c r="E394" s="500">
        <v>9</v>
      </c>
      <c r="F394" s="581" t="s">
        <v>703</v>
      </c>
      <c r="G394" s="581" t="s">
        <v>661</v>
      </c>
      <c r="H394" s="582" t="s">
        <v>635</v>
      </c>
      <c r="I394" s="501" t="s">
        <v>33</v>
      </c>
      <c r="J394" s="502" t="s">
        <v>636</v>
      </c>
      <c r="K394" s="904">
        <v>19.326699999999999</v>
      </c>
      <c r="L394" s="904">
        <v>99.799800000000005</v>
      </c>
      <c r="M394" s="171">
        <v>940000</v>
      </c>
      <c r="N394" s="171">
        <v>940000</v>
      </c>
      <c r="O394" s="171">
        <f t="shared" si="84"/>
        <v>0</v>
      </c>
      <c r="P394" s="503">
        <v>1</v>
      </c>
      <c r="Q394" s="503">
        <v>1</v>
      </c>
      <c r="R394" s="503">
        <v>1</v>
      </c>
      <c r="S394" s="503">
        <v>1</v>
      </c>
      <c r="T394" s="503">
        <v>1</v>
      </c>
      <c r="U394" s="583"/>
      <c r="V394" s="507">
        <v>600</v>
      </c>
      <c r="W394" s="543">
        <v>1</v>
      </c>
      <c r="X394" s="505">
        <v>0.5</v>
      </c>
      <c r="Y394" s="506">
        <v>350</v>
      </c>
      <c r="Z394" s="1530">
        <v>30</v>
      </c>
      <c r="AA394" s="583"/>
      <c r="AB394" s="583"/>
      <c r="AC394" s="165">
        <v>2563</v>
      </c>
      <c r="AD394" s="165">
        <v>2563</v>
      </c>
      <c r="AE394" s="165" t="s">
        <v>187</v>
      </c>
      <c r="AF394" s="579">
        <v>180</v>
      </c>
      <c r="AG394" s="1241" t="s">
        <v>711</v>
      </c>
      <c r="AH394" s="583"/>
      <c r="AI394" s="579" t="s">
        <v>1079</v>
      </c>
      <c r="AJ394" s="171">
        <v>940000</v>
      </c>
      <c r="AK394" s="1181"/>
      <c r="AL394" s="171">
        <v>940000</v>
      </c>
      <c r="AM394" s="584">
        <v>235000</v>
      </c>
      <c r="AN394" s="584">
        <v>235000</v>
      </c>
      <c r="AO394" s="584">
        <v>235000</v>
      </c>
      <c r="AP394" s="584">
        <v>235000</v>
      </c>
      <c r="AQ394" s="584"/>
      <c r="AR394" s="584"/>
      <c r="AS394" s="584"/>
      <c r="AT394" s="583"/>
      <c r="AU394" s="584"/>
      <c r="AV394" s="584"/>
      <c r="AW394" s="584"/>
      <c r="AX394" s="1040"/>
      <c r="AY394" s="1141">
        <f t="shared" si="71"/>
        <v>940000</v>
      </c>
      <c r="AZ394" s="1141">
        <f t="shared" si="72"/>
        <v>0</v>
      </c>
      <c r="BC394" s="525"/>
    </row>
    <row r="395" spans="1:55" s="526" customFormat="1" ht="23.25">
      <c r="A395" s="585">
        <v>2</v>
      </c>
      <c r="B395" s="544">
        <v>11</v>
      </c>
      <c r="C395" s="618" t="s">
        <v>704</v>
      </c>
      <c r="D395" s="500">
        <v>2.1</v>
      </c>
      <c r="E395" s="585">
        <v>9</v>
      </c>
      <c r="F395" s="586" t="s">
        <v>705</v>
      </c>
      <c r="G395" s="586" t="s">
        <v>654</v>
      </c>
      <c r="H395" s="586" t="s">
        <v>635</v>
      </c>
      <c r="I395" s="501" t="s">
        <v>456</v>
      </c>
      <c r="J395" s="502" t="s">
        <v>655</v>
      </c>
      <c r="K395" s="673">
        <v>19.116</v>
      </c>
      <c r="L395" s="1338">
        <v>100.4868</v>
      </c>
      <c r="M395" s="171">
        <v>990000</v>
      </c>
      <c r="N395" s="171">
        <v>990000</v>
      </c>
      <c r="O395" s="171">
        <f t="shared" si="84"/>
        <v>0</v>
      </c>
      <c r="P395" s="503">
        <v>1</v>
      </c>
      <c r="Q395" s="503">
        <v>1</v>
      </c>
      <c r="R395" s="503">
        <v>1</v>
      </c>
      <c r="S395" s="503">
        <v>1</v>
      </c>
      <c r="T395" s="503">
        <v>1</v>
      </c>
      <c r="U395" s="585"/>
      <c r="V395" s="507"/>
      <c r="W395" s="543"/>
      <c r="X395" s="585"/>
      <c r="Y395" s="585"/>
      <c r="Z395" s="692"/>
      <c r="AA395" s="585"/>
      <c r="AB395" s="585"/>
      <c r="AC395" s="165">
        <v>2563</v>
      </c>
      <c r="AD395" s="165">
        <v>2563</v>
      </c>
      <c r="AE395" s="165" t="s">
        <v>187</v>
      </c>
      <c r="AF395" s="165">
        <v>120</v>
      </c>
      <c r="AG395" s="1241" t="s">
        <v>711</v>
      </c>
      <c r="AH395" s="165"/>
      <c r="AI395" s="165" t="s">
        <v>1080</v>
      </c>
      <c r="AJ395" s="171">
        <v>990000</v>
      </c>
      <c r="AK395" s="1181"/>
      <c r="AL395" s="171">
        <v>990000</v>
      </c>
      <c r="AM395" s="517">
        <v>247500</v>
      </c>
      <c r="AN395" s="517">
        <v>247500</v>
      </c>
      <c r="AO395" s="517">
        <v>247500</v>
      </c>
      <c r="AP395" s="517">
        <v>247500</v>
      </c>
      <c r="AQ395" s="517"/>
      <c r="AR395" s="517"/>
      <c r="AS395" s="517"/>
      <c r="AT395" s="517"/>
      <c r="AU395" s="517"/>
      <c r="AV395" s="517"/>
      <c r="AW395" s="517"/>
      <c r="AX395" s="1036"/>
      <c r="AY395" s="1141">
        <f t="shared" si="71"/>
        <v>990000</v>
      </c>
      <c r="AZ395" s="1141">
        <f t="shared" si="72"/>
        <v>0</v>
      </c>
      <c r="BC395" s="525"/>
    </row>
    <row r="396" spans="1:55" s="569" customFormat="1" ht="23.25">
      <c r="A396" s="587">
        <v>2</v>
      </c>
      <c r="B396" s="165">
        <v>12</v>
      </c>
      <c r="C396" s="619" t="s">
        <v>706</v>
      </c>
      <c r="D396" s="500">
        <v>2.1</v>
      </c>
      <c r="E396" s="587">
        <v>9</v>
      </c>
      <c r="F396" s="588" t="s">
        <v>453</v>
      </c>
      <c r="G396" s="589" t="s">
        <v>647</v>
      </c>
      <c r="H396" s="589" t="s">
        <v>635</v>
      </c>
      <c r="I396" s="501" t="s">
        <v>33</v>
      </c>
      <c r="J396" s="502" t="s">
        <v>636</v>
      </c>
      <c r="K396" s="1334">
        <v>19.428799999999999</v>
      </c>
      <c r="L396" s="1334">
        <v>100.46980000000001</v>
      </c>
      <c r="M396" s="171">
        <v>500000</v>
      </c>
      <c r="N396" s="171">
        <v>500000</v>
      </c>
      <c r="O396" s="171">
        <f t="shared" si="84"/>
        <v>0</v>
      </c>
      <c r="P396" s="503">
        <v>1</v>
      </c>
      <c r="Q396" s="503">
        <v>1</v>
      </c>
      <c r="R396" s="503">
        <v>1</v>
      </c>
      <c r="S396" s="503">
        <v>1</v>
      </c>
      <c r="T396" s="503">
        <v>1</v>
      </c>
      <c r="U396" s="587"/>
      <c r="V396" s="507">
        <v>300</v>
      </c>
      <c r="W396" s="543"/>
      <c r="X396" s="587"/>
      <c r="Y396" s="587"/>
      <c r="Z396" s="171"/>
      <c r="AA396" s="587"/>
      <c r="AB396" s="587"/>
      <c r="AC396" s="165">
        <v>2563</v>
      </c>
      <c r="AD396" s="165">
        <v>2563</v>
      </c>
      <c r="AE396" s="165" t="s">
        <v>187</v>
      </c>
      <c r="AF396" s="587">
        <v>120</v>
      </c>
      <c r="AG396" s="1241" t="s">
        <v>711</v>
      </c>
      <c r="AH396" s="587"/>
      <c r="AI396" s="587" t="s">
        <v>1081</v>
      </c>
      <c r="AJ396" s="171">
        <v>500000</v>
      </c>
      <c r="AK396" s="1181"/>
      <c r="AL396" s="171">
        <v>500000</v>
      </c>
      <c r="AM396" s="590">
        <v>125000</v>
      </c>
      <c r="AN396" s="590">
        <v>125000</v>
      </c>
      <c r="AO396" s="590">
        <v>125000</v>
      </c>
      <c r="AP396" s="590">
        <v>125000</v>
      </c>
      <c r="AQ396" s="590"/>
      <c r="AR396" s="590"/>
      <c r="AS396" s="590"/>
      <c r="AT396" s="590"/>
      <c r="AU396" s="590"/>
      <c r="AV396" s="590"/>
      <c r="AW396" s="590"/>
      <c r="AX396" s="1041"/>
      <c r="AY396" s="1141">
        <f t="shared" si="71"/>
        <v>500000</v>
      </c>
      <c r="AZ396" s="1141">
        <f t="shared" si="72"/>
        <v>0</v>
      </c>
      <c r="BC396" s="615"/>
    </row>
    <row r="397" spans="1:55" s="526" customFormat="1" ht="23.25">
      <c r="A397" s="541">
        <v>2</v>
      </c>
      <c r="B397" s="165">
        <v>13</v>
      </c>
      <c r="C397" s="591" t="s">
        <v>708</v>
      </c>
      <c r="D397" s="500">
        <v>2.1</v>
      </c>
      <c r="E397" s="541">
        <v>9</v>
      </c>
      <c r="F397" s="541" t="s">
        <v>672</v>
      </c>
      <c r="G397" s="541" t="s">
        <v>634</v>
      </c>
      <c r="H397" s="541" t="s">
        <v>635</v>
      </c>
      <c r="I397" s="501" t="s">
        <v>33</v>
      </c>
      <c r="J397" s="502" t="s">
        <v>636</v>
      </c>
      <c r="K397" s="1334">
        <v>19.093321</v>
      </c>
      <c r="L397" s="1334">
        <v>100.002326</v>
      </c>
      <c r="M397" s="171">
        <v>350000</v>
      </c>
      <c r="N397" s="171">
        <v>350000</v>
      </c>
      <c r="O397" s="171">
        <f t="shared" si="84"/>
        <v>0</v>
      </c>
      <c r="P397" s="503">
        <v>1</v>
      </c>
      <c r="Q397" s="503">
        <v>1</v>
      </c>
      <c r="R397" s="503">
        <v>4</v>
      </c>
      <c r="S397" s="503">
        <v>4</v>
      </c>
      <c r="T397" s="503">
        <v>4</v>
      </c>
      <c r="U397" s="541" t="s">
        <v>493</v>
      </c>
      <c r="V397" s="507">
        <v>100</v>
      </c>
      <c r="W397" s="543">
        <v>1</v>
      </c>
      <c r="X397" s="541" t="s">
        <v>493</v>
      </c>
      <c r="Y397" s="592">
        <v>20</v>
      </c>
      <c r="Z397" s="171">
        <v>30</v>
      </c>
      <c r="AA397" s="592"/>
      <c r="AB397" s="592"/>
      <c r="AC397" s="165">
        <v>2563</v>
      </c>
      <c r="AD397" s="165">
        <v>2563</v>
      </c>
      <c r="AE397" s="165" t="s">
        <v>187</v>
      </c>
      <c r="AF397" s="541">
        <v>180</v>
      </c>
      <c r="AG397" s="1241" t="s">
        <v>711</v>
      </c>
      <c r="AH397" s="541"/>
      <c r="AI397" s="541" t="s">
        <v>1082</v>
      </c>
      <c r="AJ397" s="171">
        <v>350000</v>
      </c>
      <c r="AK397" s="1181"/>
      <c r="AL397" s="171">
        <v>350000</v>
      </c>
      <c r="AM397" s="593">
        <v>58333</v>
      </c>
      <c r="AN397" s="593">
        <v>58333</v>
      </c>
      <c r="AO397" s="593">
        <v>58333</v>
      </c>
      <c r="AP397" s="593">
        <v>58333</v>
      </c>
      <c r="AQ397" s="593">
        <v>58333</v>
      </c>
      <c r="AR397" s="593">
        <v>58335</v>
      </c>
      <c r="AS397" s="593"/>
      <c r="AT397" s="593"/>
      <c r="AU397" s="593"/>
      <c r="AV397" s="593"/>
      <c r="AW397" s="593"/>
      <c r="AX397" s="1042"/>
      <c r="AY397" s="1141">
        <f t="shared" si="71"/>
        <v>350000</v>
      </c>
      <c r="AZ397" s="1141">
        <f t="shared" si="72"/>
        <v>0</v>
      </c>
      <c r="BC397" s="525"/>
    </row>
    <row r="398" spans="1:55" s="272" customFormat="1" ht="23.25">
      <c r="A398" s="197"/>
      <c r="B398" s="197"/>
      <c r="C398" s="197"/>
      <c r="D398" s="197"/>
      <c r="E398" s="197"/>
      <c r="F398" s="197"/>
      <c r="G398" s="197"/>
      <c r="H398" s="197"/>
      <c r="I398" s="197"/>
      <c r="J398" s="197"/>
      <c r="K398" s="826"/>
      <c r="L398" s="826"/>
      <c r="M398" s="332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238"/>
      <c r="AH398" s="197"/>
      <c r="AI398" s="331"/>
      <c r="AJ398" s="197"/>
      <c r="AK398" s="1157"/>
      <c r="AL398" s="197"/>
      <c r="AM398" s="197"/>
      <c r="AN398" s="197"/>
      <c r="AO398" s="197"/>
      <c r="AP398" s="197"/>
      <c r="AQ398" s="197"/>
      <c r="AR398" s="197"/>
      <c r="AS398" s="197"/>
      <c r="AT398" s="197"/>
      <c r="AU398" s="197"/>
      <c r="AV398" s="197"/>
      <c r="AW398" s="197"/>
      <c r="AX398" s="984"/>
      <c r="AY398" s="1141">
        <f t="shared" si="71"/>
        <v>0</v>
      </c>
      <c r="AZ398" s="1141">
        <f t="shared" si="72"/>
        <v>0</v>
      </c>
      <c r="BC398" s="95"/>
    </row>
    <row r="399" spans="1:55" s="260" customFormat="1" ht="23.25">
      <c r="B399" s="261">
        <f>COUNT(B400:B416)</f>
        <v>15</v>
      </c>
      <c r="C399" s="370" t="s">
        <v>478</v>
      </c>
      <c r="D399" s="263"/>
      <c r="E399" s="261"/>
      <c r="F399" s="261"/>
      <c r="G399" s="261"/>
      <c r="H399" s="261"/>
      <c r="I399" s="261"/>
      <c r="J399" s="261"/>
      <c r="K399" s="1304"/>
      <c r="L399" s="1304"/>
      <c r="M399" s="264">
        <f>SUM(M400:M416)</f>
        <v>13684000</v>
      </c>
      <c r="N399" s="264">
        <f>SUM(N400:N416)</f>
        <v>13684000</v>
      </c>
      <c r="O399" s="261"/>
      <c r="P399" s="261"/>
      <c r="Z399" s="297"/>
      <c r="AG399" s="1228" t="s">
        <v>891</v>
      </c>
      <c r="AH399" s="261"/>
      <c r="AI399" s="261"/>
      <c r="AJ399" s="264">
        <f>SUM(AJ400:AJ416)</f>
        <v>13684000</v>
      </c>
      <c r="AK399" s="265"/>
      <c r="AL399" s="264">
        <f>SUM(AL400:AL416)</f>
        <v>13684000</v>
      </c>
      <c r="AM399" s="264"/>
      <c r="AN399" s="264">
        <f t="shared" ref="AN399:AX399" si="85">SUM(AN400:AN416)</f>
        <v>5473600</v>
      </c>
      <c r="AO399" s="264">
        <f t="shared" si="85"/>
        <v>4105200</v>
      </c>
      <c r="AP399" s="264">
        <f t="shared" si="85"/>
        <v>4105200</v>
      </c>
      <c r="AQ399" s="264">
        <f t="shared" si="85"/>
        <v>0</v>
      </c>
      <c r="AR399" s="264">
        <f t="shared" si="85"/>
        <v>0</v>
      </c>
      <c r="AS399" s="264">
        <f t="shared" si="85"/>
        <v>0</v>
      </c>
      <c r="AT399" s="264">
        <f t="shared" si="85"/>
        <v>0</v>
      </c>
      <c r="AU399" s="264">
        <f t="shared" si="85"/>
        <v>0</v>
      </c>
      <c r="AV399" s="264">
        <f t="shared" si="85"/>
        <v>0</v>
      </c>
      <c r="AW399" s="264">
        <f t="shared" si="85"/>
        <v>0</v>
      </c>
      <c r="AX399" s="993">
        <f t="shared" si="85"/>
        <v>0</v>
      </c>
      <c r="AY399" s="1141">
        <f t="shared" si="71"/>
        <v>13684000</v>
      </c>
      <c r="AZ399" s="1141">
        <f t="shared" si="72"/>
        <v>0</v>
      </c>
      <c r="BC399" s="1064"/>
    </row>
    <row r="400" spans="1:55" s="272" customFormat="1" ht="23.25">
      <c r="A400" s="197"/>
      <c r="B400" s="197"/>
      <c r="C400" s="197"/>
      <c r="D400" s="197"/>
      <c r="E400" s="197"/>
      <c r="F400" s="197"/>
      <c r="G400" s="197"/>
      <c r="H400" s="197"/>
      <c r="I400" s="197"/>
      <c r="J400" s="197"/>
      <c r="K400" s="826"/>
      <c r="L400" s="826"/>
      <c r="M400" s="332"/>
      <c r="N400" s="332"/>
      <c r="O400" s="332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238"/>
      <c r="AH400" s="197"/>
      <c r="AI400" s="331"/>
      <c r="AJ400" s="197"/>
      <c r="AK400" s="1157"/>
      <c r="AL400" s="197"/>
      <c r="AM400" s="197"/>
      <c r="AN400" s="197"/>
      <c r="AO400" s="197"/>
      <c r="AP400" s="197"/>
      <c r="AQ400" s="197"/>
      <c r="AR400" s="197"/>
      <c r="AS400" s="197"/>
      <c r="AT400" s="197"/>
      <c r="AU400" s="197"/>
      <c r="AV400" s="197"/>
      <c r="AW400" s="197"/>
      <c r="AX400" s="984"/>
      <c r="AY400" s="1141">
        <f t="shared" ref="AY400:AY457" si="86">SUM(AM400:AX400)</f>
        <v>0</v>
      </c>
      <c r="AZ400" s="1141">
        <f t="shared" ref="AZ400:AZ457" si="87">+AJ400-AY400</f>
        <v>0</v>
      </c>
      <c r="BC400" s="95"/>
    </row>
    <row r="401" spans="1:55" s="217" customFormat="1" ht="42">
      <c r="A401" s="210">
        <v>2</v>
      </c>
      <c r="B401" s="210">
        <v>1</v>
      </c>
      <c r="C401" s="920" t="s">
        <v>1268</v>
      </c>
      <c r="D401" s="210">
        <v>2.1</v>
      </c>
      <c r="E401" s="210">
        <v>9</v>
      </c>
      <c r="F401" s="921" t="s">
        <v>751</v>
      </c>
      <c r="G401" s="921" t="s">
        <v>148</v>
      </c>
      <c r="H401" s="921" t="s">
        <v>487</v>
      </c>
      <c r="I401" s="1419" t="s">
        <v>488</v>
      </c>
      <c r="J401" s="637" t="s">
        <v>455</v>
      </c>
      <c r="K401" s="534">
        <v>18.300699999999999</v>
      </c>
      <c r="L401" s="534">
        <v>99.469099999999997</v>
      </c>
      <c r="M401" s="902">
        <v>1000000</v>
      </c>
      <c r="N401" s="902">
        <v>1000000</v>
      </c>
      <c r="O401" s="239">
        <v>0</v>
      </c>
      <c r="P401" s="910">
        <v>1</v>
      </c>
      <c r="Q401" s="922">
        <v>1</v>
      </c>
      <c r="R401" s="923">
        <v>1</v>
      </c>
      <c r="S401" s="923">
        <v>1</v>
      </c>
      <c r="T401" s="923">
        <v>1</v>
      </c>
      <c r="U401" s="887" t="s">
        <v>32</v>
      </c>
      <c r="V401" s="213" t="s">
        <v>32</v>
      </c>
      <c r="W401" s="213">
        <v>0</v>
      </c>
      <c r="X401" s="886" t="s">
        <v>32</v>
      </c>
      <c r="Y401" s="913" t="s">
        <v>32</v>
      </c>
      <c r="Z401" s="760">
        <v>30</v>
      </c>
      <c r="AA401" s="210"/>
      <c r="AB401" s="210"/>
      <c r="AC401" s="210">
        <v>2563</v>
      </c>
      <c r="AD401" s="210">
        <v>2563</v>
      </c>
      <c r="AE401" s="210" t="s">
        <v>187</v>
      </c>
      <c r="AF401" s="887">
        <v>90</v>
      </c>
      <c r="AG401" s="1249" t="s">
        <v>891</v>
      </c>
      <c r="AH401" s="1423"/>
      <c r="AI401" s="210" t="s">
        <v>1269</v>
      </c>
      <c r="AJ401" s="1424">
        <v>1000000</v>
      </c>
      <c r="AK401" s="253"/>
      <c r="AL401" s="895">
        <v>1000000</v>
      </c>
      <c r="AM401" s="239"/>
      <c r="AN401" s="239">
        <v>400000</v>
      </c>
      <c r="AO401" s="239">
        <v>300000</v>
      </c>
      <c r="AP401" s="239">
        <v>300000</v>
      </c>
      <c r="AQ401" s="215"/>
      <c r="AR401" s="215"/>
      <c r="AS401" s="215"/>
      <c r="AT401" s="215"/>
      <c r="AU401" s="215"/>
      <c r="AV401" s="239"/>
      <c r="AW401" s="239"/>
      <c r="AX401" s="990"/>
      <c r="AY401" s="1141">
        <v>1000000</v>
      </c>
      <c r="AZ401" s="1141">
        <v>0</v>
      </c>
      <c r="BC401" s="1062"/>
    </row>
    <row r="402" spans="1:55" s="217" customFormat="1" ht="23.25">
      <c r="A402" s="210">
        <v>2</v>
      </c>
      <c r="B402" s="210">
        <v>2</v>
      </c>
      <c r="C402" s="908" t="s">
        <v>1270</v>
      </c>
      <c r="D402" s="210">
        <v>2.1</v>
      </c>
      <c r="E402" s="210">
        <v>9</v>
      </c>
      <c r="F402" s="887" t="s">
        <v>904</v>
      </c>
      <c r="G402" s="887" t="s">
        <v>759</v>
      </c>
      <c r="H402" s="244" t="s">
        <v>487</v>
      </c>
      <c r="I402" s="1417" t="s">
        <v>734</v>
      </c>
      <c r="J402" s="887" t="s">
        <v>455</v>
      </c>
      <c r="K402" s="1418">
        <v>18.261636225722469</v>
      </c>
      <c r="L402" s="1418">
        <v>99.209194227586778</v>
      </c>
      <c r="M402" s="909">
        <v>1500000</v>
      </c>
      <c r="N402" s="909">
        <v>1500000</v>
      </c>
      <c r="O402" s="239">
        <v>0</v>
      </c>
      <c r="P402" s="910">
        <v>1</v>
      </c>
      <c r="Q402" s="911">
        <v>1</v>
      </c>
      <c r="R402" s="912">
        <v>1</v>
      </c>
      <c r="S402" s="912">
        <v>1</v>
      </c>
      <c r="T402" s="912">
        <v>1</v>
      </c>
      <c r="U402" s="887" t="s">
        <v>32</v>
      </c>
      <c r="V402" s="213">
        <v>600</v>
      </c>
      <c r="W402" s="213">
        <v>0.2</v>
      </c>
      <c r="X402" s="886" t="s">
        <v>32</v>
      </c>
      <c r="Y402" s="913">
        <v>160</v>
      </c>
      <c r="Z402" s="760">
        <v>15</v>
      </c>
      <c r="AA402" s="210"/>
      <c r="AB402" s="210"/>
      <c r="AC402" s="210">
        <v>2563</v>
      </c>
      <c r="AD402" s="210">
        <v>2563</v>
      </c>
      <c r="AE402" s="210" t="s">
        <v>187</v>
      </c>
      <c r="AF402" s="887">
        <v>90</v>
      </c>
      <c r="AG402" s="1249" t="s">
        <v>891</v>
      </c>
      <c r="AH402" s="1423"/>
      <c r="AI402" s="522" t="s">
        <v>1271</v>
      </c>
      <c r="AJ402" s="1424">
        <v>1500000</v>
      </c>
      <c r="AK402" s="253"/>
      <c r="AL402" s="895">
        <v>1500000</v>
      </c>
      <c r="AM402" s="239"/>
      <c r="AN402" s="239">
        <v>600000</v>
      </c>
      <c r="AO402" s="239">
        <v>450000</v>
      </c>
      <c r="AP402" s="239">
        <v>450000</v>
      </c>
      <c r="AQ402" s="215"/>
      <c r="AR402" s="215"/>
      <c r="AS402" s="215"/>
      <c r="AT402" s="215"/>
      <c r="AU402" s="215"/>
      <c r="AV402" s="239"/>
      <c r="AW402" s="239"/>
      <c r="AX402" s="990"/>
      <c r="AY402" s="1141">
        <v>1500000</v>
      </c>
      <c r="AZ402" s="1141">
        <v>0</v>
      </c>
      <c r="BC402" s="1062"/>
    </row>
    <row r="403" spans="1:55" s="217" customFormat="1" ht="23.25">
      <c r="A403" s="210">
        <v>2</v>
      </c>
      <c r="B403" s="210">
        <v>3</v>
      </c>
      <c r="C403" s="908" t="s">
        <v>1272</v>
      </c>
      <c r="D403" s="210">
        <v>2.1</v>
      </c>
      <c r="E403" s="210">
        <v>9</v>
      </c>
      <c r="F403" s="887" t="s">
        <v>940</v>
      </c>
      <c r="G403" s="887" t="s">
        <v>148</v>
      </c>
      <c r="H403" s="887" t="s">
        <v>487</v>
      </c>
      <c r="I403" s="1417" t="s">
        <v>734</v>
      </c>
      <c r="J403" s="887" t="s">
        <v>455</v>
      </c>
      <c r="K403" s="1418">
        <v>18.513114640000001</v>
      </c>
      <c r="L403" s="1418">
        <v>99.404820610000002</v>
      </c>
      <c r="M403" s="888">
        <v>1000000</v>
      </c>
      <c r="N403" s="888">
        <v>1000000</v>
      </c>
      <c r="O403" s="239">
        <v>0</v>
      </c>
      <c r="P403" s="910">
        <v>1</v>
      </c>
      <c r="Q403" s="911">
        <v>1</v>
      </c>
      <c r="R403" s="912">
        <v>1</v>
      </c>
      <c r="S403" s="912">
        <v>1</v>
      </c>
      <c r="T403" s="912">
        <v>1</v>
      </c>
      <c r="U403" s="887" t="s">
        <v>32</v>
      </c>
      <c r="V403" s="213">
        <v>1100</v>
      </c>
      <c r="W403" s="213">
        <v>0.55000000000000004</v>
      </c>
      <c r="X403" s="886"/>
      <c r="Y403" s="913">
        <v>200</v>
      </c>
      <c r="Z403" s="760">
        <v>30</v>
      </c>
      <c r="AA403" s="210"/>
      <c r="AB403" s="210"/>
      <c r="AC403" s="210">
        <v>2563</v>
      </c>
      <c r="AD403" s="210">
        <v>2563</v>
      </c>
      <c r="AE403" s="210" t="s">
        <v>187</v>
      </c>
      <c r="AF403" s="887">
        <v>90</v>
      </c>
      <c r="AG403" s="1249" t="s">
        <v>891</v>
      </c>
      <c r="AH403" s="1423"/>
      <c r="AI403" s="522" t="s">
        <v>1273</v>
      </c>
      <c r="AJ403" s="1424">
        <v>1000000</v>
      </c>
      <c r="AK403" s="253"/>
      <c r="AL403" s="895">
        <v>1000000</v>
      </c>
      <c r="AM403" s="239"/>
      <c r="AN403" s="239">
        <v>400000</v>
      </c>
      <c r="AO403" s="239">
        <v>300000</v>
      </c>
      <c r="AP403" s="239">
        <v>300000</v>
      </c>
      <c r="AQ403" s="215"/>
      <c r="AR403" s="215"/>
      <c r="AS403" s="215"/>
      <c r="AT403" s="215"/>
      <c r="AU403" s="215"/>
      <c r="AV403" s="239"/>
      <c r="AW403" s="239"/>
      <c r="AX403" s="990"/>
      <c r="AY403" s="1141">
        <v>1000000</v>
      </c>
      <c r="AZ403" s="1141">
        <v>0</v>
      </c>
      <c r="BC403" s="1062"/>
    </row>
    <row r="404" spans="1:55" s="217" customFormat="1" ht="23.25">
      <c r="A404" s="210">
        <v>2</v>
      </c>
      <c r="B404" s="210">
        <v>4</v>
      </c>
      <c r="C404" s="914" t="s">
        <v>1274</v>
      </c>
      <c r="D404" s="210">
        <v>2.1</v>
      </c>
      <c r="E404" s="210">
        <v>9</v>
      </c>
      <c r="F404" s="915" t="s">
        <v>941</v>
      </c>
      <c r="G404" s="916" t="s">
        <v>942</v>
      </c>
      <c r="H404" s="244" t="s">
        <v>487</v>
      </c>
      <c r="I404" s="1417" t="s">
        <v>734</v>
      </c>
      <c r="J404" s="887" t="s">
        <v>455</v>
      </c>
      <c r="K404" s="1418">
        <v>18.261636225722469</v>
      </c>
      <c r="L404" s="1418">
        <v>99.209194227586778</v>
      </c>
      <c r="M404" s="917">
        <v>2000000</v>
      </c>
      <c r="N404" s="917">
        <v>2000000</v>
      </c>
      <c r="O404" s="239">
        <v>0</v>
      </c>
      <c r="P404" s="910">
        <v>1</v>
      </c>
      <c r="Q404" s="911">
        <v>1</v>
      </c>
      <c r="R404" s="912">
        <v>1</v>
      </c>
      <c r="S404" s="912">
        <v>1</v>
      </c>
      <c r="T404" s="912">
        <v>1</v>
      </c>
      <c r="U404" s="887" t="s">
        <v>32</v>
      </c>
      <c r="V404" s="213">
        <v>260</v>
      </c>
      <c r="W404" s="213">
        <v>0.5</v>
      </c>
      <c r="X404" s="886" t="s">
        <v>32</v>
      </c>
      <c r="Y404" s="913">
        <v>52</v>
      </c>
      <c r="Z404" s="760">
        <v>35</v>
      </c>
      <c r="AA404" s="210"/>
      <c r="AB404" s="210"/>
      <c r="AC404" s="210">
        <v>2563</v>
      </c>
      <c r="AD404" s="210">
        <v>2563</v>
      </c>
      <c r="AE404" s="210" t="s">
        <v>187</v>
      </c>
      <c r="AF404" s="887">
        <v>90</v>
      </c>
      <c r="AG404" s="1249" t="s">
        <v>891</v>
      </c>
      <c r="AH404" s="1423"/>
      <c r="AI404" s="522" t="s">
        <v>1275</v>
      </c>
      <c r="AJ404" s="1424">
        <v>2000000</v>
      </c>
      <c r="AK404" s="253"/>
      <c r="AL404" s="895">
        <v>2000000</v>
      </c>
      <c r="AM404" s="239"/>
      <c r="AN404" s="239">
        <v>800000</v>
      </c>
      <c r="AO404" s="239">
        <v>600000</v>
      </c>
      <c r="AP404" s="239">
        <v>600000</v>
      </c>
      <c r="AQ404" s="215"/>
      <c r="AR404" s="215"/>
      <c r="AS404" s="215"/>
      <c r="AT404" s="215"/>
      <c r="AU404" s="215"/>
      <c r="AV404" s="239"/>
      <c r="AW404" s="239"/>
      <c r="AX404" s="990"/>
      <c r="AY404" s="1141">
        <v>2000000</v>
      </c>
      <c r="AZ404" s="1141">
        <v>0</v>
      </c>
      <c r="BC404" s="1062"/>
    </row>
    <row r="405" spans="1:55" s="217" customFormat="1" ht="23.25">
      <c r="A405" s="210">
        <v>2</v>
      </c>
      <c r="B405" s="210">
        <v>5</v>
      </c>
      <c r="C405" s="908" t="s">
        <v>1276</v>
      </c>
      <c r="D405" s="210">
        <v>2.1</v>
      </c>
      <c r="E405" s="210">
        <v>9</v>
      </c>
      <c r="F405" s="887" t="s">
        <v>943</v>
      </c>
      <c r="G405" s="887" t="s">
        <v>759</v>
      </c>
      <c r="H405" s="887" t="s">
        <v>487</v>
      </c>
      <c r="I405" s="1417" t="s">
        <v>734</v>
      </c>
      <c r="J405" s="887" t="s">
        <v>455</v>
      </c>
      <c r="K405" s="896">
        <v>18.329499999999999</v>
      </c>
      <c r="L405" s="896">
        <v>99.277100000000004</v>
      </c>
      <c r="M405" s="888">
        <v>286000</v>
      </c>
      <c r="N405" s="888">
        <v>286000</v>
      </c>
      <c r="O405" s="239">
        <v>0</v>
      </c>
      <c r="P405" s="910">
        <v>1</v>
      </c>
      <c r="Q405" s="911">
        <v>1</v>
      </c>
      <c r="R405" s="912">
        <v>1</v>
      </c>
      <c r="S405" s="912">
        <v>1</v>
      </c>
      <c r="T405" s="912">
        <v>1</v>
      </c>
      <c r="U405" s="887" t="s">
        <v>32</v>
      </c>
      <c r="V405" s="213">
        <v>6000</v>
      </c>
      <c r="W405" s="213">
        <v>0</v>
      </c>
      <c r="X405" s="886" t="s">
        <v>32</v>
      </c>
      <c r="Y405" s="913">
        <v>1000</v>
      </c>
      <c r="Z405" s="760">
        <v>5</v>
      </c>
      <c r="AA405" s="210"/>
      <c r="AB405" s="210"/>
      <c r="AC405" s="210">
        <v>2563</v>
      </c>
      <c r="AD405" s="210">
        <v>2563</v>
      </c>
      <c r="AE405" s="210" t="s">
        <v>187</v>
      </c>
      <c r="AF405" s="887">
        <v>90</v>
      </c>
      <c r="AG405" s="1249" t="s">
        <v>891</v>
      </c>
      <c r="AH405" s="1423"/>
      <c r="AI405" s="522" t="s">
        <v>1277</v>
      </c>
      <c r="AJ405" s="1424">
        <v>286000</v>
      </c>
      <c r="AK405" s="253"/>
      <c r="AL405" s="895">
        <v>286000</v>
      </c>
      <c r="AM405" s="239"/>
      <c r="AN405" s="239">
        <v>114400</v>
      </c>
      <c r="AO405" s="239">
        <v>85800</v>
      </c>
      <c r="AP405" s="239">
        <v>85800</v>
      </c>
      <c r="AQ405" s="215"/>
      <c r="AR405" s="215"/>
      <c r="AS405" s="215"/>
      <c r="AT405" s="215"/>
      <c r="AU405" s="215"/>
      <c r="AV405" s="239"/>
      <c r="AW405" s="239"/>
      <c r="AX405" s="990"/>
      <c r="AY405" s="1141">
        <v>286000</v>
      </c>
      <c r="AZ405" s="1141">
        <v>0</v>
      </c>
      <c r="BC405" s="1062"/>
    </row>
    <row r="406" spans="1:55" s="312" customFormat="1" ht="23.25">
      <c r="A406" s="304">
        <v>2</v>
      </c>
      <c r="B406" s="304">
        <v>6</v>
      </c>
      <c r="C406" s="624" t="s">
        <v>1278</v>
      </c>
      <c r="D406" s="304">
        <v>2.1</v>
      </c>
      <c r="E406" s="304">
        <v>9</v>
      </c>
      <c r="F406" s="660" t="s">
        <v>913</v>
      </c>
      <c r="G406" s="660" t="s">
        <v>759</v>
      </c>
      <c r="H406" s="660" t="s">
        <v>487</v>
      </c>
      <c r="I406" s="1417" t="s">
        <v>734</v>
      </c>
      <c r="J406" s="660" t="s">
        <v>455</v>
      </c>
      <c r="K406" s="534">
        <v>18.4251</v>
      </c>
      <c r="L406" s="534">
        <v>99.354399999999998</v>
      </c>
      <c r="M406" s="902">
        <v>374000</v>
      </c>
      <c r="N406" s="902">
        <v>374000</v>
      </c>
      <c r="O406" s="289">
        <v>0</v>
      </c>
      <c r="P406" s="608">
        <v>1</v>
      </c>
      <c r="Q406" s="924">
        <v>1</v>
      </c>
      <c r="R406" s="925">
        <v>1</v>
      </c>
      <c r="S406" s="925">
        <v>1</v>
      </c>
      <c r="T406" s="925">
        <v>1</v>
      </c>
      <c r="U406" s="660" t="s">
        <v>32</v>
      </c>
      <c r="V406" s="368">
        <v>5470</v>
      </c>
      <c r="W406" s="368">
        <v>0</v>
      </c>
      <c r="X406" s="901" t="s">
        <v>32</v>
      </c>
      <c r="Y406" s="926">
        <v>980</v>
      </c>
      <c r="Z406" s="748">
        <v>5</v>
      </c>
      <c r="AA406" s="304"/>
      <c r="AB406" s="304"/>
      <c r="AC406" s="304">
        <v>2563</v>
      </c>
      <c r="AD406" s="304">
        <v>2563</v>
      </c>
      <c r="AE406" s="304" t="s">
        <v>187</v>
      </c>
      <c r="AF406" s="660">
        <v>90</v>
      </c>
      <c r="AG406" s="1246" t="s">
        <v>891</v>
      </c>
      <c r="AH406" s="1426"/>
      <c r="AI406" s="386" t="s">
        <v>1279</v>
      </c>
      <c r="AJ406" s="1427">
        <v>374000</v>
      </c>
      <c r="AK406" s="1160"/>
      <c r="AL406" s="900">
        <v>374000</v>
      </c>
      <c r="AM406" s="289"/>
      <c r="AN406" s="289">
        <v>149600</v>
      </c>
      <c r="AO406" s="289">
        <v>112200</v>
      </c>
      <c r="AP406" s="289">
        <v>112200</v>
      </c>
      <c r="AQ406" s="308"/>
      <c r="AR406" s="308"/>
      <c r="AS406" s="308"/>
      <c r="AT406" s="308"/>
      <c r="AU406" s="308"/>
      <c r="AV406" s="289"/>
      <c r="AW406" s="289"/>
      <c r="AX406" s="1005"/>
      <c r="AY406" s="1210">
        <v>374000</v>
      </c>
      <c r="AZ406" s="1210">
        <v>0</v>
      </c>
      <c r="BC406" s="1063"/>
    </row>
    <row r="407" spans="1:55" s="312" customFormat="1" ht="23.25">
      <c r="A407" s="304">
        <v>2</v>
      </c>
      <c r="B407" s="304">
        <v>7</v>
      </c>
      <c r="C407" s="624" t="s">
        <v>1280</v>
      </c>
      <c r="D407" s="304">
        <v>2.1</v>
      </c>
      <c r="E407" s="304">
        <v>9</v>
      </c>
      <c r="F407" s="932" t="s">
        <v>944</v>
      </c>
      <c r="G407" s="933" t="s">
        <v>911</v>
      </c>
      <c r="H407" s="660" t="s">
        <v>487</v>
      </c>
      <c r="I407" s="1417" t="s">
        <v>734</v>
      </c>
      <c r="J407" s="660" t="s">
        <v>455</v>
      </c>
      <c r="K407" s="745">
        <v>18.076599999999999</v>
      </c>
      <c r="L407" s="745">
        <v>99.370800000000003</v>
      </c>
      <c r="M407" s="902">
        <v>374000</v>
      </c>
      <c r="N407" s="902">
        <v>374000</v>
      </c>
      <c r="O407" s="289">
        <v>0</v>
      </c>
      <c r="P407" s="608">
        <v>1</v>
      </c>
      <c r="Q407" s="924">
        <v>1</v>
      </c>
      <c r="R407" s="925">
        <v>1</v>
      </c>
      <c r="S407" s="925">
        <v>1</v>
      </c>
      <c r="T407" s="925">
        <v>1</v>
      </c>
      <c r="U407" s="660" t="s">
        <v>32</v>
      </c>
      <c r="V407" s="368">
        <v>1850</v>
      </c>
      <c r="W407" s="368">
        <v>0</v>
      </c>
      <c r="X407" s="901" t="s">
        <v>32</v>
      </c>
      <c r="Y407" s="926">
        <v>350</v>
      </c>
      <c r="Z407" s="748">
        <v>5</v>
      </c>
      <c r="AA407" s="304"/>
      <c r="AB407" s="304"/>
      <c r="AC407" s="304">
        <v>2563</v>
      </c>
      <c r="AD407" s="304">
        <v>2563</v>
      </c>
      <c r="AE407" s="304" t="s">
        <v>187</v>
      </c>
      <c r="AF407" s="660">
        <v>90</v>
      </c>
      <c r="AG407" s="1246" t="s">
        <v>891</v>
      </c>
      <c r="AH407" s="1426"/>
      <c r="AI407" s="386" t="s">
        <v>1281</v>
      </c>
      <c r="AJ407" s="1427">
        <v>374000</v>
      </c>
      <c r="AK407" s="1160"/>
      <c r="AL407" s="900">
        <v>374000</v>
      </c>
      <c r="AM407" s="289"/>
      <c r="AN407" s="289">
        <v>149600</v>
      </c>
      <c r="AO407" s="289">
        <v>112200</v>
      </c>
      <c r="AP407" s="289">
        <v>112200</v>
      </c>
      <c r="AQ407" s="308"/>
      <c r="AR407" s="308"/>
      <c r="AS407" s="308"/>
      <c r="AT407" s="308"/>
      <c r="AU407" s="308"/>
      <c r="AV407" s="289"/>
      <c r="AW407" s="289"/>
      <c r="AX407" s="1005"/>
      <c r="AY407" s="1210">
        <v>374000</v>
      </c>
      <c r="AZ407" s="1210">
        <v>0</v>
      </c>
      <c r="BC407" s="1063"/>
    </row>
    <row r="408" spans="1:55" s="312" customFormat="1" ht="23.25">
      <c r="A408" s="304">
        <v>2</v>
      </c>
      <c r="B408" s="304">
        <v>8</v>
      </c>
      <c r="C408" s="624" t="s">
        <v>1282</v>
      </c>
      <c r="D408" s="304">
        <v>2.1</v>
      </c>
      <c r="E408" s="304">
        <v>9</v>
      </c>
      <c r="F408" s="660" t="s">
        <v>902</v>
      </c>
      <c r="G408" s="660" t="s">
        <v>900</v>
      </c>
      <c r="H408" s="660" t="s">
        <v>487</v>
      </c>
      <c r="I408" s="1417" t="s">
        <v>903</v>
      </c>
      <c r="J408" s="660" t="s">
        <v>455</v>
      </c>
      <c r="K408" s="1418">
        <v>17.91836672416423</v>
      </c>
      <c r="L408" s="1418">
        <v>99.251653497658779</v>
      </c>
      <c r="M408" s="900">
        <v>1500000</v>
      </c>
      <c r="N408" s="900">
        <v>1500000</v>
      </c>
      <c r="O408" s="289">
        <v>0</v>
      </c>
      <c r="P408" s="608">
        <v>1</v>
      </c>
      <c r="Q408" s="924">
        <v>1</v>
      </c>
      <c r="R408" s="925">
        <v>1</v>
      </c>
      <c r="S408" s="925">
        <v>1</v>
      </c>
      <c r="T408" s="925">
        <v>1</v>
      </c>
      <c r="U408" s="660" t="s">
        <v>32</v>
      </c>
      <c r="V408" s="368">
        <v>2000</v>
      </c>
      <c r="W408" s="368">
        <v>0.1</v>
      </c>
      <c r="X408" s="901" t="s">
        <v>32</v>
      </c>
      <c r="Y408" s="926">
        <v>380</v>
      </c>
      <c r="Z408" s="748">
        <v>35</v>
      </c>
      <c r="AA408" s="304"/>
      <c r="AB408" s="304"/>
      <c r="AC408" s="304">
        <v>2563</v>
      </c>
      <c r="AD408" s="304">
        <v>2563</v>
      </c>
      <c r="AE408" s="304" t="s">
        <v>187</v>
      </c>
      <c r="AF408" s="660">
        <v>90</v>
      </c>
      <c r="AG408" s="1246" t="s">
        <v>891</v>
      </c>
      <c r="AH408" s="1426"/>
      <c r="AI408" s="386" t="s">
        <v>1283</v>
      </c>
      <c r="AJ408" s="1427">
        <v>1500000</v>
      </c>
      <c r="AK408" s="1160"/>
      <c r="AL408" s="900">
        <v>1500000</v>
      </c>
      <c r="AM408" s="289"/>
      <c r="AN408" s="289">
        <v>600000</v>
      </c>
      <c r="AO408" s="289">
        <v>450000</v>
      </c>
      <c r="AP408" s="289">
        <v>450000</v>
      </c>
      <c r="AQ408" s="308"/>
      <c r="AR408" s="308"/>
      <c r="AS408" s="308"/>
      <c r="AT408" s="308"/>
      <c r="AU408" s="308"/>
      <c r="AV408" s="289"/>
      <c r="AW408" s="289"/>
      <c r="AX408" s="1005"/>
      <c r="AY408" s="1210">
        <v>1500000</v>
      </c>
      <c r="AZ408" s="1210">
        <v>0</v>
      </c>
      <c r="BC408" s="1063"/>
    </row>
    <row r="409" spans="1:55" s="960" customFormat="1" ht="23.25">
      <c r="A409" s="1428">
        <v>2</v>
      </c>
      <c r="B409" s="1428">
        <v>9</v>
      </c>
      <c r="C409" s="1429" t="s">
        <v>1284</v>
      </c>
      <c r="D409" s="1430">
        <v>2.1</v>
      </c>
      <c r="E409" s="681">
        <v>9</v>
      </c>
      <c r="F409" s="1431" t="s">
        <v>905</v>
      </c>
      <c r="G409" s="1432" t="s">
        <v>905</v>
      </c>
      <c r="H409" s="1431" t="s">
        <v>487</v>
      </c>
      <c r="I409" s="1417" t="s">
        <v>903</v>
      </c>
      <c r="J409" s="1431" t="s">
        <v>455</v>
      </c>
      <c r="K409" s="1433">
        <v>17.452000000000002</v>
      </c>
      <c r="L409" s="1433">
        <v>99.081000000000003</v>
      </c>
      <c r="M409" s="1434">
        <v>1000000</v>
      </c>
      <c r="N409" s="1434">
        <v>1000000</v>
      </c>
      <c r="O409" s="63">
        <v>0</v>
      </c>
      <c r="P409" s="1435">
        <v>1</v>
      </c>
      <c r="Q409" s="1436">
        <v>1</v>
      </c>
      <c r="R409" s="1437">
        <v>1</v>
      </c>
      <c r="S409" s="1438">
        <v>1</v>
      </c>
      <c r="T409" s="1437">
        <v>1</v>
      </c>
      <c r="U409" s="1432" t="s">
        <v>32</v>
      </c>
      <c r="V409" s="1439">
        <v>1400</v>
      </c>
      <c r="W409" s="683">
        <v>0</v>
      </c>
      <c r="X409" s="1440" t="s">
        <v>32</v>
      </c>
      <c r="Y409" s="1441">
        <v>280</v>
      </c>
      <c r="Z409" s="1532">
        <v>20</v>
      </c>
      <c r="AA409" s="681"/>
      <c r="AB409" s="1430"/>
      <c r="AC409" s="681">
        <v>2563</v>
      </c>
      <c r="AD409" s="1430">
        <v>2563</v>
      </c>
      <c r="AE409" s="681" t="s">
        <v>187</v>
      </c>
      <c r="AF409" s="660">
        <v>90</v>
      </c>
      <c r="AG409" s="1258" t="s">
        <v>891</v>
      </c>
      <c r="AH409" s="1442"/>
      <c r="AI409" s="386" t="s">
        <v>1285</v>
      </c>
      <c r="AJ409" s="1443">
        <v>1000000</v>
      </c>
      <c r="AK409" s="1195"/>
      <c r="AL409" s="1443">
        <v>1000000</v>
      </c>
      <c r="AM409" s="63"/>
      <c r="AN409" s="1444">
        <v>400000</v>
      </c>
      <c r="AO409" s="63">
        <v>300000</v>
      </c>
      <c r="AP409" s="1444">
        <v>300000</v>
      </c>
      <c r="AQ409" s="1445"/>
      <c r="AR409" s="1446"/>
      <c r="AS409" s="1445"/>
      <c r="AT409" s="1446"/>
      <c r="AU409" s="1445"/>
      <c r="AV409" s="1444"/>
      <c r="AW409" s="63"/>
      <c r="AX409" s="1447"/>
      <c r="AY409" s="1210">
        <v>1000000</v>
      </c>
      <c r="AZ409" s="1210">
        <v>0</v>
      </c>
      <c r="BA409" s="312"/>
      <c r="BB409" s="312"/>
    </row>
    <row r="410" spans="1:55" s="312" customFormat="1" ht="23.25">
      <c r="A410" s="304">
        <v>2</v>
      </c>
      <c r="B410" s="304">
        <v>10</v>
      </c>
      <c r="C410" s="624" t="s">
        <v>1286</v>
      </c>
      <c r="D410" s="304">
        <v>2.1</v>
      </c>
      <c r="E410" s="304">
        <v>9</v>
      </c>
      <c r="F410" s="660" t="s">
        <v>875</v>
      </c>
      <c r="G410" s="660" t="s">
        <v>766</v>
      </c>
      <c r="H410" s="660" t="s">
        <v>487</v>
      </c>
      <c r="I410" s="1425" t="s">
        <v>879</v>
      </c>
      <c r="J410" s="660" t="s">
        <v>455</v>
      </c>
      <c r="K410" s="1418">
        <v>18.178418675667345</v>
      </c>
      <c r="L410" s="1418">
        <v>99.728247811457408</v>
      </c>
      <c r="M410" s="902">
        <v>1500000</v>
      </c>
      <c r="N410" s="902">
        <v>1500000</v>
      </c>
      <c r="O410" s="289">
        <v>0</v>
      </c>
      <c r="P410" s="608">
        <v>1</v>
      </c>
      <c r="Q410" s="924">
        <v>1</v>
      </c>
      <c r="R410" s="925">
        <v>1</v>
      </c>
      <c r="S410" s="925">
        <v>1</v>
      </c>
      <c r="T410" s="925">
        <v>1</v>
      </c>
      <c r="U410" s="660" t="s">
        <v>32</v>
      </c>
      <c r="V410" s="368">
        <v>500</v>
      </c>
      <c r="W410" s="368">
        <v>0.65</v>
      </c>
      <c r="X410" s="901" t="s">
        <v>32</v>
      </c>
      <c r="Y410" s="926">
        <v>100</v>
      </c>
      <c r="Z410" s="748">
        <v>30</v>
      </c>
      <c r="AA410" s="304"/>
      <c r="AB410" s="304"/>
      <c r="AC410" s="304">
        <v>2563</v>
      </c>
      <c r="AD410" s="304">
        <v>2563</v>
      </c>
      <c r="AE410" s="304" t="s">
        <v>187</v>
      </c>
      <c r="AF410" s="660">
        <v>90</v>
      </c>
      <c r="AG410" s="1246" t="s">
        <v>891</v>
      </c>
      <c r="AH410" s="1426"/>
      <c r="AI410" s="386" t="s">
        <v>1287</v>
      </c>
      <c r="AJ410" s="1427">
        <v>1500000</v>
      </c>
      <c r="AK410" s="1160"/>
      <c r="AL410" s="900">
        <v>1500000</v>
      </c>
      <c r="AM410" s="289"/>
      <c r="AN410" s="289">
        <v>600000</v>
      </c>
      <c r="AO410" s="289">
        <v>450000</v>
      </c>
      <c r="AP410" s="289">
        <v>450000</v>
      </c>
      <c r="AQ410" s="308"/>
      <c r="AR410" s="308"/>
      <c r="AS410" s="308"/>
      <c r="AT410" s="308"/>
      <c r="AU410" s="308"/>
      <c r="AV410" s="289"/>
      <c r="AW410" s="289"/>
      <c r="AX410" s="1005"/>
      <c r="AY410" s="1210">
        <v>1500000</v>
      </c>
      <c r="AZ410" s="1210">
        <v>0</v>
      </c>
      <c r="BC410" s="1063"/>
    </row>
    <row r="411" spans="1:55" s="312" customFormat="1" ht="23.25">
      <c r="A411" s="304">
        <v>2</v>
      </c>
      <c r="B411" s="304">
        <v>11</v>
      </c>
      <c r="C411" s="1448" t="s">
        <v>1288</v>
      </c>
      <c r="D411" s="304">
        <v>2.1</v>
      </c>
      <c r="E411" s="304">
        <v>9</v>
      </c>
      <c r="F411" s="1449" t="s">
        <v>944</v>
      </c>
      <c r="G411" s="1450" t="s">
        <v>911</v>
      </c>
      <c r="H411" s="199" t="s">
        <v>487</v>
      </c>
      <c r="I411" s="1417" t="s">
        <v>903</v>
      </c>
      <c r="J411" s="660" t="s">
        <v>455</v>
      </c>
      <c r="K411" s="1418">
        <v>18.066701628195602</v>
      </c>
      <c r="L411" s="1418">
        <v>99.348694541942663</v>
      </c>
      <c r="M411" s="1451">
        <v>900000</v>
      </c>
      <c r="N411" s="1451">
        <v>900000</v>
      </c>
      <c r="O411" s="289">
        <v>0</v>
      </c>
      <c r="P411" s="608">
        <v>1</v>
      </c>
      <c r="Q411" s="924">
        <v>1</v>
      </c>
      <c r="R411" s="925">
        <v>1</v>
      </c>
      <c r="S411" s="925">
        <v>1</v>
      </c>
      <c r="T411" s="925">
        <v>1</v>
      </c>
      <c r="U411" s="660" t="s">
        <v>32</v>
      </c>
      <c r="V411" s="368">
        <v>700</v>
      </c>
      <c r="W411" s="368">
        <v>0.23</v>
      </c>
      <c r="X411" s="901" t="s">
        <v>32</v>
      </c>
      <c r="Y411" s="926">
        <v>140</v>
      </c>
      <c r="Z411" s="748">
        <v>30</v>
      </c>
      <c r="AA411" s="304"/>
      <c r="AB411" s="304"/>
      <c r="AC411" s="304">
        <v>2563</v>
      </c>
      <c r="AD411" s="304">
        <v>2563</v>
      </c>
      <c r="AE411" s="304" t="s">
        <v>187</v>
      </c>
      <c r="AF411" s="660">
        <v>90</v>
      </c>
      <c r="AG411" s="1246" t="s">
        <v>891</v>
      </c>
      <c r="AH411" s="1426"/>
      <c r="AI411" s="386" t="s">
        <v>1289</v>
      </c>
      <c r="AJ411" s="1427">
        <v>900000</v>
      </c>
      <c r="AK411" s="1160"/>
      <c r="AL411" s="900">
        <v>900000</v>
      </c>
      <c r="AM411" s="289"/>
      <c r="AN411" s="289">
        <v>360000</v>
      </c>
      <c r="AO411" s="289">
        <v>270000</v>
      </c>
      <c r="AP411" s="289">
        <v>270000</v>
      </c>
      <c r="AQ411" s="308"/>
      <c r="AR411" s="308"/>
      <c r="AS411" s="308"/>
      <c r="AT411" s="308"/>
      <c r="AU411" s="308"/>
      <c r="AV411" s="289"/>
      <c r="AW411" s="289"/>
      <c r="AX411" s="1005"/>
      <c r="AY411" s="1210">
        <v>900000</v>
      </c>
      <c r="AZ411" s="1210">
        <v>0</v>
      </c>
      <c r="BC411" s="1063"/>
    </row>
    <row r="412" spans="1:55" s="312" customFormat="1" ht="23.25">
      <c r="A412" s="304">
        <v>2</v>
      </c>
      <c r="B412" s="304">
        <v>12</v>
      </c>
      <c r="C412" s="624" t="s">
        <v>945</v>
      </c>
      <c r="D412" s="304">
        <v>2.1</v>
      </c>
      <c r="E412" s="304">
        <v>9</v>
      </c>
      <c r="F412" s="660" t="s">
        <v>751</v>
      </c>
      <c r="G412" s="660" t="s">
        <v>148</v>
      </c>
      <c r="H412" s="660" t="s">
        <v>487</v>
      </c>
      <c r="I412" s="1452" t="s">
        <v>488</v>
      </c>
      <c r="J412" s="660" t="s">
        <v>455</v>
      </c>
      <c r="K412" s="534">
        <v>18.300699999999999</v>
      </c>
      <c r="L412" s="534">
        <v>99.469099999999997</v>
      </c>
      <c r="M412" s="900">
        <v>100000</v>
      </c>
      <c r="N412" s="900">
        <v>100000</v>
      </c>
      <c r="O412" s="289">
        <v>0</v>
      </c>
      <c r="P412" s="608">
        <v>1</v>
      </c>
      <c r="Q412" s="924">
        <v>1</v>
      </c>
      <c r="R412" s="925">
        <v>1</v>
      </c>
      <c r="S412" s="925">
        <v>1</v>
      </c>
      <c r="T412" s="925">
        <v>1</v>
      </c>
      <c r="U412" s="660" t="s">
        <v>32</v>
      </c>
      <c r="V412" s="368" t="s">
        <v>32</v>
      </c>
      <c r="W412" s="368">
        <v>0</v>
      </c>
      <c r="X412" s="901" t="s">
        <v>32</v>
      </c>
      <c r="Y412" s="926" t="s">
        <v>32</v>
      </c>
      <c r="Z412" s="748">
        <v>2</v>
      </c>
      <c r="AA412" s="304"/>
      <c r="AB412" s="304"/>
      <c r="AC412" s="304">
        <v>2563</v>
      </c>
      <c r="AD412" s="304">
        <v>2563</v>
      </c>
      <c r="AE412" s="304" t="s">
        <v>187</v>
      </c>
      <c r="AF412" s="660">
        <v>90</v>
      </c>
      <c r="AG412" s="1246" t="s">
        <v>891</v>
      </c>
      <c r="AH412" s="1426"/>
      <c r="AI412" s="386" t="s">
        <v>1290</v>
      </c>
      <c r="AJ412" s="1427">
        <v>100000</v>
      </c>
      <c r="AK412" s="1160"/>
      <c r="AL412" s="900">
        <v>100000</v>
      </c>
      <c r="AM412" s="289"/>
      <c r="AN412" s="289">
        <v>40000</v>
      </c>
      <c r="AO412" s="289">
        <v>30000</v>
      </c>
      <c r="AP412" s="289">
        <v>30000</v>
      </c>
      <c r="AQ412" s="308"/>
      <c r="AR412" s="308"/>
      <c r="AS412" s="308"/>
      <c r="AT412" s="308"/>
      <c r="AU412" s="308"/>
      <c r="AV412" s="289"/>
      <c r="AW412" s="289"/>
      <c r="AX412" s="1005"/>
      <c r="AY412" s="1210">
        <v>100000</v>
      </c>
      <c r="AZ412" s="1210">
        <v>0</v>
      </c>
      <c r="BC412" s="1063"/>
    </row>
    <row r="413" spans="1:55" s="312" customFormat="1" ht="23.25">
      <c r="A413" s="304">
        <v>2</v>
      </c>
      <c r="B413" s="304">
        <v>13</v>
      </c>
      <c r="C413" s="624" t="s">
        <v>1291</v>
      </c>
      <c r="D413" s="304">
        <v>2.1</v>
      </c>
      <c r="E413" s="304">
        <v>9</v>
      </c>
      <c r="F413" s="660" t="s">
        <v>1087</v>
      </c>
      <c r="G413" s="660" t="s">
        <v>878</v>
      </c>
      <c r="H413" s="660" t="s">
        <v>487</v>
      </c>
      <c r="I413" s="1417" t="s">
        <v>879</v>
      </c>
      <c r="J413" s="660" t="s">
        <v>455</v>
      </c>
      <c r="K413" s="1422">
        <v>18.4008</v>
      </c>
      <c r="L413" s="1422">
        <v>99.835616999999999</v>
      </c>
      <c r="M413" s="902">
        <v>800000</v>
      </c>
      <c r="N413" s="902">
        <v>800000</v>
      </c>
      <c r="O413" s="289">
        <v>0</v>
      </c>
      <c r="P413" s="608">
        <v>1</v>
      </c>
      <c r="Q413" s="924">
        <v>1</v>
      </c>
      <c r="R413" s="925">
        <v>1</v>
      </c>
      <c r="S413" s="925">
        <v>1</v>
      </c>
      <c r="T413" s="925">
        <v>1</v>
      </c>
      <c r="U413" s="660" t="s">
        <v>32</v>
      </c>
      <c r="V413" s="368" t="s">
        <v>32</v>
      </c>
      <c r="W413" s="368">
        <v>0.4</v>
      </c>
      <c r="X413" s="901" t="s">
        <v>32</v>
      </c>
      <c r="Y413" s="926">
        <v>370</v>
      </c>
      <c r="Z413" s="748">
        <v>20</v>
      </c>
      <c r="AA413" s="304"/>
      <c r="AB413" s="304"/>
      <c r="AC413" s="304">
        <v>2563</v>
      </c>
      <c r="AD413" s="304">
        <v>2563</v>
      </c>
      <c r="AE413" s="304" t="s">
        <v>187</v>
      </c>
      <c r="AF413" s="660">
        <v>90</v>
      </c>
      <c r="AG413" s="1246" t="s">
        <v>891</v>
      </c>
      <c r="AH413" s="1426"/>
      <c r="AI413" s="386" t="s">
        <v>1292</v>
      </c>
      <c r="AJ413" s="1427">
        <v>800000</v>
      </c>
      <c r="AK413" s="1160"/>
      <c r="AL413" s="900">
        <v>800000</v>
      </c>
      <c r="AM413" s="289"/>
      <c r="AN413" s="289">
        <v>320000</v>
      </c>
      <c r="AO413" s="289">
        <v>240000</v>
      </c>
      <c r="AP413" s="289">
        <v>240000</v>
      </c>
      <c r="AQ413" s="308"/>
      <c r="AR413" s="308"/>
      <c r="AS413" s="308"/>
      <c r="AT413" s="308"/>
      <c r="AU413" s="308"/>
      <c r="AV413" s="289"/>
      <c r="AW413" s="289"/>
      <c r="AX413" s="1005"/>
      <c r="AY413" s="1210">
        <v>800000</v>
      </c>
      <c r="AZ413" s="1210">
        <v>0</v>
      </c>
      <c r="BC413" s="1063"/>
    </row>
    <row r="414" spans="1:55" s="217" customFormat="1" ht="23.25">
      <c r="A414" s="210">
        <v>2</v>
      </c>
      <c r="B414" s="210">
        <v>14</v>
      </c>
      <c r="C414" s="894" t="s">
        <v>1293</v>
      </c>
      <c r="D414" s="210">
        <v>2.1</v>
      </c>
      <c r="E414" s="210">
        <v>13</v>
      </c>
      <c r="F414" s="211" t="s">
        <v>900</v>
      </c>
      <c r="G414" s="211" t="s">
        <v>900</v>
      </c>
      <c r="H414" s="211" t="s">
        <v>487</v>
      </c>
      <c r="I414" s="1417" t="s">
        <v>903</v>
      </c>
      <c r="J414" s="213" t="s">
        <v>455</v>
      </c>
      <c r="K414" s="1418">
        <v>17.969641190000001</v>
      </c>
      <c r="L414" s="1418">
        <v>99.375675259999994</v>
      </c>
      <c r="M414" s="895">
        <v>350000</v>
      </c>
      <c r="N414" s="895">
        <v>350000</v>
      </c>
      <c r="O414" s="239">
        <v>0</v>
      </c>
      <c r="P414" s="910">
        <v>1</v>
      </c>
      <c r="Q414" s="911">
        <v>1</v>
      </c>
      <c r="R414" s="912">
        <v>1</v>
      </c>
      <c r="S414" s="912">
        <v>1</v>
      </c>
      <c r="T414" s="912">
        <v>1</v>
      </c>
      <c r="U414" s="213" t="s">
        <v>32</v>
      </c>
      <c r="V414" s="213" t="s">
        <v>32</v>
      </c>
      <c r="W414" s="213" t="s">
        <v>32</v>
      </c>
      <c r="X414" s="918" t="s">
        <v>32</v>
      </c>
      <c r="Y414" s="919" t="s">
        <v>32</v>
      </c>
      <c r="Z414" s="758">
        <v>15</v>
      </c>
      <c r="AA414" s="210"/>
      <c r="AB414" s="210"/>
      <c r="AC414" s="210">
        <v>2563</v>
      </c>
      <c r="AD414" s="210">
        <v>2563</v>
      </c>
      <c r="AE414" s="210" t="s">
        <v>187</v>
      </c>
      <c r="AF414" s="887">
        <v>90</v>
      </c>
      <c r="AG414" s="1249" t="s">
        <v>891</v>
      </c>
      <c r="AH414" s="1423"/>
      <c r="AI414" s="522" t="s">
        <v>1294</v>
      </c>
      <c r="AJ414" s="1424">
        <v>350000</v>
      </c>
      <c r="AK414" s="253"/>
      <c r="AL414" s="895">
        <v>350000</v>
      </c>
      <c r="AM414" s="239"/>
      <c r="AN414" s="239">
        <v>140000</v>
      </c>
      <c r="AO414" s="239">
        <v>105000</v>
      </c>
      <c r="AP414" s="239">
        <v>105000</v>
      </c>
      <c r="AQ414" s="215"/>
      <c r="AR414" s="215"/>
      <c r="AS414" s="215"/>
      <c r="AT414" s="215"/>
      <c r="AU414" s="215"/>
      <c r="AV414" s="239"/>
      <c r="AW414" s="239"/>
      <c r="AX414" s="990"/>
      <c r="AY414" s="1141">
        <v>350000</v>
      </c>
      <c r="AZ414" s="1141">
        <v>0</v>
      </c>
      <c r="BC414" s="1062"/>
    </row>
    <row r="415" spans="1:55" s="217" customFormat="1" ht="23.25">
      <c r="A415" s="210">
        <v>2</v>
      </c>
      <c r="B415" s="210">
        <v>15</v>
      </c>
      <c r="C415" s="920" t="s">
        <v>1295</v>
      </c>
      <c r="D415" s="210">
        <v>2.1</v>
      </c>
      <c r="E415" s="210">
        <v>13</v>
      </c>
      <c r="F415" s="921" t="s">
        <v>751</v>
      </c>
      <c r="G415" s="921" t="s">
        <v>148</v>
      </c>
      <c r="H415" s="921" t="s">
        <v>487</v>
      </c>
      <c r="I415" s="1419" t="s">
        <v>488</v>
      </c>
      <c r="J415" s="637" t="s">
        <v>455</v>
      </c>
      <c r="K415" s="534">
        <v>18.300699999999999</v>
      </c>
      <c r="L415" s="534">
        <v>99.469099999999997</v>
      </c>
      <c r="M415" s="902">
        <v>1000000</v>
      </c>
      <c r="N415" s="902">
        <v>1000000</v>
      </c>
      <c r="O415" s="239">
        <v>0</v>
      </c>
      <c r="P415" s="910">
        <v>1</v>
      </c>
      <c r="Q415" s="911">
        <v>1</v>
      </c>
      <c r="R415" s="912">
        <v>1</v>
      </c>
      <c r="S415" s="912">
        <v>1</v>
      </c>
      <c r="T415" s="912">
        <v>1</v>
      </c>
      <c r="U415" s="887">
        <v>82397</v>
      </c>
      <c r="V415" s="213" t="s">
        <v>32</v>
      </c>
      <c r="W415" s="213">
        <v>0</v>
      </c>
      <c r="X415" s="886" t="s">
        <v>32</v>
      </c>
      <c r="Y415" s="913" t="s">
        <v>32</v>
      </c>
      <c r="Z415" s="760">
        <v>30</v>
      </c>
      <c r="AA415" s="210"/>
      <c r="AB415" s="210"/>
      <c r="AC415" s="210">
        <v>2563</v>
      </c>
      <c r="AD415" s="210">
        <v>2563</v>
      </c>
      <c r="AE415" s="210" t="s">
        <v>187</v>
      </c>
      <c r="AF415" s="887">
        <v>90</v>
      </c>
      <c r="AG415" s="1249" t="s">
        <v>891</v>
      </c>
      <c r="AH415" s="1423"/>
      <c r="AI415" s="522" t="s">
        <v>1296</v>
      </c>
      <c r="AJ415" s="1424">
        <v>1000000</v>
      </c>
      <c r="AK415" s="253"/>
      <c r="AL415" s="895">
        <v>1000000</v>
      </c>
      <c r="AM415" s="239"/>
      <c r="AN415" s="239">
        <v>400000</v>
      </c>
      <c r="AO415" s="239">
        <v>300000</v>
      </c>
      <c r="AP415" s="239">
        <v>300000</v>
      </c>
      <c r="AQ415" s="215"/>
      <c r="AR415" s="215"/>
      <c r="AS415" s="215"/>
      <c r="AT415" s="215"/>
      <c r="AU415" s="215"/>
      <c r="AV415" s="239"/>
      <c r="AW415" s="239"/>
      <c r="AX415" s="990"/>
      <c r="AY415" s="1141">
        <v>1000000</v>
      </c>
      <c r="AZ415" s="1141">
        <v>0</v>
      </c>
      <c r="BC415" s="1062"/>
    </row>
    <row r="416" spans="1:55" s="272" customFormat="1" ht="23.25">
      <c r="A416" s="197"/>
      <c r="B416" s="197"/>
      <c r="C416" s="197"/>
      <c r="D416" s="197"/>
      <c r="E416" s="197"/>
      <c r="F416" s="197"/>
      <c r="G416" s="197"/>
      <c r="H416" s="197"/>
      <c r="I416" s="197"/>
      <c r="J416" s="197"/>
      <c r="K416" s="826"/>
      <c r="L416" s="826"/>
      <c r="M416" s="332"/>
      <c r="N416" s="332"/>
      <c r="O416" s="332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238"/>
      <c r="AH416" s="197"/>
      <c r="AI416" s="331"/>
      <c r="AJ416" s="197"/>
      <c r="AK416" s="1157"/>
      <c r="AL416" s="197"/>
      <c r="AM416" s="197"/>
      <c r="AN416" s="197"/>
      <c r="AO416" s="197"/>
      <c r="AP416" s="197"/>
      <c r="AQ416" s="197"/>
      <c r="AR416" s="197"/>
      <c r="AS416" s="197"/>
      <c r="AT416" s="197"/>
      <c r="AU416" s="197"/>
      <c r="AV416" s="197"/>
      <c r="AW416" s="197"/>
      <c r="AX416" s="984"/>
      <c r="AY416" s="1141">
        <f t="shared" si="86"/>
        <v>0</v>
      </c>
      <c r="AZ416" s="1141">
        <f t="shared" si="87"/>
        <v>0</v>
      </c>
      <c r="BC416" s="95"/>
    </row>
    <row r="417" spans="1:55" s="260" customFormat="1" ht="23.25">
      <c r="B417" s="261">
        <f>COUNT(B418:B421)</f>
        <v>2</v>
      </c>
      <c r="C417" s="370" t="s">
        <v>494</v>
      </c>
      <c r="D417" s="263"/>
      <c r="E417" s="261"/>
      <c r="F417" s="261"/>
      <c r="G417" s="261"/>
      <c r="H417" s="261"/>
      <c r="I417" s="261"/>
      <c r="J417" s="261"/>
      <c r="K417" s="1304"/>
      <c r="L417" s="1304"/>
      <c r="M417" s="264">
        <f>SUM(M418:M421)</f>
        <v>1480000</v>
      </c>
      <c r="N417" s="264">
        <f>SUM(N418:N421)</f>
        <v>1480000</v>
      </c>
      <c r="O417" s="261"/>
      <c r="P417" s="261"/>
      <c r="Z417" s="297"/>
      <c r="AG417" s="1228" t="s">
        <v>922</v>
      </c>
      <c r="AH417" s="261"/>
      <c r="AI417" s="261"/>
      <c r="AJ417" s="264">
        <f>SUM(AJ418:AJ421)</f>
        <v>1480000</v>
      </c>
      <c r="AK417" s="265"/>
      <c r="AL417" s="264">
        <f t="shared" ref="AL417:AX417" si="88">SUM(AL418:AL421)</f>
        <v>1480000</v>
      </c>
      <c r="AM417" s="264">
        <f t="shared" si="88"/>
        <v>0</v>
      </c>
      <c r="AN417" s="264">
        <f t="shared" si="88"/>
        <v>280000</v>
      </c>
      <c r="AO417" s="264">
        <f t="shared" si="88"/>
        <v>530000</v>
      </c>
      <c r="AP417" s="264">
        <f t="shared" si="88"/>
        <v>670000</v>
      </c>
      <c r="AQ417" s="264">
        <f t="shared" si="88"/>
        <v>0</v>
      </c>
      <c r="AR417" s="264">
        <f t="shared" si="88"/>
        <v>0</v>
      </c>
      <c r="AS417" s="264">
        <f t="shared" si="88"/>
        <v>0</v>
      </c>
      <c r="AT417" s="264">
        <f t="shared" si="88"/>
        <v>0</v>
      </c>
      <c r="AU417" s="264">
        <f t="shared" si="88"/>
        <v>0</v>
      </c>
      <c r="AV417" s="264">
        <f t="shared" si="88"/>
        <v>0</v>
      </c>
      <c r="AW417" s="264">
        <f t="shared" si="88"/>
        <v>0</v>
      </c>
      <c r="AX417" s="993">
        <f t="shared" si="88"/>
        <v>0</v>
      </c>
      <c r="AY417" s="1141">
        <f t="shared" si="86"/>
        <v>1480000</v>
      </c>
      <c r="AZ417" s="1141">
        <f t="shared" si="87"/>
        <v>0</v>
      </c>
      <c r="BC417" s="1064"/>
    </row>
    <row r="418" spans="1:55" s="272" customFormat="1" ht="23.25">
      <c r="A418" s="197"/>
      <c r="B418" s="197"/>
      <c r="C418" s="197"/>
      <c r="D418" s="197"/>
      <c r="E418" s="197"/>
      <c r="F418" s="197"/>
      <c r="G418" s="197"/>
      <c r="H418" s="197"/>
      <c r="I418" s="197"/>
      <c r="J418" s="197"/>
      <c r="K418" s="826"/>
      <c r="L418" s="826"/>
      <c r="M418" s="332"/>
      <c r="N418" s="332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  <c r="AF418" s="197"/>
      <c r="AG418" s="1238"/>
      <c r="AH418" s="197"/>
      <c r="AI418" s="331"/>
      <c r="AJ418" s="332"/>
      <c r="AK418" s="1157"/>
      <c r="AL418" s="197"/>
      <c r="AM418" s="197"/>
      <c r="AN418" s="197"/>
      <c r="AO418" s="197"/>
      <c r="AP418" s="197"/>
      <c r="AQ418" s="197"/>
      <c r="AR418" s="197"/>
      <c r="AS418" s="197"/>
      <c r="AT418" s="197"/>
      <c r="AU418" s="197"/>
      <c r="AV418" s="197"/>
      <c r="AW418" s="197"/>
      <c r="AX418" s="984"/>
      <c r="AY418" s="1141">
        <f t="shared" si="86"/>
        <v>0</v>
      </c>
      <c r="AZ418" s="1141">
        <f t="shared" si="87"/>
        <v>0</v>
      </c>
      <c r="BC418" s="95"/>
    </row>
    <row r="419" spans="1:55" s="212" customFormat="1" ht="23.25">
      <c r="A419" s="213">
        <v>2</v>
      </c>
      <c r="B419" s="210">
        <v>1</v>
      </c>
      <c r="C419" s="222" t="s">
        <v>920</v>
      </c>
      <c r="D419" s="213">
        <v>2.1</v>
      </c>
      <c r="E419" s="213">
        <v>9</v>
      </c>
      <c r="F419" s="210" t="s">
        <v>921</v>
      </c>
      <c r="G419" s="250" t="s">
        <v>595</v>
      </c>
      <c r="H419" s="250" t="s">
        <v>581</v>
      </c>
      <c r="I419" s="238" t="s">
        <v>582</v>
      </c>
      <c r="J419" s="210" t="s">
        <v>457</v>
      </c>
      <c r="K419" s="896">
        <v>19.0351</v>
      </c>
      <c r="L419" s="896">
        <v>101.2223</v>
      </c>
      <c r="M419" s="234">
        <v>500000</v>
      </c>
      <c r="N419" s="234">
        <v>500000</v>
      </c>
      <c r="O419" s="234"/>
      <c r="P419" s="213">
        <v>1</v>
      </c>
      <c r="Q419" s="213">
        <v>1</v>
      </c>
      <c r="R419" s="213">
        <v>1</v>
      </c>
      <c r="S419" s="213">
        <v>1</v>
      </c>
      <c r="T419" s="213">
        <v>1</v>
      </c>
      <c r="U419" s="213"/>
      <c r="V419" s="213"/>
      <c r="W419" s="213"/>
      <c r="X419" s="213"/>
      <c r="Y419" s="250"/>
      <c r="Z419" s="250"/>
      <c r="AA419" s="213"/>
      <c r="AB419" s="213"/>
      <c r="AC419" s="210">
        <v>2563</v>
      </c>
      <c r="AD419" s="210">
        <v>2563</v>
      </c>
      <c r="AE419" s="210" t="s">
        <v>187</v>
      </c>
      <c r="AF419" s="210">
        <v>90</v>
      </c>
      <c r="AG419" s="1248" t="s">
        <v>922</v>
      </c>
      <c r="AH419" s="213"/>
      <c r="AI419" s="848" t="s">
        <v>1103</v>
      </c>
      <c r="AJ419" s="234">
        <v>500000</v>
      </c>
      <c r="AK419" s="252"/>
      <c r="AL419" s="215">
        <f>SUM(AM419:AX419)</f>
        <v>500000</v>
      </c>
      <c r="AM419" s="234"/>
      <c r="AN419" s="215">
        <v>100000</v>
      </c>
      <c r="AO419" s="215">
        <v>180000</v>
      </c>
      <c r="AP419" s="215">
        <v>220000</v>
      </c>
      <c r="AQ419" s="239"/>
      <c r="AR419" s="239"/>
      <c r="AS419" s="239"/>
      <c r="AT419" s="239"/>
      <c r="AU419" s="239"/>
      <c r="AV419" s="234"/>
      <c r="AW419" s="234"/>
      <c r="AX419" s="1032"/>
      <c r="AY419" s="1141">
        <f t="shared" si="86"/>
        <v>500000</v>
      </c>
      <c r="AZ419" s="1141">
        <f t="shared" si="87"/>
        <v>0</v>
      </c>
      <c r="BC419" s="1080"/>
    </row>
    <row r="420" spans="1:55" s="212" customFormat="1" ht="23.25">
      <c r="A420" s="213">
        <v>2</v>
      </c>
      <c r="B420" s="210">
        <v>2</v>
      </c>
      <c r="C420" s="222" t="s">
        <v>925</v>
      </c>
      <c r="D420" s="213">
        <v>2.1</v>
      </c>
      <c r="E420" s="213">
        <v>9</v>
      </c>
      <c r="F420" s="210" t="s">
        <v>921</v>
      </c>
      <c r="G420" s="250" t="s">
        <v>595</v>
      </c>
      <c r="H420" s="250" t="s">
        <v>581</v>
      </c>
      <c r="I420" s="238" t="s">
        <v>582</v>
      </c>
      <c r="J420" s="210" t="s">
        <v>457</v>
      </c>
      <c r="K420" s="896">
        <v>19.022832999999999</v>
      </c>
      <c r="L420" s="896">
        <v>101.204061</v>
      </c>
      <c r="M420" s="234">
        <v>980000</v>
      </c>
      <c r="N420" s="234">
        <v>980000</v>
      </c>
      <c r="O420" s="234"/>
      <c r="P420" s="213">
        <v>1</v>
      </c>
      <c r="Q420" s="213">
        <v>1</v>
      </c>
      <c r="R420" s="213">
        <v>1</v>
      </c>
      <c r="S420" s="213">
        <v>1</v>
      </c>
      <c r="T420" s="213">
        <v>1</v>
      </c>
      <c r="U420" s="213"/>
      <c r="V420" s="213"/>
      <c r="W420" s="213"/>
      <c r="X420" s="213"/>
      <c r="Y420" s="213"/>
      <c r="Z420" s="250"/>
      <c r="AA420" s="213"/>
      <c r="AB420" s="213"/>
      <c r="AC420" s="210">
        <v>2563</v>
      </c>
      <c r="AD420" s="210">
        <v>2563</v>
      </c>
      <c r="AE420" s="210" t="s">
        <v>187</v>
      </c>
      <c r="AF420" s="213">
        <v>90</v>
      </c>
      <c r="AG420" s="1248" t="s">
        <v>922</v>
      </c>
      <c r="AH420" s="213"/>
      <c r="AI420" s="213" t="s">
        <v>1104</v>
      </c>
      <c r="AJ420" s="234">
        <v>980000</v>
      </c>
      <c r="AK420" s="252"/>
      <c r="AL420" s="234">
        <f>SUM(AM420:AX420)</f>
        <v>980000</v>
      </c>
      <c r="AM420" s="234"/>
      <c r="AN420" s="234">
        <v>180000</v>
      </c>
      <c r="AO420" s="234">
        <v>350000</v>
      </c>
      <c r="AP420" s="234">
        <v>450000</v>
      </c>
      <c r="AQ420" s="234"/>
      <c r="AR420" s="234"/>
      <c r="AS420" s="234"/>
      <c r="AT420" s="234"/>
      <c r="AU420" s="234"/>
      <c r="AV420" s="234"/>
      <c r="AW420" s="234"/>
      <c r="AX420" s="1032"/>
      <c r="AY420" s="1141">
        <f t="shared" si="86"/>
        <v>980000</v>
      </c>
      <c r="AZ420" s="1141">
        <f t="shared" si="87"/>
        <v>0</v>
      </c>
      <c r="BC420" s="1080"/>
    </row>
    <row r="421" spans="1:55" s="272" customFormat="1" ht="23.25">
      <c r="A421" s="197"/>
      <c r="B421" s="197"/>
      <c r="C421" s="197"/>
      <c r="D421" s="197"/>
      <c r="E421" s="197"/>
      <c r="F421" s="197"/>
      <c r="G421" s="197"/>
      <c r="H421" s="197"/>
      <c r="I421" s="197"/>
      <c r="J421" s="197"/>
      <c r="K421" s="826"/>
      <c r="L421" s="826"/>
      <c r="M421" s="332"/>
      <c r="N421" s="332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238"/>
      <c r="AH421" s="197"/>
      <c r="AI421" s="331"/>
      <c r="AJ421" s="332"/>
      <c r="AK421" s="1157"/>
      <c r="AL421" s="197"/>
      <c r="AM421" s="197"/>
      <c r="AN421" s="197"/>
      <c r="AO421" s="197"/>
      <c r="AP421" s="197"/>
      <c r="AQ421" s="197"/>
      <c r="AR421" s="197"/>
      <c r="AS421" s="197"/>
      <c r="AT421" s="197"/>
      <c r="AU421" s="197"/>
      <c r="AV421" s="197"/>
      <c r="AW421" s="197"/>
      <c r="AX421" s="984"/>
      <c r="AY421" s="1141">
        <f t="shared" si="86"/>
        <v>0</v>
      </c>
      <c r="AZ421" s="1141">
        <f t="shared" si="87"/>
        <v>0</v>
      </c>
      <c r="BC421" s="95"/>
    </row>
    <row r="422" spans="1:55" s="832" customFormat="1" ht="23.25">
      <c r="B422" s="831">
        <f>+B423+B437+B441+B444+B450</f>
        <v>16</v>
      </c>
      <c r="C422" s="338" t="s">
        <v>56</v>
      </c>
      <c r="D422" s="834"/>
      <c r="E422" s="831"/>
      <c r="F422" s="831"/>
      <c r="G422" s="831"/>
      <c r="H422" s="831"/>
      <c r="I422" s="831"/>
      <c r="J422" s="831"/>
      <c r="K422" s="1314"/>
      <c r="L422" s="1314"/>
      <c r="M422" s="830">
        <f>+M423+M437+M441+M444+M450</f>
        <v>165400000</v>
      </c>
      <c r="N422" s="830">
        <f>+N423+N437+N441+N444+N450</f>
        <v>64000000</v>
      </c>
      <c r="O422" s="830">
        <f>+O423+O437+O441+O444</f>
        <v>95400000</v>
      </c>
      <c r="P422" s="831"/>
      <c r="U422" s="830">
        <f t="shared" ref="U422:Z422" si="89">+U423+U437+U441+U444+U450</f>
        <v>5990</v>
      </c>
      <c r="V422" s="830">
        <f t="shared" si="89"/>
        <v>800</v>
      </c>
      <c r="W422" s="830">
        <f t="shared" si="89"/>
        <v>0</v>
      </c>
      <c r="X422" s="850">
        <f t="shared" si="89"/>
        <v>8.0295000000000005E-2</v>
      </c>
      <c r="Y422" s="830">
        <f t="shared" si="89"/>
        <v>1475</v>
      </c>
      <c r="Z422" s="1514">
        <f t="shared" si="89"/>
        <v>937706.11415525107</v>
      </c>
      <c r="AG422" s="1227">
        <v>3</v>
      </c>
      <c r="AH422" s="831"/>
      <c r="AI422" s="337"/>
      <c r="AJ422" s="830">
        <f t="shared" ref="AJ422:AX422" si="90">+AJ423+AJ437+AJ441+AJ444+AJ450</f>
        <v>159400000</v>
      </c>
      <c r="AK422" s="830">
        <f t="shared" si="90"/>
        <v>0</v>
      </c>
      <c r="AL422" s="830">
        <f t="shared" si="90"/>
        <v>159400000</v>
      </c>
      <c r="AM422" s="830">
        <f t="shared" si="90"/>
        <v>2044000</v>
      </c>
      <c r="AN422" s="830">
        <f t="shared" si="90"/>
        <v>3932000</v>
      </c>
      <c r="AO422" s="830">
        <f t="shared" si="90"/>
        <v>10714000</v>
      </c>
      <c r="AP422" s="830">
        <f t="shared" si="90"/>
        <v>14752000</v>
      </c>
      <c r="AQ422" s="830">
        <f t="shared" si="90"/>
        <v>17890000</v>
      </c>
      <c r="AR422" s="830">
        <f t="shared" si="90"/>
        <v>23554000</v>
      </c>
      <c r="AS422" s="830">
        <f t="shared" si="90"/>
        <v>33218000</v>
      </c>
      <c r="AT422" s="830">
        <f t="shared" si="90"/>
        <v>24760000</v>
      </c>
      <c r="AU422" s="830">
        <f t="shared" si="90"/>
        <v>11802000</v>
      </c>
      <c r="AV422" s="830">
        <f t="shared" si="90"/>
        <v>8870000</v>
      </c>
      <c r="AW422" s="830">
        <f t="shared" si="90"/>
        <v>4876000</v>
      </c>
      <c r="AX422" s="830">
        <f t="shared" si="90"/>
        <v>2988000</v>
      </c>
      <c r="AY422" s="1141">
        <f t="shared" si="86"/>
        <v>159400000</v>
      </c>
      <c r="AZ422" s="1141">
        <f t="shared" si="87"/>
        <v>0</v>
      </c>
      <c r="BC422" s="1075"/>
    </row>
    <row r="423" spans="1:55" s="260" customFormat="1" ht="23.25">
      <c r="B423" s="261">
        <f>COUNT(B424:B436)</f>
        <v>11</v>
      </c>
      <c r="C423" s="262" t="s">
        <v>479</v>
      </c>
      <c r="D423" s="263"/>
      <c r="E423" s="261"/>
      <c r="F423" s="261"/>
      <c r="G423" s="261"/>
      <c r="H423" s="261"/>
      <c r="I423" s="261"/>
      <c r="J423" s="261"/>
      <c r="K423" s="1304"/>
      <c r="L423" s="1304"/>
      <c r="M423" s="264">
        <f>SUM(M424:M436)</f>
        <v>95400000</v>
      </c>
      <c r="N423" s="264">
        <f>SUM(N424:N436)</f>
        <v>0</v>
      </c>
      <c r="O423" s="833">
        <f>+M423-N423</f>
        <v>95400000</v>
      </c>
      <c r="P423" s="261"/>
      <c r="U423" s="264">
        <f t="shared" ref="U423:Z423" si="91">SUM(U424:U436)</f>
        <v>5640</v>
      </c>
      <c r="V423" s="264">
        <f t="shared" si="91"/>
        <v>0</v>
      </c>
      <c r="W423" s="264">
        <f t="shared" si="91"/>
        <v>0</v>
      </c>
      <c r="X423" s="296">
        <f t="shared" si="91"/>
        <v>2.9500000000000001E-4</v>
      </c>
      <c r="Y423" s="264">
        <f t="shared" si="91"/>
        <v>1130</v>
      </c>
      <c r="Z423" s="297">
        <f t="shared" si="91"/>
        <v>937216.11415525107</v>
      </c>
      <c r="AG423" s="1228" t="s">
        <v>159</v>
      </c>
      <c r="AH423" s="261"/>
      <c r="AI423" s="261"/>
      <c r="AJ423" s="264">
        <f t="shared" ref="AJ423:AX423" si="92">SUM(AJ424:AJ436)</f>
        <v>95400000</v>
      </c>
      <c r="AK423" s="265">
        <f t="shared" si="92"/>
        <v>0</v>
      </c>
      <c r="AL423" s="264">
        <f t="shared" si="92"/>
        <v>95400000</v>
      </c>
      <c r="AM423" s="264">
        <f t="shared" si="92"/>
        <v>1044000</v>
      </c>
      <c r="AN423" s="264">
        <f t="shared" si="92"/>
        <v>2932000</v>
      </c>
      <c r="AO423" s="264">
        <f t="shared" si="92"/>
        <v>5764000</v>
      </c>
      <c r="AP423" s="264">
        <f t="shared" si="92"/>
        <v>7652000</v>
      </c>
      <c r="AQ423" s="264">
        <f t="shared" si="92"/>
        <v>9540000</v>
      </c>
      <c r="AR423" s="264">
        <f t="shared" si="92"/>
        <v>15204000</v>
      </c>
      <c r="AS423" s="264">
        <f t="shared" si="92"/>
        <v>20568000</v>
      </c>
      <c r="AT423" s="264">
        <f t="shared" si="92"/>
        <v>14260000</v>
      </c>
      <c r="AU423" s="264">
        <f t="shared" si="92"/>
        <v>7752000</v>
      </c>
      <c r="AV423" s="264">
        <f t="shared" si="92"/>
        <v>4820000</v>
      </c>
      <c r="AW423" s="264">
        <f t="shared" si="92"/>
        <v>3876000</v>
      </c>
      <c r="AX423" s="993">
        <f t="shared" si="92"/>
        <v>1988000</v>
      </c>
      <c r="AY423" s="1141">
        <f t="shared" si="86"/>
        <v>95400000</v>
      </c>
      <c r="AZ423" s="1141">
        <f t="shared" si="87"/>
        <v>0</v>
      </c>
      <c r="BC423" s="1064"/>
    </row>
    <row r="424" spans="1:55" s="272" customFormat="1" ht="23.25">
      <c r="A424" s="197"/>
      <c r="B424" s="197"/>
      <c r="C424" s="197"/>
      <c r="D424" s="197"/>
      <c r="E424" s="197"/>
      <c r="F424" s="197"/>
      <c r="G424" s="197"/>
      <c r="H424" s="197"/>
      <c r="I424" s="197"/>
      <c r="J424" s="197"/>
      <c r="K424" s="826"/>
      <c r="L424" s="826"/>
      <c r="M424" s="332"/>
      <c r="N424" s="197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238"/>
      <c r="AH424" s="197"/>
      <c r="AI424" s="331"/>
      <c r="AJ424" s="197"/>
      <c r="AK424" s="1157"/>
      <c r="AL424" s="197"/>
      <c r="AM424" s="197"/>
      <c r="AN424" s="197"/>
      <c r="AO424" s="197"/>
      <c r="AP424" s="197"/>
      <c r="AQ424" s="197"/>
      <c r="AR424" s="197"/>
      <c r="AS424" s="197"/>
      <c r="AT424" s="197"/>
      <c r="AU424" s="197"/>
      <c r="AV424" s="197"/>
      <c r="AW424" s="197"/>
      <c r="AX424" s="984"/>
      <c r="AY424" s="1141">
        <f t="shared" si="86"/>
        <v>0</v>
      </c>
      <c r="AZ424" s="1141">
        <f t="shared" si="87"/>
        <v>0</v>
      </c>
      <c r="BC424" s="95"/>
    </row>
    <row r="425" spans="1:55" s="290" customFormat="1" ht="63">
      <c r="A425" s="207">
        <v>2</v>
      </c>
      <c r="B425" s="211">
        <v>1</v>
      </c>
      <c r="C425" s="340" t="s">
        <v>1159</v>
      </c>
      <c r="D425" s="207">
        <v>2.2000000000000002</v>
      </c>
      <c r="E425" s="227">
        <v>2</v>
      </c>
      <c r="F425" s="341" t="s">
        <v>572</v>
      </c>
      <c r="G425" s="341" t="s">
        <v>573</v>
      </c>
      <c r="H425" s="341" t="s">
        <v>139</v>
      </c>
      <c r="I425" s="342" t="s">
        <v>574</v>
      </c>
      <c r="J425" s="342" t="s">
        <v>33</v>
      </c>
      <c r="K425" s="896">
        <v>19.2286</v>
      </c>
      <c r="L425" s="896">
        <v>101.04989999999999</v>
      </c>
      <c r="M425" s="282">
        <v>4500000</v>
      </c>
      <c r="N425" s="282"/>
      <c r="O425" s="282"/>
      <c r="P425" s="185">
        <v>1</v>
      </c>
      <c r="Q425" s="1385">
        <v>1</v>
      </c>
      <c r="R425" s="1386">
        <v>4</v>
      </c>
      <c r="S425" s="1386">
        <v>4</v>
      </c>
      <c r="T425" s="1386">
        <v>4</v>
      </c>
      <c r="U425" s="256">
        <v>200</v>
      </c>
      <c r="V425" s="343" t="s">
        <v>32</v>
      </c>
      <c r="W425" s="285"/>
      <c r="X425" s="286" t="s">
        <v>32</v>
      </c>
      <c r="Y425" s="344">
        <v>55</v>
      </c>
      <c r="Z425" s="250">
        <v>936986.30136986298</v>
      </c>
      <c r="AA425" s="285" t="s">
        <v>32</v>
      </c>
      <c r="AB425" s="285" t="s">
        <v>32</v>
      </c>
      <c r="AC425" s="207">
        <v>2563</v>
      </c>
      <c r="AD425" s="207">
        <v>2563</v>
      </c>
      <c r="AE425" s="207">
        <v>1</v>
      </c>
      <c r="AF425" s="207">
        <v>365</v>
      </c>
      <c r="AG425" s="1241" t="s">
        <v>159</v>
      </c>
      <c r="AH425" s="207"/>
      <c r="AI425" s="225">
        <v>202570000521</v>
      </c>
      <c r="AJ425" s="282">
        <v>4500000</v>
      </c>
      <c r="AK425" s="366"/>
      <c r="AL425" s="282">
        <v>4500000</v>
      </c>
      <c r="AM425" s="282">
        <v>45000</v>
      </c>
      <c r="AN425" s="282">
        <v>135000</v>
      </c>
      <c r="AO425" s="282">
        <v>270000</v>
      </c>
      <c r="AP425" s="282">
        <v>360000</v>
      </c>
      <c r="AQ425" s="282">
        <v>450000</v>
      </c>
      <c r="AR425" s="282">
        <v>720000</v>
      </c>
      <c r="AS425" s="282">
        <v>990000</v>
      </c>
      <c r="AT425" s="282">
        <v>675000</v>
      </c>
      <c r="AU425" s="282">
        <v>360000</v>
      </c>
      <c r="AV425" s="282">
        <v>225000</v>
      </c>
      <c r="AW425" s="282">
        <v>180000</v>
      </c>
      <c r="AX425" s="991">
        <v>90000</v>
      </c>
      <c r="AY425" s="1141"/>
      <c r="AZ425" s="1141"/>
      <c r="BC425" s="452"/>
    </row>
    <row r="426" spans="1:55" s="290" customFormat="1" ht="63">
      <c r="A426" s="207">
        <v>2</v>
      </c>
      <c r="B426" s="211">
        <v>2</v>
      </c>
      <c r="C426" s="345" t="s">
        <v>1160</v>
      </c>
      <c r="D426" s="207">
        <v>2.2000000000000002</v>
      </c>
      <c r="E426" s="227">
        <v>2</v>
      </c>
      <c r="F426" s="346" t="s">
        <v>575</v>
      </c>
      <c r="G426" s="346" t="s">
        <v>148</v>
      </c>
      <c r="H426" s="346" t="s">
        <v>139</v>
      </c>
      <c r="I426" s="213" t="s">
        <v>576</v>
      </c>
      <c r="J426" s="342" t="s">
        <v>33</v>
      </c>
      <c r="K426" s="257">
        <v>19.677199999999999</v>
      </c>
      <c r="L426" s="257">
        <v>99.933099999999996</v>
      </c>
      <c r="M426" s="282">
        <v>7000000</v>
      </c>
      <c r="N426" s="282"/>
      <c r="O426" s="282"/>
      <c r="P426" s="346">
        <v>1</v>
      </c>
      <c r="Q426" s="1387">
        <v>1</v>
      </c>
      <c r="R426" s="1387">
        <v>4</v>
      </c>
      <c r="S426" s="1387">
        <v>4</v>
      </c>
      <c r="T426" s="1387">
        <v>4</v>
      </c>
      <c r="U426" s="256">
        <v>1500</v>
      </c>
      <c r="V426" s="316" t="s">
        <v>32</v>
      </c>
      <c r="W426" s="285"/>
      <c r="X426" s="286">
        <v>7.4999999999999993E-5</v>
      </c>
      <c r="Y426" s="300">
        <v>90</v>
      </c>
      <c r="Z426" s="250"/>
      <c r="AA426" s="285" t="s">
        <v>32</v>
      </c>
      <c r="AB426" s="285" t="s">
        <v>32</v>
      </c>
      <c r="AC426" s="207">
        <v>2563</v>
      </c>
      <c r="AD426" s="207">
        <v>2563</v>
      </c>
      <c r="AE426" s="207">
        <v>1</v>
      </c>
      <c r="AF426" s="207">
        <v>365</v>
      </c>
      <c r="AG426" s="1241" t="s">
        <v>159</v>
      </c>
      <c r="AH426" s="207"/>
      <c r="AI426" s="225">
        <v>202570000527</v>
      </c>
      <c r="AJ426" s="282">
        <v>7000000</v>
      </c>
      <c r="AK426" s="366"/>
      <c r="AL426" s="282">
        <v>7000000</v>
      </c>
      <c r="AM426" s="282">
        <v>160000</v>
      </c>
      <c r="AN426" s="282">
        <v>280000</v>
      </c>
      <c r="AO426" s="282">
        <v>460000</v>
      </c>
      <c r="AP426" s="282">
        <v>580000</v>
      </c>
      <c r="AQ426" s="282">
        <v>700000</v>
      </c>
      <c r="AR426" s="282">
        <v>1060000</v>
      </c>
      <c r="AS426" s="282">
        <v>1120000</v>
      </c>
      <c r="AT426" s="282">
        <v>1000000</v>
      </c>
      <c r="AU426" s="282">
        <v>680000</v>
      </c>
      <c r="AV426" s="282">
        <v>400000</v>
      </c>
      <c r="AW426" s="282">
        <v>340000</v>
      </c>
      <c r="AX426" s="991">
        <v>220000</v>
      </c>
      <c r="AY426" s="1141"/>
      <c r="AZ426" s="1141"/>
      <c r="BC426" s="452"/>
    </row>
    <row r="427" spans="1:55" s="290" customFormat="1" ht="63">
      <c r="A427" s="207">
        <v>2</v>
      </c>
      <c r="B427" s="211">
        <v>3</v>
      </c>
      <c r="C427" s="345" t="s">
        <v>1191</v>
      </c>
      <c r="D427" s="207">
        <v>2.2000000000000002</v>
      </c>
      <c r="E427" s="227" t="s">
        <v>562</v>
      </c>
      <c r="F427" s="346" t="s">
        <v>515</v>
      </c>
      <c r="G427" s="346" t="s">
        <v>512</v>
      </c>
      <c r="H427" s="346" t="s">
        <v>139</v>
      </c>
      <c r="I427" s="213" t="s">
        <v>568</v>
      </c>
      <c r="J427" s="347" t="s">
        <v>454</v>
      </c>
      <c r="K427" s="257">
        <v>19.93</v>
      </c>
      <c r="L427" s="257">
        <v>99.484800000000007</v>
      </c>
      <c r="M427" s="282">
        <v>9300000</v>
      </c>
      <c r="N427" s="282"/>
      <c r="O427" s="282"/>
      <c r="P427" s="346">
        <v>1</v>
      </c>
      <c r="Q427" s="1387">
        <v>1</v>
      </c>
      <c r="R427" s="1387">
        <v>4</v>
      </c>
      <c r="S427" s="1387">
        <v>4</v>
      </c>
      <c r="T427" s="1387">
        <v>4</v>
      </c>
      <c r="U427" s="256">
        <v>200</v>
      </c>
      <c r="V427" s="343" t="s">
        <v>32</v>
      </c>
      <c r="W427" s="285"/>
      <c r="X427" s="286">
        <v>5.0000000000000002E-5</v>
      </c>
      <c r="Y427" s="300">
        <v>55</v>
      </c>
      <c r="Z427" s="250" t="s">
        <v>990</v>
      </c>
      <c r="AA427" s="285" t="s">
        <v>32</v>
      </c>
      <c r="AB427" s="285" t="s">
        <v>32</v>
      </c>
      <c r="AC427" s="207">
        <v>2563</v>
      </c>
      <c r="AD427" s="207">
        <v>2563</v>
      </c>
      <c r="AE427" s="207">
        <v>1</v>
      </c>
      <c r="AF427" s="207">
        <v>365</v>
      </c>
      <c r="AG427" s="1241" t="s">
        <v>159</v>
      </c>
      <c r="AH427" s="207"/>
      <c r="AI427" s="225">
        <v>202570001005</v>
      </c>
      <c r="AJ427" s="282">
        <v>9300000</v>
      </c>
      <c r="AK427" s="366"/>
      <c r="AL427" s="282">
        <v>9300000</v>
      </c>
      <c r="AM427" s="282">
        <v>93000</v>
      </c>
      <c r="AN427" s="282">
        <v>279000</v>
      </c>
      <c r="AO427" s="282">
        <v>558000</v>
      </c>
      <c r="AP427" s="282">
        <v>744000</v>
      </c>
      <c r="AQ427" s="282">
        <v>930000</v>
      </c>
      <c r="AR427" s="282">
        <v>1488000</v>
      </c>
      <c r="AS427" s="282">
        <v>2046000</v>
      </c>
      <c r="AT427" s="282">
        <v>1395000</v>
      </c>
      <c r="AU427" s="282">
        <v>744000</v>
      </c>
      <c r="AV427" s="282">
        <v>465000</v>
      </c>
      <c r="AW427" s="282">
        <v>372000</v>
      </c>
      <c r="AX427" s="991">
        <v>186000</v>
      </c>
      <c r="AY427" s="1141"/>
      <c r="AZ427" s="1141"/>
      <c r="BC427" s="452"/>
    </row>
    <row r="428" spans="1:55" s="290" customFormat="1" ht="42">
      <c r="A428" s="207">
        <v>2</v>
      </c>
      <c r="B428" s="211">
        <v>4</v>
      </c>
      <c r="C428" s="345" t="s">
        <v>1161</v>
      </c>
      <c r="D428" s="207">
        <v>2.2000000000000002</v>
      </c>
      <c r="E428" s="227" t="s">
        <v>562</v>
      </c>
      <c r="F428" s="348" t="s">
        <v>515</v>
      </c>
      <c r="G428" s="348" t="s">
        <v>512</v>
      </c>
      <c r="H428" s="348" t="s">
        <v>139</v>
      </c>
      <c r="I428" s="347" t="s">
        <v>561</v>
      </c>
      <c r="J428" s="347" t="s">
        <v>454</v>
      </c>
      <c r="K428" s="896">
        <v>19.890899999999998</v>
      </c>
      <c r="L428" s="896">
        <v>99.567300000000003</v>
      </c>
      <c r="M428" s="282">
        <v>9800000</v>
      </c>
      <c r="N428" s="282"/>
      <c r="O428" s="282"/>
      <c r="P428" s="346">
        <v>1</v>
      </c>
      <c r="Q428" s="1387">
        <v>1</v>
      </c>
      <c r="R428" s="1387">
        <v>4</v>
      </c>
      <c r="S428" s="1387">
        <v>4</v>
      </c>
      <c r="T428" s="1387">
        <v>4</v>
      </c>
      <c r="U428" s="256">
        <v>400</v>
      </c>
      <c r="V428" s="343" t="s">
        <v>32</v>
      </c>
      <c r="W428" s="285"/>
      <c r="X428" s="286">
        <v>0</v>
      </c>
      <c r="Y428" s="300">
        <v>86</v>
      </c>
      <c r="Z428" s="250">
        <v>25</v>
      </c>
      <c r="AA428" s="285" t="s">
        <v>32</v>
      </c>
      <c r="AB428" s="285" t="s">
        <v>32</v>
      </c>
      <c r="AC428" s="207">
        <v>2563</v>
      </c>
      <c r="AD428" s="207">
        <v>2563</v>
      </c>
      <c r="AE428" s="207">
        <v>1</v>
      </c>
      <c r="AF428" s="207">
        <v>365</v>
      </c>
      <c r="AG428" s="1241" t="s">
        <v>159</v>
      </c>
      <c r="AH428" s="207"/>
      <c r="AI428" s="225">
        <v>202570001006</v>
      </c>
      <c r="AJ428" s="282">
        <v>9800000</v>
      </c>
      <c r="AK428" s="366"/>
      <c r="AL428" s="282">
        <v>9800000</v>
      </c>
      <c r="AM428" s="282">
        <v>98000</v>
      </c>
      <c r="AN428" s="282">
        <v>294000</v>
      </c>
      <c r="AO428" s="282">
        <v>588000</v>
      </c>
      <c r="AP428" s="282">
        <v>784000</v>
      </c>
      <c r="AQ428" s="282">
        <v>980000</v>
      </c>
      <c r="AR428" s="282">
        <v>1568000</v>
      </c>
      <c r="AS428" s="282">
        <v>2156000</v>
      </c>
      <c r="AT428" s="282">
        <v>1470000</v>
      </c>
      <c r="AU428" s="282">
        <v>784000</v>
      </c>
      <c r="AV428" s="282">
        <v>490000</v>
      </c>
      <c r="AW428" s="282">
        <v>392000</v>
      </c>
      <c r="AX428" s="991">
        <v>196000</v>
      </c>
      <c r="AY428" s="1141"/>
      <c r="AZ428" s="1141"/>
      <c r="BC428" s="452"/>
    </row>
    <row r="429" spans="1:55" s="290" customFormat="1" ht="63">
      <c r="A429" s="207">
        <v>2</v>
      </c>
      <c r="B429" s="211">
        <v>5</v>
      </c>
      <c r="C429" s="186" t="s">
        <v>1162</v>
      </c>
      <c r="D429" s="207">
        <v>2.2000000000000002</v>
      </c>
      <c r="E429" s="227" t="s">
        <v>562</v>
      </c>
      <c r="F429" s="185" t="s">
        <v>551</v>
      </c>
      <c r="G429" s="185" t="s">
        <v>497</v>
      </c>
      <c r="H429" s="185" t="s">
        <v>139</v>
      </c>
      <c r="I429" s="349" t="s">
        <v>561</v>
      </c>
      <c r="J429" s="349" t="s">
        <v>454</v>
      </c>
      <c r="K429" s="257">
        <v>19.025500000000001</v>
      </c>
      <c r="L429" s="257">
        <v>99.42</v>
      </c>
      <c r="M429" s="282">
        <v>9800000</v>
      </c>
      <c r="N429" s="282"/>
      <c r="O429" s="282"/>
      <c r="P429" s="185">
        <v>1</v>
      </c>
      <c r="Q429" s="1385">
        <v>1</v>
      </c>
      <c r="R429" s="1387">
        <v>4</v>
      </c>
      <c r="S429" s="1387">
        <v>4</v>
      </c>
      <c r="T429" s="1387">
        <v>4</v>
      </c>
      <c r="U429" s="256">
        <v>400</v>
      </c>
      <c r="V429" s="343" t="s">
        <v>32</v>
      </c>
      <c r="W429" s="285"/>
      <c r="X429" s="286" t="s">
        <v>32</v>
      </c>
      <c r="Y429" s="344">
        <v>83</v>
      </c>
      <c r="Z429" s="250">
        <v>25</v>
      </c>
      <c r="AA429" s="285" t="s">
        <v>32</v>
      </c>
      <c r="AB429" s="285" t="s">
        <v>32</v>
      </c>
      <c r="AC429" s="207">
        <v>2563</v>
      </c>
      <c r="AD429" s="207">
        <v>2563</v>
      </c>
      <c r="AE429" s="207">
        <v>1</v>
      </c>
      <c r="AF429" s="207">
        <v>365</v>
      </c>
      <c r="AG429" s="1241" t="s">
        <v>159</v>
      </c>
      <c r="AH429" s="207"/>
      <c r="AI429" s="225">
        <v>202570000518</v>
      </c>
      <c r="AJ429" s="282">
        <v>9800000</v>
      </c>
      <c r="AK429" s="366"/>
      <c r="AL429" s="282">
        <v>9800000</v>
      </c>
      <c r="AM429" s="282">
        <v>98000</v>
      </c>
      <c r="AN429" s="282">
        <v>294000</v>
      </c>
      <c r="AO429" s="282">
        <v>588000</v>
      </c>
      <c r="AP429" s="282">
        <v>784000</v>
      </c>
      <c r="AQ429" s="282">
        <v>980000</v>
      </c>
      <c r="AR429" s="282">
        <v>1568000</v>
      </c>
      <c r="AS429" s="282">
        <v>2156000</v>
      </c>
      <c r="AT429" s="282">
        <v>1470000</v>
      </c>
      <c r="AU429" s="282">
        <v>784000</v>
      </c>
      <c r="AV429" s="282">
        <v>490000</v>
      </c>
      <c r="AW429" s="282">
        <v>392000</v>
      </c>
      <c r="AX429" s="991">
        <v>196000</v>
      </c>
      <c r="AY429" s="1141"/>
      <c r="AZ429" s="1141"/>
      <c r="BC429" s="452"/>
    </row>
    <row r="430" spans="1:55" s="290" customFormat="1" ht="63">
      <c r="A430" s="207">
        <v>2</v>
      </c>
      <c r="B430" s="211">
        <v>6</v>
      </c>
      <c r="C430" s="350" t="s">
        <v>1192</v>
      </c>
      <c r="D430" s="207">
        <v>2.2000000000000002</v>
      </c>
      <c r="E430" s="227" t="s">
        <v>562</v>
      </c>
      <c r="F430" s="351" t="s">
        <v>499</v>
      </c>
      <c r="G430" s="348" t="s">
        <v>500</v>
      </c>
      <c r="H430" s="348" t="s">
        <v>139</v>
      </c>
      <c r="I430" s="352" t="s">
        <v>569</v>
      </c>
      <c r="J430" s="352" t="s">
        <v>33</v>
      </c>
      <c r="K430" s="896">
        <v>19.9283</v>
      </c>
      <c r="L430" s="896">
        <v>100.51390000000001</v>
      </c>
      <c r="M430" s="282">
        <v>9000000</v>
      </c>
      <c r="N430" s="282"/>
      <c r="O430" s="282"/>
      <c r="P430" s="185">
        <v>1</v>
      </c>
      <c r="Q430" s="1388">
        <v>1</v>
      </c>
      <c r="R430" s="1387">
        <v>4</v>
      </c>
      <c r="S430" s="1387">
        <v>4</v>
      </c>
      <c r="T430" s="1387">
        <v>4</v>
      </c>
      <c r="U430" s="256">
        <v>200</v>
      </c>
      <c r="V430" s="284" t="s">
        <v>32</v>
      </c>
      <c r="W430" s="285"/>
      <c r="X430" s="286" t="s">
        <v>32</v>
      </c>
      <c r="Y430" s="353">
        <v>321</v>
      </c>
      <c r="Z430" s="250">
        <v>10</v>
      </c>
      <c r="AA430" s="285" t="s">
        <v>32</v>
      </c>
      <c r="AB430" s="285" t="s">
        <v>32</v>
      </c>
      <c r="AC430" s="207">
        <v>2563</v>
      </c>
      <c r="AD430" s="207">
        <v>2563</v>
      </c>
      <c r="AE430" s="207">
        <v>1</v>
      </c>
      <c r="AF430" s="207">
        <v>365</v>
      </c>
      <c r="AG430" s="1241" t="s">
        <v>159</v>
      </c>
      <c r="AH430" s="207"/>
      <c r="AI430" s="225">
        <v>202570000617</v>
      </c>
      <c r="AJ430" s="282">
        <v>9000000</v>
      </c>
      <c r="AK430" s="366"/>
      <c r="AL430" s="282">
        <v>9000000</v>
      </c>
      <c r="AM430" s="282">
        <v>90000</v>
      </c>
      <c r="AN430" s="282">
        <v>270000</v>
      </c>
      <c r="AO430" s="282">
        <v>540000</v>
      </c>
      <c r="AP430" s="282">
        <v>720000</v>
      </c>
      <c r="AQ430" s="282">
        <v>900000</v>
      </c>
      <c r="AR430" s="282">
        <v>1440000</v>
      </c>
      <c r="AS430" s="282">
        <v>1980000</v>
      </c>
      <c r="AT430" s="282">
        <v>1350000</v>
      </c>
      <c r="AU430" s="282">
        <v>720000</v>
      </c>
      <c r="AV430" s="282">
        <v>450000</v>
      </c>
      <c r="AW430" s="282">
        <v>360000</v>
      </c>
      <c r="AX430" s="991">
        <v>180000</v>
      </c>
      <c r="AY430" s="1141"/>
      <c r="AZ430" s="1141"/>
      <c r="BC430" s="452"/>
    </row>
    <row r="431" spans="1:55" s="290" customFormat="1" ht="63">
      <c r="A431" s="207">
        <v>2</v>
      </c>
      <c r="B431" s="211">
        <v>7</v>
      </c>
      <c r="C431" s="228" t="s">
        <v>1163</v>
      </c>
      <c r="D431" s="207">
        <v>2.2000000000000002</v>
      </c>
      <c r="E431" s="229" t="s">
        <v>562</v>
      </c>
      <c r="F431" s="229" t="s">
        <v>521</v>
      </c>
      <c r="G431" s="229" t="s">
        <v>497</v>
      </c>
      <c r="H431" s="229" t="s">
        <v>139</v>
      </c>
      <c r="I431" s="246" t="s">
        <v>561</v>
      </c>
      <c r="J431" s="246" t="s">
        <v>454</v>
      </c>
      <c r="K431" s="257">
        <v>19.365400000000001</v>
      </c>
      <c r="L431" s="257">
        <v>99.339600000000004</v>
      </c>
      <c r="M431" s="282">
        <v>9000000</v>
      </c>
      <c r="N431" s="282"/>
      <c r="O431" s="282"/>
      <c r="P431" s="354">
        <v>1</v>
      </c>
      <c r="Q431" s="1389" t="s">
        <v>570</v>
      </c>
      <c r="R431" s="1390">
        <v>4</v>
      </c>
      <c r="S431" s="1389">
        <v>4</v>
      </c>
      <c r="T431" s="1387">
        <v>4</v>
      </c>
      <c r="U431" s="256">
        <v>200</v>
      </c>
      <c r="V431" s="355" t="s">
        <v>32</v>
      </c>
      <c r="W431" s="285"/>
      <c r="X431" s="356">
        <v>8.0000000000000007E-5</v>
      </c>
      <c r="Y431" s="294">
        <v>70</v>
      </c>
      <c r="Z431" s="250">
        <v>41.643835616438352</v>
      </c>
      <c r="AA431" s="285" t="s">
        <v>32</v>
      </c>
      <c r="AB431" s="285" t="s">
        <v>32</v>
      </c>
      <c r="AC431" s="207">
        <v>2563</v>
      </c>
      <c r="AD431" s="207">
        <v>2563</v>
      </c>
      <c r="AE431" s="207">
        <v>1</v>
      </c>
      <c r="AF431" s="207">
        <v>365</v>
      </c>
      <c r="AG431" s="1241" t="s">
        <v>159</v>
      </c>
      <c r="AH431" s="207"/>
      <c r="AI431" s="225">
        <v>202570000519</v>
      </c>
      <c r="AJ431" s="282">
        <v>9000000</v>
      </c>
      <c r="AK431" s="366"/>
      <c r="AL431" s="282">
        <v>9000000</v>
      </c>
      <c r="AM431" s="282">
        <v>90000</v>
      </c>
      <c r="AN431" s="282">
        <v>270000</v>
      </c>
      <c r="AO431" s="282">
        <v>540000</v>
      </c>
      <c r="AP431" s="282">
        <v>720000</v>
      </c>
      <c r="AQ431" s="282">
        <v>900000</v>
      </c>
      <c r="AR431" s="282">
        <v>1440000</v>
      </c>
      <c r="AS431" s="282">
        <v>1980000</v>
      </c>
      <c r="AT431" s="282">
        <v>1350000</v>
      </c>
      <c r="AU431" s="282">
        <v>720000</v>
      </c>
      <c r="AV431" s="282">
        <v>450000</v>
      </c>
      <c r="AW431" s="282">
        <v>360000</v>
      </c>
      <c r="AX431" s="991">
        <v>180000</v>
      </c>
      <c r="AY431" s="1141"/>
      <c r="AZ431" s="1141"/>
      <c r="BC431" s="452"/>
    </row>
    <row r="432" spans="1:55" s="290" customFormat="1" ht="63">
      <c r="A432" s="207">
        <v>2</v>
      </c>
      <c r="B432" s="211">
        <v>8</v>
      </c>
      <c r="C432" s="186" t="s">
        <v>1193</v>
      </c>
      <c r="D432" s="207">
        <v>2.2000000000000002</v>
      </c>
      <c r="E432" s="227" t="s">
        <v>562</v>
      </c>
      <c r="F432" s="185" t="s">
        <v>499</v>
      </c>
      <c r="G432" s="185" t="s">
        <v>500</v>
      </c>
      <c r="H432" s="185" t="s">
        <v>139</v>
      </c>
      <c r="I432" s="349" t="s">
        <v>569</v>
      </c>
      <c r="J432" s="349" t="s">
        <v>33</v>
      </c>
      <c r="K432" s="257">
        <v>20.007999999999999</v>
      </c>
      <c r="L432" s="257">
        <v>100.4298</v>
      </c>
      <c r="M432" s="282">
        <v>9000000</v>
      </c>
      <c r="N432" s="282"/>
      <c r="O432" s="282"/>
      <c r="P432" s="333">
        <v>1</v>
      </c>
      <c r="Q432" s="1391" t="s">
        <v>571</v>
      </c>
      <c r="R432" s="1391">
        <v>4</v>
      </c>
      <c r="S432" s="1391">
        <v>4</v>
      </c>
      <c r="T432" s="1387">
        <v>4</v>
      </c>
      <c r="U432" s="256">
        <v>180</v>
      </c>
      <c r="V432" s="357" t="s">
        <v>32</v>
      </c>
      <c r="W432" s="285"/>
      <c r="X432" s="358">
        <v>9.0000000000000006E-5</v>
      </c>
      <c r="Y432" s="359">
        <v>70</v>
      </c>
      <c r="Z432" s="250">
        <v>31.232876712328768</v>
      </c>
      <c r="AA432" s="285" t="s">
        <v>32</v>
      </c>
      <c r="AB432" s="285" t="s">
        <v>32</v>
      </c>
      <c r="AC432" s="207">
        <v>2563</v>
      </c>
      <c r="AD432" s="207">
        <v>2563</v>
      </c>
      <c r="AE432" s="207">
        <v>1</v>
      </c>
      <c r="AF432" s="207">
        <v>365</v>
      </c>
      <c r="AG432" s="1241" t="s">
        <v>159</v>
      </c>
      <c r="AH432" s="207"/>
      <c r="AI432" s="225">
        <v>202570000618</v>
      </c>
      <c r="AJ432" s="282">
        <v>9000000</v>
      </c>
      <c r="AK432" s="366"/>
      <c r="AL432" s="282">
        <v>9000000</v>
      </c>
      <c r="AM432" s="282">
        <v>90000</v>
      </c>
      <c r="AN432" s="282">
        <v>270000</v>
      </c>
      <c r="AO432" s="282">
        <v>540000</v>
      </c>
      <c r="AP432" s="282">
        <v>720000</v>
      </c>
      <c r="AQ432" s="282">
        <v>900000</v>
      </c>
      <c r="AR432" s="282">
        <v>1440000</v>
      </c>
      <c r="AS432" s="282">
        <v>1980000</v>
      </c>
      <c r="AT432" s="282">
        <v>1350000</v>
      </c>
      <c r="AU432" s="282">
        <v>720000</v>
      </c>
      <c r="AV432" s="282">
        <v>450000</v>
      </c>
      <c r="AW432" s="282">
        <v>360000</v>
      </c>
      <c r="AX432" s="991">
        <v>180000</v>
      </c>
      <c r="AY432" s="1141"/>
      <c r="AZ432" s="1141"/>
      <c r="BC432" s="452"/>
    </row>
    <row r="433" spans="1:55" s="312" customFormat="1" ht="63">
      <c r="A433" s="304">
        <v>2</v>
      </c>
      <c r="B433" s="921">
        <v>9</v>
      </c>
      <c r="C433" s="1548" t="s">
        <v>1194</v>
      </c>
      <c r="D433" s="304">
        <v>2.2000000000000002</v>
      </c>
      <c r="E433" s="1494" t="s">
        <v>562</v>
      </c>
      <c r="F433" s="1502" t="s">
        <v>572</v>
      </c>
      <c r="G433" s="1502" t="s">
        <v>573</v>
      </c>
      <c r="H433" s="1502" t="s">
        <v>139</v>
      </c>
      <c r="I433" s="1549" t="s">
        <v>574</v>
      </c>
      <c r="J433" s="1549" t="s">
        <v>33</v>
      </c>
      <c r="K433" s="1320">
        <v>20.293800000000001</v>
      </c>
      <c r="L433" s="1320">
        <v>99.563500000000005</v>
      </c>
      <c r="M433" s="308">
        <v>9000000</v>
      </c>
      <c r="N433" s="308"/>
      <c r="O433" s="308"/>
      <c r="P433" s="1391">
        <v>1</v>
      </c>
      <c r="Q433" s="1391">
        <v>1</v>
      </c>
      <c r="R433" s="1391">
        <v>2</v>
      </c>
      <c r="S433" s="1391">
        <v>2</v>
      </c>
      <c r="T433" s="1391">
        <v>2</v>
      </c>
      <c r="U433" s="1550">
        <v>160</v>
      </c>
      <c r="V433" s="1551" t="s">
        <v>32</v>
      </c>
      <c r="W433" s="310"/>
      <c r="X433" s="1552" t="s">
        <v>32</v>
      </c>
      <c r="Y433" s="1553">
        <v>100</v>
      </c>
      <c r="Z433" s="309">
        <v>31</v>
      </c>
      <c r="AA433" s="310" t="s">
        <v>32</v>
      </c>
      <c r="AB433" s="310" t="s">
        <v>32</v>
      </c>
      <c r="AC433" s="304">
        <v>2563</v>
      </c>
      <c r="AD433" s="304">
        <v>2563</v>
      </c>
      <c r="AE433" s="304">
        <v>1</v>
      </c>
      <c r="AF433" s="304">
        <v>365</v>
      </c>
      <c r="AG433" s="1252" t="s">
        <v>159</v>
      </c>
      <c r="AH433" s="304" t="s">
        <v>992</v>
      </c>
      <c r="AI433" s="958">
        <v>202570000620</v>
      </c>
      <c r="AJ433" s="308">
        <v>9000000</v>
      </c>
      <c r="AK433" s="419"/>
      <c r="AL433" s="308">
        <v>9000000</v>
      </c>
      <c r="AM433" s="308">
        <v>90000</v>
      </c>
      <c r="AN433" s="308">
        <v>270000</v>
      </c>
      <c r="AO433" s="308">
        <v>540000</v>
      </c>
      <c r="AP433" s="308">
        <v>720000</v>
      </c>
      <c r="AQ433" s="308">
        <v>900000</v>
      </c>
      <c r="AR433" s="308">
        <v>1440000</v>
      </c>
      <c r="AS433" s="308">
        <v>1980000</v>
      </c>
      <c r="AT433" s="308">
        <v>1350000</v>
      </c>
      <c r="AU433" s="308">
        <v>720000</v>
      </c>
      <c r="AV433" s="308">
        <v>450000</v>
      </c>
      <c r="AW433" s="308">
        <v>360000</v>
      </c>
      <c r="AX433" s="1009">
        <v>180000</v>
      </c>
      <c r="AY433" s="1210"/>
      <c r="AZ433" s="1210"/>
      <c r="BC433" s="1063"/>
    </row>
    <row r="434" spans="1:55" s="290" customFormat="1" ht="42">
      <c r="A434" s="207">
        <v>2</v>
      </c>
      <c r="B434" s="211">
        <v>10</v>
      </c>
      <c r="C434" s="345" t="s">
        <v>1164</v>
      </c>
      <c r="D434" s="207">
        <v>2.2000000000000002</v>
      </c>
      <c r="E434" s="346">
        <v>2</v>
      </c>
      <c r="F434" s="346" t="s">
        <v>547</v>
      </c>
      <c r="G434" s="346" t="s">
        <v>527</v>
      </c>
      <c r="H434" s="346" t="s">
        <v>139</v>
      </c>
      <c r="I434" s="347" t="s">
        <v>555</v>
      </c>
      <c r="J434" s="347" t="s">
        <v>33</v>
      </c>
      <c r="K434" s="257">
        <v>20.3308</v>
      </c>
      <c r="L434" s="257">
        <v>100.27119999999999</v>
      </c>
      <c r="M434" s="282">
        <v>9000000</v>
      </c>
      <c r="N434" s="282"/>
      <c r="O434" s="282"/>
      <c r="P434" s="346">
        <v>1</v>
      </c>
      <c r="Q434" s="1387">
        <v>1</v>
      </c>
      <c r="R434" s="1387">
        <v>4</v>
      </c>
      <c r="S434" s="1387">
        <v>4</v>
      </c>
      <c r="T434" s="882">
        <v>3</v>
      </c>
      <c r="U434" s="256">
        <v>400</v>
      </c>
      <c r="V434" s="343" t="s">
        <v>32</v>
      </c>
      <c r="W434" s="285"/>
      <c r="X434" s="286">
        <v>0</v>
      </c>
      <c r="Y434" s="287">
        <v>80</v>
      </c>
      <c r="Z434" s="250">
        <v>31.232876712328768</v>
      </c>
      <c r="AA434" s="285" t="s">
        <v>32</v>
      </c>
      <c r="AB434" s="285" t="s">
        <v>32</v>
      </c>
      <c r="AC434" s="207">
        <v>2563</v>
      </c>
      <c r="AD434" s="207">
        <v>2563</v>
      </c>
      <c r="AE434" s="207">
        <v>1</v>
      </c>
      <c r="AF434" s="207">
        <v>365</v>
      </c>
      <c r="AG434" s="1241" t="s">
        <v>159</v>
      </c>
      <c r="AH434" s="207"/>
      <c r="AI434" s="225">
        <v>202570000522</v>
      </c>
      <c r="AJ434" s="282">
        <v>9000000</v>
      </c>
      <c r="AK434" s="366"/>
      <c r="AL434" s="282">
        <v>9000000</v>
      </c>
      <c r="AM434" s="282">
        <v>90000</v>
      </c>
      <c r="AN434" s="282">
        <v>270000</v>
      </c>
      <c r="AO434" s="282">
        <v>540000</v>
      </c>
      <c r="AP434" s="282">
        <v>720000</v>
      </c>
      <c r="AQ434" s="282">
        <v>900000</v>
      </c>
      <c r="AR434" s="282">
        <v>1440000</v>
      </c>
      <c r="AS434" s="282">
        <v>1980000</v>
      </c>
      <c r="AT434" s="282">
        <v>1350000</v>
      </c>
      <c r="AU434" s="282">
        <v>720000</v>
      </c>
      <c r="AV434" s="282">
        <v>450000</v>
      </c>
      <c r="AW434" s="282">
        <v>360000</v>
      </c>
      <c r="AX434" s="991">
        <v>180000</v>
      </c>
      <c r="AY434" s="1141"/>
      <c r="AZ434" s="1141"/>
      <c r="BC434" s="452"/>
    </row>
    <row r="435" spans="1:55" s="290" customFormat="1" ht="42">
      <c r="A435" s="207">
        <v>2</v>
      </c>
      <c r="B435" s="211">
        <v>12</v>
      </c>
      <c r="C435" s="345" t="s">
        <v>1195</v>
      </c>
      <c r="D435" s="207">
        <v>2.2000000000000002</v>
      </c>
      <c r="E435" s="346">
        <v>2</v>
      </c>
      <c r="F435" s="346" t="s">
        <v>532</v>
      </c>
      <c r="G435" s="346" t="s">
        <v>523</v>
      </c>
      <c r="H435" s="346" t="s">
        <v>139</v>
      </c>
      <c r="I435" s="347" t="s">
        <v>563</v>
      </c>
      <c r="J435" s="347" t="s">
        <v>33</v>
      </c>
      <c r="K435" s="896">
        <v>19.692299999999999</v>
      </c>
      <c r="L435" s="896">
        <v>100.0809</v>
      </c>
      <c r="M435" s="282">
        <v>10000000</v>
      </c>
      <c r="N435" s="282"/>
      <c r="O435" s="282"/>
      <c r="P435" s="346">
        <v>1</v>
      </c>
      <c r="Q435" s="1387">
        <v>1</v>
      </c>
      <c r="R435" s="883">
        <v>4</v>
      </c>
      <c r="S435" s="882">
        <v>3</v>
      </c>
      <c r="T435" s="1533">
        <v>2</v>
      </c>
      <c r="U435" s="256">
        <v>1800</v>
      </c>
      <c r="V435" s="343" t="s">
        <v>32</v>
      </c>
      <c r="W435" s="285"/>
      <c r="X435" s="286">
        <v>0</v>
      </c>
      <c r="Y435" s="287">
        <v>120</v>
      </c>
      <c r="Z435" s="250">
        <v>34.703196347031962</v>
      </c>
      <c r="AA435" s="285" t="s">
        <v>32</v>
      </c>
      <c r="AB435" s="285" t="s">
        <v>32</v>
      </c>
      <c r="AC435" s="207">
        <v>2563</v>
      </c>
      <c r="AD435" s="207">
        <v>2563</v>
      </c>
      <c r="AE435" s="207">
        <v>1</v>
      </c>
      <c r="AF435" s="207">
        <v>365</v>
      </c>
      <c r="AG435" s="1241" t="s">
        <v>159</v>
      </c>
      <c r="AH435" s="207"/>
      <c r="AI435" s="225">
        <v>202570000622</v>
      </c>
      <c r="AJ435" s="282">
        <v>10000000</v>
      </c>
      <c r="AK435" s="366"/>
      <c r="AL435" s="282">
        <v>10000000</v>
      </c>
      <c r="AM435" s="282">
        <v>100000</v>
      </c>
      <c r="AN435" s="282">
        <v>300000</v>
      </c>
      <c r="AO435" s="282">
        <v>600000</v>
      </c>
      <c r="AP435" s="282">
        <v>800000</v>
      </c>
      <c r="AQ435" s="282">
        <v>1000000</v>
      </c>
      <c r="AR435" s="282">
        <v>1600000</v>
      </c>
      <c r="AS435" s="282">
        <v>2200000</v>
      </c>
      <c r="AT435" s="282">
        <v>1500000</v>
      </c>
      <c r="AU435" s="282">
        <v>800000</v>
      </c>
      <c r="AV435" s="282">
        <v>500000</v>
      </c>
      <c r="AW435" s="282">
        <v>400000</v>
      </c>
      <c r="AX435" s="991">
        <v>200000</v>
      </c>
      <c r="AY435" s="1141"/>
      <c r="AZ435" s="1141"/>
      <c r="BC435" s="452"/>
    </row>
    <row r="436" spans="1:55" s="272" customFormat="1" ht="23.25">
      <c r="A436" s="197"/>
      <c r="B436" s="197"/>
      <c r="C436" s="197"/>
      <c r="D436" s="197"/>
      <c r="E436" s="197"/>
      <c r="F436" s="197"/>
      <c r="G436" s="197"/>
      <c r="H436" s="197"/>
      <c r="I436" s="197"/>
      <c r="J436" s="197"/>
      <c r="K436" s="826"/>
      <c r="L436" s="826"/>
      <c r="M436" s="332"/>
      <c r="N436" s="197"/>
      <c r="O436" s="197"/>
      <c r="P436" s="197"/>
      <c r="Q436" s="197"/>
      <c r="R436" s="197"/>
      <c r="S436" s="197"/>
      <c r="T436" s="197"/>
      <c r="U436" s="361"/>
      <c r="V436" s="361"/>
      <c r="W436" s="361"/>
      <c r="X436" s="361"/>
      <c r="Y436" s="361"/>
      <c r="Z436" s="361"/>
      <c r="AA436" s="361"/>
      <c r="AB436" s="361"/>
      <c r="AC436" s="197"/>
      <c r="AD436" s="197"/>
      <c r="AE436" s="197"/>
      <c r="AF436" s="197"/>
      <c r="AG436" s="1238"/>
      <c r="AH436" s="197"/>
      <c r="AI436" s="225"/>
      <c r="AJ436" s="197"/>
      <c r="AK436" s="1157"/>
      <c r="AL436" s="197"/>
      <c r="AM436" s="197"/>
      <c r="AN436" s="197"/>
      <c r="AO436" s="197"/>
      <c r="AP436" s="197"/>
      <c r="AQ436" s="197"/>
      <c r="AR436" s="197"/>
      <c r="AS436" s="197"/>
      <c r="AT436" s="197"/>
      <c r="AU436" s="197"/>
      <c r="AV436" s="197"/>
      <c r="AW436" s="197"/>
      <c r="AX436" s="984"/>
      <c r="AY436" s="1141">
        <f t="shared" si="86"/>
        <v>0</v>
      </c>
      <c r="AZ436" s="1141">
        <f t="shared" si="87"/>
        <v>0</v>
      </c>
      <c r="BC436" s="95"/>
    </row>
    <row r="437" spans="1:55" s="260" customFormat="1" ht="23.25">
      <c r="B437" s="261">
        <f>COUNT(B438:B440)</f>
        <v>1</v>
      </c>
      <c r="C437" s="262" t="s">
        <v>482</v>
      </c>
      <c r="D437" s="263"/>
      <c r="E437" s="261"/>
      <c r="F437" s="261"/>
      <c r="G437" s="261"/>
      <c r="H437" s="261"/>
      <c r="I437" s="261"/>
      <c r="J437" s="261"/>
      <c r="K437" s="1304"/>
      <c r="L437" s="1304"/>
      <c r="M437" s="264">
        <f>SUM(M438:M440)</f>
        <v>12000000</v>
      </c>
      <c r="N437" s="264">
        <f>SUM(N438:N440)</f>
        <v>12000000</v>
      </c>
      <c r="O437" s="261"/>
      <c r="P437" s="261"/>
      <c r="Z437" s="297"/>
      <c r="AG437" s="1228" t="s">
        <v>711</v>
      </c>
      <c r="AH437" s="261"/>
      <c r="AI437" s="261"/>
      <c r="AJ437" s="297">
        <f>SUM(AJ438:AJ440)</f>
        <v>12000000</v>
      </c>
      <c r="AK437" s="265"/>
      <c r="AL437" s="297">
        <f t="shared" ref="AL437:AX437" si="93">SUM(AL438:AL440)</f>
        <v>12000000</v>
      </c>
      <c r="AM437" s="297">
        <f t="shared" si="93"/>
        <v>1000000</v>
      </c>
      <c r="AN437" s="297">
        <f t="shared" si="93"/>
        <v>1000000</v>
      </c>
      <c r="AO437" s="297">
        <f t="shared" si="93"/>
        <v>1000000</v>
      </c>
      <c r="AP437" s="297">
        <f t="shared" si="93"/>
        <v>1000000</v>
      </c>
      <c r="AQ437" s="297">
        <f t="shared" si="93"/>
        <v>1000000</v>
      </c>
      <c r="AR437" s="297">
        <f t="shared" si="93"/>
        <v>1000000</v>
      </c>
      <c r="AS437" s="297">
        <f t="shared" si="93"/>
        <v>1000000</v>
      </c>
      <c r="AT437" s="297">
        <f t="shared" si="93"/>
        <v>1000000</v>
      </c>
      <c r="AU437" s="297">
        <f t="shared" si="93"/>
        <v>1000000</v>
      </c>
      <c r="AV437" s="297">
        <f t="shared" si="93"/>
        <v>1000000</v>
      </c>
      <c r="AW437" s="297">
        <f t="shared" si="93"/>
        <v>1000000</v>
      </c>
      <c r="AX437" s="997">
        <f t="shared" si="93"/>
        <v>1000000</v>
      </c>
      <c r="AY437" s="1141">
        <f t="shared" si="86"/>
        <v>12000000</v>
      </c>
      <c r="AZ437" s="1141">
        <f t="shared" si="87"/>
        <v>0</v>
      </c>
      <c r="BC437" s="1064"/>
    </row>
    <row r="438" spans="1:55" s="272" customFormat="1" ht="23.25">
      <c r="A438" s="197"/>
      <c r="B438" s="197"/>
      <c r="C438" s="197"/>
      <c r="D438" s="197"/>
      <c r="E438" s="197"/>
      <c r="F438" s="197"/>
      <c r="G438" s="197"/>
      <c r="H438" s="197"/>
      <c r="I438" s="197"/>
      <c r="J438" s="197"/>
      <c r="K438" s="826"/>
      <c r="L438" s="826"/>
      <c r="M438" s="332"/>
      <c r="N438" s="332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  <c r="AA438" s="197"/>
      <c r="AB438" s="197"/>
      <c r="AC438" s="197"/>
      <c r="AD438" s="197"/>
      <c r="AE438" s="197"/>
      <c r="AF438" s="197"/>
      <c r="AG438" s="1238"/>
      <c r="AH438" s="197"/>
      <c r="AI438" s="225"/>
      <c r="AJ438" s="197"/>
      <c r="AK438" s="1157"/>
      <c r="AL438" s="197"/>
      <c r="AM438" s="197"/>
      <c r="AN438" s="197"/>
      <c r="AO438" s="197"/>
      <c r="AP438" s="197"/>
      <c r="AQ438" s="197"/>
      <c r="AR438" s="197"/>
      <c r="AS438" s="197"/>
      <c r="AT438" s="197"/>
      <c r="AU438" s="197"/>
      <c r="AV438" s="197"/>
      <c r="AW438" s="197"/>
      <c r="AX438" s="984"/>
      <c r="AY438" s="1141">
        <f t="shared" si="86"/>
        <v>0</v>
      </c>
      <c r="AZ438" s="1141">
        <f t="shared" si="87"/>
        <v>0</v>
      </c>
      <c r="BC438" s="95"/>
    </row>
    <row r="439" spans="1:55" customFormat="1" ht="23.25">
      <c r="A439" s="395">
        <v>2</v>
      </c>
      <c r="B439" s="207">
        <v>1</v>
      </c>
      <c r="C439" s="611" t="s">
        <v>712</v>
      </c>
      <c r="D439" s="207">
        <v>2.2000000000000002</v>
      </c>
      <c r="E439" s="397">
        <v>10</v>
      </c>
      <c r="F439" s="600" t="s">
        <v>644</v>
      </c>
      <c r="G439" s="600" t="s">
        <v>713</v>
      </c>
      <c r="H439" s="600" t="s">
        <v>635</v>
      </c>
      <c r="I439" s="398" t="s">
        <v>33</v>
      </c>
      <c r="J439" s="405" t="s">
        <v>636</v>
      </c>
      <c r="K439" s="1305">
        <v>19.340900000000001</v>
      </c>
      <c r="L439" s="1305">
        <v>100.2052</v>
      </c>
      <c r="M439" s="406">
        <v>12000000</v>
      </c>
      <c r="N439" s="406">
        <v>12000000</v>
      </c>
      <c r="O439" s="206" t="s">
        <v>493</v>
      </c>
      <c r="P439" s="401">
        <v>4</v>
      </c>
      <c r="Q439" s="401">
        <v>4</v>
      </c>
      <c r="R439" s="401">
        <v>1</v>
      </c>
      <c r="S439" s="401">
        <v>1</v>
      </c>
      <c r="T439" s="401">
        <v>1</v>
      </c>
      <c r="U439" s="207">
        <v>2600</v>
      </c>
      <c r="V439" s="402">
        <v>400</v>
      </c>
      <c r="W439" s="402"/>
      <c r="X439" s="402"/>
      <c r="Y439" s="402">
        <v>650</v>
      </c>
      <c r="Z439" s="537"/>
      <c r="AA439" s="312"/>
      <c r="AB439" s="198"/>
      <c r="AC439" s="207">
        <v>2563</v>
      </c>
      <c r="AD439" s="207">
        <v>2563</v>
      </c>
      <c r="AE439" s="198" t="s">
        <v>187</v>
      </c>
      <c r="AF439" s="207">
        <v>240</v>
      </c>
      <c r="AG439" s="1241" t="s">
        <v>711</v>
      </c>
      <c r="AH439" s="207"/>
      <c r="AI439" s="207" t="s">
        <v>1083</v>
      </c>
      <c r="AJ439" s="366">
        <v>12000000</v>
      </c>
      <c r="AK439" s="406"/>
      <c r="AL439" s="406">
        <v>12000000</v>
      </c>
      <c r="AM439" s="406">
        <v>1000000</v>
      </c>
      <c r="AN439" s="406">
        <v>1000000</v>
      </c>
      <c r="AO439" s="406">
        <v>1000000</v>
      </c>
      <c r="AP439" s="406">
        <v>1000000</v>
      </c>
      <c r="AQ439" s="406">
        <v>1000000</v>
      </c>
      <c r="AR439" s="406">
        <v>1000000</v>
      </c>
      <c r="AS439" s="406">
        <v>1000000</v>
      </c>
      <c r="AT439" s="406">
        <v>1000000</v>
      </c>
      <c r="AU439" s="406">
        <v>1000000</v>
      </c>
      <c r="AV439" s="406">
        <v>1000000</v>
      </c>
      <c r="AW439" s="406">
        <v>1000000</v>
      </c>
      <c r="AX439" s="995">
        <v>1000000</v>
      </c>
      <c r="AY439" s="1141">
        <f t="shared" si="86"/>
        <v>12000000</v>
      </c>
      <c r="AZ439" s="1141">
        <f t="shared" si="87"/>
        <v>0</v>
      </c>
      <c r="BA439" s="542"/>
      <c r="BB439" s="542"/>
    </row>
    <row r="440" spans="1:55" s="272" customFormat="1" ht="23.25">
      <c r="A440" s="197"/>
      <c r="B440" s="197"/>
      <c r="C440" s="197"/>
      <c r="D440" s="197"/>
      <c r="E440" s="197"/>
      <c r="F440" s="197"/>
      <c r="G440" s="197"/>
      <c r="H440" s="197"/>
      <c r="I440" s="197"/>
      <c r="J440" s="197"/>
      <c r="K440" s="826"/>
      <c r="L440" s="826"/>
      <c r="M440" s="332"/>
      <c r="N440" s="332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238"/>
      <c r="AH440" s="197"/>
      <c r="AI440" s="331"/>
      <c r="AJ440" s="197"/>
      <c r="AK440" s="1157"/>
      <c r="AL440" s="197"/>
      <c r="AM440" s="197"/>
      <c r="AN440" s="197"/>
      <c r="AO440" s="197"/>
      <c r="AP440" s="197"/>
      <c r="AQ440" s="197"/>
      <c r="AR440" s="197"/>
      <c r="AS440" s="197"/>
      <c r="AT440" s="197"/>
      <c r="AU440" s="197"/>
      <c r="AV440" s="197"/>
      <c r="AW440" s="197"/>
      <c r="AX440" s="984"/>
      <c r="AY440" s="1141">
        <f t="shared" si="86"/>
        <v>0</v>
      </c>
      <c r="AZ440" s="1141">
        <f t="shared" si="87"/>
        <v>0</v>
      </c>
      <c r="BC440" s="95"/>
    </row>
    <row r="441" spans="1:55" s="260" customFormat="1" ht="23.25">
      <c r="B441" s="261"/>
      <c r="C441" s="262" t="s">
        <v>478</v>
      </c>
      <c r="D441" s="263"/>
      <c r="E441" s="261"/>
      <c r="F441" s="261"/>
      <c r="G441" s="261"/>
      <c r="H441" s="261"/>
      <c r="I441" s="261"/>
      <c r="J441" s="261"/>
      <c r="K441" s="1304"/>
      <c r="L441" s="1304"/>
      <c r="M441" s="264">
        <f>SUM(M442:M443)</f>
        <v>0</v>
      </c>
      <c r="N441" s="264">
        <f>SUM(N442:N443)</f>
        <v>0</v>
      </c>
      <c r="O441" s="264">
        <f>SUM(O442:O443)</f>
        <v>0</v>
      </c>
      <c r="P441" s="261"/>
      <c r="Z441" s="297"/>
      <c r="AG441" s="1228" t="s">
        <v>891</v>
      </c>
      <c r="AH441" s="261"/>
      <c r="AI441" s="261"/>
      <c r="AJ441" s="261"/>
      <c r="AK441" s="265"/>
      <c r="AL441" s="264"/>
      <c r="AM441" s="264"/>
      <c r="AN441" s="264"/>
      <c r="AO441" s="264"/>
      <c r="AP441" s="264"/>
      <c r="AQ441" s="264"/>
      <c r="AR441" s="264"/>
      <c r="AS441" s="264"/>
      <c r="AT441" s="264"/>
      <c r="AU441" s="264"/>
      <c r="AV441" s="264"/>
      <c r="AW441" s="264"/>
      <c r="AX441" s="993"/>
      <c r="AY441" s="1141">
        <f t="shared" si="86"/>
        <v>0</v>
      </c>
      <c r="AZ441" s="1141">
        <f t="shared" si="87"/>
        <v>0</v>
      </c>
      <c r="BC441" s="1064"/>
    </row>
    <row r="442" spans="1:55" s="272" customFormat="1" ht="23.25">
      <c r="A442" s="197"/>
      <c r="B442" s="197"/>
      <c r="C442" s="197"/>
      <c r="D442" s="197"/>
      <c r="E442" s="197"/>
      <c r="F442" s="197"/>
      <c r="G442" s="197"/>
      <c r="H442" s="197"/>
      <c r="I442" s="197"/>
      <c r="J442" s="197"/>
      <c r="K442" s="826"/>
      <c r="L442" s="826"/>
      <c r="M442" s="332"/>
      <c r="N442" s="197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238"/>
      <c r="AH442" s="197"/>
      <c r="AI442" s="331"/>
      <c r="AJ442" s="197"/>
      <c r="AK442" s="1157"/>
      <c r="AL442" s="197"/>
      <c r="AM442" s="197"/>
      <c r="AN442" s="197"/>
      <c r="AO442" s="197"/>
      <c r="AP442" s="197"/>
      <c r="AQ442" s="197"/>
      <c r="AR442" s="197"/>
      <c r="AS442" s="197"/>
      <c r="AT442" s="197"/>
      <c r="AU442" s="197"/>
      <c r="AV442" s="197"/>
      <c r="AW442" s="197"/>
      <c r="AX442" s="984"/>
      <c r="AY442" s="1141">
        <f t="shared" si="86"/>
        <v>0</v>
      </c>
      <c r="AZ442" s="1141">
        <f t="shared" si="87"/>
        <v>0</v>
      </c>
      <c r="BC442" s="95"/>
    </row>
    <row r="443" spans="1:55" s="272" customFormat="1" ht="23.25">
      <c r="A443" s="197"/>
      <c r="B443" s="197"/>
      <c r="C443" s="197"/>
      <c r="D443" s="197"/>
      <c r="E443" s="197"/>
      <c r="F443" s="197"/>
      <c r="G443" s="197"/>
      <c r="H443" s="197"/>
      <c r="I443" s="197"/>
      <c r="J443" s="197"/>
      <c r="K443" s="826"/>
      <c r="L443" s="826"/>
      <c r="M443" s="332"/>
      <c r="N443" s="197"/>
      <c r="O443" s="197"/>
      <c r="P443" s="197"/>
      <c r="Q443" s="197"/>
      <c r="R443" s="197"/>
      <c r="S443" s="197"/>
      <c r="T443" s="197"/>
      <c r="U443" s="197"/>
      <c r="V443" s="197"/>
      <c r="W443" s="197"/>
      <c r="X443" s="197"/>
      <c r="Y443" s="197"/>
      <c r="Z443" s="197"/>
      <c r="AA443" s="197"/>
      <c r="AB443" s="197"/>
      <c r="AC443" s="197"/>
      <c r="AD443" s="197"/>
      <c r="AE443" s="197"/>
      <c r="AF443" s="197"/>
      <c r="AG443" s="1238"/>
      <c r="AH443" s="197"/>
      <c r="AI443" s="331"/>
      <c r="AJ443" s="197"/>
      <c r="AK443" s="1157"/>
      <c r="AL443" s="197"/>
      <c r="AM443" s="197"/>
      <c r="AN443" s="197"/>
      <c r="AO443" s="197"/>
      <c r="AP443" s="197"/>
      <c r="AQ443" s="197"/>
      <c r="AR443" s="197"/>
      <c r="AS443" s="197"/>
      <c r="AT443" s="197"/>
      <c r="AU443" s="197"/>
      <c r="AV443" s="197"/>
      <c r="AW443" s="197"/>
      <c r="AX443" s="984"/>
      <c r="AY443" s="1141">
        <f t="shared" si="86"/>
        <v>0</v>
      </c>
      <c r="AZ443" s="1141">
        <f t="shared" si="87"/>
        <v>0</v>
      </c>
      <c r="BC443" s="95"/>
    </row>
    <row r="444" spans="1:55" s="260" customFormat="1" ht="23.25">
      <c r="B444" s="261">
        <f>COUNT(B445:B449)</f>
        <v>3</v>
      </c>
      <c r="C444" s="262" t="s">
        <v>477</v>
      </c>
      <c r="D444" s="263"/>
      <c r="E444" s="261"/>
      <c r="F444" s="261"/>
      <c r="G444" s="261"/>
      <c r="H444" s="261"/>
      <c r="I444" s="261"/>
      <c r="J444" s="261"/>
      <c r="K444" s="1304"/>
      <c r="L444" s="1304"/>
      <c r="M444" s="264">
        <f t="shared" ref="M444:AF444" si="94">SUM(M445:M449)</f>
        <v>43000000</v>
      </c>
      <c r="N444" s="264">
        <f t="shared" si="94"/>
        <v>43000000</v>
      </c>
      <c r="O444" s="264">
        <f t="shared" si="94"/>
        <v>0</v>
      </c>
      <c r="P444" s="264">
        <f t="shared" si="94"/>
        <v>9</v>
      </c>
      <c r="Q444" s="264">
        <f t="shared" si="94"/>
        <v>9</v>
      </c>
      <c r="R444" s="264">
        <f t="shared" si="94"/>
        <v>12</v>
      </c>
      <c r="S444" s="264">
        <f t="shared" si="94"/>
        <v>12</v>
      </c>
      <c r="T444" s="264">
        <f t="shared" si="94"/>
        <v>11</v>
      </c>
      <c r="U444" s="264">
        <f t="shared" si="94"/>
        <v>100</v>
      </c>
      <c r="V444" s="264">
        <f t="shared" si="94"/>
        <v>550</v>
      </c>
      <c r="W444" s="264">
        <f t="shared" si="94"/>
        <v>0</v>
      </c>
      <c r="X444" s="264">
        <f t="shared" si="94"/>
        <v>0.08</v>
      </c>
      <c r="Y444" s="264">
        <f t="shared" si="94"/>
        <v>295</v>
      </c>
      <c r="Z444" s="297">
        <f t="shared" si="94"/>
        <v>400</v>
      </c>
      <c r="AA444" s="264">
        <f t="shared" si="94"/>
        <v>0</v>
      </c>
      <c r="AB444" s="264">
        <f t="shared" si="94"/>
        <v>0</v>
      </c>
      <c r="AC444" s="264">
        <f t="shared" si="94"/>
        <v>7689</v>
      </c>
      <c r="AD444" s="264">
        <f t="shared" si="94"/>
        <v>7689</v>
      </c>
      <c r="AE444" s="264">
        <f t="shared" si="94"/>
        <v>0</v>
      </c>
      <c r="AF444" s="264">
        <f t="shared" si="94"/>
        <v>721</v>
      </c>
      <c r="AG444" s="1262" t="s">
        <v>583</v>
      </c>
      <c r="AH444" s="264">
        <f t="shared" ref="AH444:AX444" si="95">SUM(AH445:AH449)</f>
        <v>0</v>
      </c>
      <c r="AI444" s="297">
        <f t="shared" si="95"/>
        <v>202550000561</v>
      </c>
      <c r="AJ444" s="264">
        <f t="shared" si="95"/>
        <v>43000000</v>
      </c>
      <c r="AK444" s="265">
        <f t="shared" si="95"/>
        <v>0</v>
      </c>
      <c r="AL444" s="264">
        <f t="shared" si="95"/>
        <v>43000000</v>
      </c>
      <c r="AM444" s="264">
        <f t="shared" si="95"/>
        <v>0</v>
      </c>
      <c r="AN444" s="264">
        <f t="shared" si="95"/>
        <v>0</v>
      </c>
      <c r="AO444" s="264">
        <f t="shared" si="95"/>
        <v>3500000</v>
      </c>
      <c r="AP444" s="264">
        <f t="shared" si="95"/>
        <v>5200000</v>
      </c>
      <c r="AQ444" s="264">
        <f t="shared" si="95"/>
        <v>6000000</v>
      </c>
      <c r="AR444" s="264">
        <f t="shared" si="95"/>
        <v>6000000</v>
      </c>
      <c r="AS444" s="264">
        <f t="shared" si="95"/>
        <v>9400000</v>
      </c>
      <c r="AT444" s="264">
        <f t="shared" si="95"/>
        <v>7700000</v>
      </c>
      <c r="AU444" s="264">
        <f t="shared" si="95"/>
        <v>2600000</v>
      </c>
      <c r="AV444" s="264">
        <f t="shared" si="95"/>
        <v>2600000</v>
      </c>
      <c r="AW444" s="264">
        <f t="shared" si="95"/>
        <v>0</v>
      </c>
      <c r="AX444" s="993">
        <f t="shared" si="95"/>
        <v>0</v>
      </c>
      <c r="AY444" s="1141">
        <f t="shared" si="86"/>
        <v>43000000</v>
      </c>
      <c r="AZ444" s="1141">
        <f t="shared" si="87"/>
        <v>0</v>
      </c>
      <c r="BC444" s="1064"/>
    </row>
    <row r="445" spans="1:55" s="272" customFormat="1" ht="23.25">
      <c r="A445" s="197"/>
      <c r="B445" s="197"/>
      <c r="C445" s="197"/>
      <c r="D445" s="197"/>
      <c r="E445" s="197"/>
      <c r="F445" s="197"/>
      <c r="G445" s="197"/>
      <c r="H445" s="197"/>
      <c r="I445" s="197"/>
      <c r="J445" s="197"/>
      <c r="K445" s="826"/>
      <c r="L445" s="826"/>
      <c r="M445" s="332"/>
      <c r="N445" s="332"/>
      <c r="O445" s="197"/>
      <c r="P445" s="197"/>
      <c r="Q445" s="197"/>
      <c r="R445" s="197"/>
      <c r="S445" s="197"/>
      <c r="T445" s="197"/>
      <c r="U445" s="197"/>
      <c r="V445" s="197"/>
      <c r="W445" s="197"/>
      <c r="X445" s="197"/>
      <c r="Y445" s="197"/>
      <c r="Z445" s="197"/>
      <c r="AA445" s="197"/>
      <c r="AB445" s="197"/>
      <c r="AC445" s="197"/>
      <c r="AD445" s="197"/>
      <c r="AE445" s="197"/>
      <c r="AF445" s="197"/>
      <c r="AG445" s="1238"/>
      <c r="AH445" s="197"/>
      <c r="AI445" s="331"/>
      <c r="AJ445" s="197"/>
      <c r="AK445" s="1157"/>
      <c r="AL445" s="197"/>
      <c r="AM445" s="197"/>
      <c r="AN445" s="197"/>
      <c r="AO445" s="197"/>
      <c r="AP445" s="197"/>
      <c r="AQ445" s="197"/>
      <c r="AR445" s="197"/>
      <c r="AS445" s="197"/>
      <c r="AT445" s="197"/>
      <c r="AU445" s="197"/>
      <c r="AV445" s="197"/>
      <c r="AW445" s="197"/>
      <c r="AX445" s="984"/>
      <c r="AY445" s="1141">
        <f t="shared" si="86"/>
        <v>0</v>
      </c>
      <c r="AZ445" s="1141">
        <f t="shared" si="87"/>
        <v>0</v>
      </c>
      <c r="BC445" s="95"/>
    </row>
    <row r="446" spans="1:55" s="290" customFormat="1" ht="23.25">
      <c r="A446" s="207">
        <v>2</v>
      </c>
      <c r="B446" s="207">
        <v>1</v>
      </c>
      <c r="C446" s="50" t="s">
        <v>1226</v>
      </c>
      <c r="D446" s="207">
        <v>2.2000000000000002</v>
      </c>
      <c r="E446" s="207">
        <v>3</v>
      </c>
      <c r="F446" s="367" t="s">
        <v>612</v>
      </c>
      <c r="G446" s="367" t="s">
        <v>589</v>
      </c>
      <c r="H446" s="367" t="s">
        <v>581</v>
      </c>
      <c r="I446" s="367" t="s">
        <v>582</v>
      </c>
      <c r="J446" s="207" t="s">
        <v>457</v>
      </c>
      <c r="K446" s="380">
        <v>18.780065278059901</v>
      </c>
      <c r="L446" s="380">
        <v>100.84436855662899</v>
      </c>
      <c r="M446" s="282">
        <v>25000000</v>
      </c>
      <c r="N446" s="282">
        <v>25000000</v>
      </c>
      <c r="O446" s="282">
        <f>+M446-N446</f>
        <v>0</v>
      </c>
      <c r="P446" s="207">
        <v>4</v>
      </c>
      <c r="Q446" s="207">
        <v>4</v>
      </c>
      <c r="R446" s="207">
        <v>4</v>
      </c>
      <c r="S446" s="207">
        <v>4</v>
      </c>
      <c r="T446" s="207">
        <v>4</v>
      </c>
      <c r="U446" s="285"/>
      <c r="V446" s="285">
        <v>350</v>
      </c>
      <c r="W446" s="285"/>
      <c r="X446" s="285"/>
      <c r="Y446" s="377">
        <v>260</v>
      </c>
      <c r="Z446" s="377">
        <v>200</v>
      </c>
      <c r="AA446" s="207"/>
      <c r="AB446" s="207"/>
      <c r="AC446" s="207">
        <v>2563</v>
      </c>
      <c r="AD446" s="207">
        <v>2563</v>
      </c>
      <c r="AE446" s="207" t="s">
        <v>187</v>
      </c>
      <c r="AF446" s="311">
        <v>240</v>
      </c>
      <c r="AG446" s="1241" t="s">
        <v>583</v>
      </c>
      <c r="AH446" s="207"/>
      <c r="AI446" s="207" t="s">
        <v>1022</v>
      </c>
      <c r="AJ446" s="282">
        <v>25000000</v>
      </c>
      <c r="AK446" s="366"/>
      <c r="AL446" s="282">
        <v>25000000</v>
      </c>
      <c r="AM446" s="282"/>
      <c r="AN446" s="282"/>
      <c r="AO446" s="282">
        <f>AJ446*0.05</f>
        <v>1250000</v>
      </c>
      <c r="AP446" s="282">
        <f>AJ446*0.1</f>
        <v>2500000</v>
      </c>
      <c r="AQ446" s="282">
        <f>AJ446*0.15</f>
        <v>3750000</v>
      </c>
      <c r="AR446" s="282">
        <f>AJ446*0.15</f>
        <v>3750000</v>
      </c>
      <c r="AS446" s="282">
        <f>AJ446*0.25</f>
        <v>6250000</v>
      </c>
      <c r="AT446" s="282">
        <f>AJ446*0.2</f>
        <v>5000000</v>
      </c>
      <c r="AU446" s="282">
        <f>AJ446*0.05</f>
        <v>1250000</v>
      </c>
      <c r="AV446" s="282">
        <f>AJ446*0.05</f>
        <v>1250000</v>
      </c>
      <c r="AW446" s="282"/>
      <c r="AX446" s="991"/>
      <c r="AY446" s="1141">
        <f t="shared" si="86"/>
        <v>25000000</v>
      </c>
      <c r="AZ446" s="1141">
        <f t="shared" si="87"/>
        <v>0</v>
      </c>
      <c r="BC446" s="452"/>
    </row>
    <row r="447" spans="1:55" s="1640" customFormat="1" ht="24">
      <c r="A447" s="1629">
        <v>2</v>
      </c>
      <c r="B447" s="1629">
        <v>2</v>
      </c>
      <c r="C447" s="1631" t="s">
        <v>1575</v>
      </c>
      <c r="D447" s="1629">
        <v>2.2000000000000002</v>
      </c>
      <c r="E447" s="1629">
        <v>3</v>
      </c>
      <c r="F447" s="1632" t="s">
        <v>604</v>
      </c>
      <c r="G447" s="1632" t="s">
        <v>148</v>
      </c>
      <c r="H447" s="1632" t="s">
        <v>581</v>
      </c>
      <c r="I447" s="1632" t="s">
        <v>582</v>
      </c>
      <c r="J447" s="1629" t="s">
        <v>457</v>
      </c>
      <c r="K447" s="1633">
        <v>18.817599999999999</v>
      </c>
      <c r="L447" s="1633">
        <v>100.6968</v>
      </c>
      <c r="M447" s="1634">
        <v>9000000</v>
      </c>
      <c r="N447" s="1634">
        <v>9000000</v>
      </c>
      <c r="O447" s="1634">
        <f>+M447-N447</f>
        <v>0</v>
      </c>
      <c r="P447" s="1629">
        <v>1</v>
      </c>
      <c r="Q447" s="1629">
        <v>1</v>
      </c>
      <c r="R447" s="1629">
        <v>4</v>
      </c>
      <c r="S447" s="1629">
        <v>4</v>
      </c>
      <c r="T447" s="1629">
        <v>4</v>
      </c>
      <c r="U447" s="1635">
        <v>100</v>
      </c>
      <c r="V447" s="1635"/>
      <c r="W447" s="1635"/>
      <c r="X447" s="1635">
        <v>0.08</v>
      </c>
      <c r="Y447" s="1636"/>
      <c r="Z447" s="1636">
        <v>100</v>
      </c>
      <c r="AA447" s="1629"/>
      <c r="AB447" s="1629"/>
      <c r="AC447" s="1629">
        <v>2563</v>
      </c>
      <c r="AD447" s="1629">
        <v>2563</v>
      </c>
      <c r="AE447" s="1629" t="s">
        <v>187</v>
      </c>
      <c r="AF447" s="1623">
        <v>241</v>
      </c>
      <c r="AG447" s="1630" t="s">
        <v>583</v>
      </c>
      <c r="AH447" s="1642" t="s">
        <v>1578</v>
      </c>
      <c r="AI447" s="1623">
        <v>202550000561</v>
      </c>
      <c r="AJ447" s="1634">
        <v>9000000</v>
      </c>
      <c r="AK447" s="1637"/>
      <c r="AL447" s="1634">
        <v>9000000</v>
      </c>
      <c r="AM447" s="1634"/>
      <c r="AN447" s="1634"/>
      <c r="AO447" s="1634">
        <f>+AJ447*0.2</f>
        <v>1800000</v>
      </c>
      <c r="AP447" s="1634">
        <v>1800000</v>
      </c>
      <c r="AQ447" s="1634">
        <f>+AL447*0.1</f>
        <v>900000</v>
      </c>
      <c r="AR447" s="1634">
        <v>900000</v>
      </c>
      <c r="AS447" s="1634">
        <v>900000</v>
      </c>
      <c r="AT447" s="1634">
        <v>900000</v>
      </c>
      <c r="AU447" s="1634">
        <v>900000</v>
      </c>
      <c r="AV447" s="1634">
        <v>900000</v>
      </c>
      <c r="AW447" s="1634"/>
      <c r="AX447" s="1638"/>
      <c r="AY447" s="1639">
        <f t="shared" ref="AY447" si="96">SUM(AM447:AX447)</f>
        <v>9000000</v>
      </c>
      <c r="AZ447" s="1639">
        <f t="shared" ref="AZ447" si="97">+AJ447-AY447</f>
        <v>0</v>
      </c>
      <c r="BC447" s="1641"/>
    </row>
    <row r="448" spans="1:55" s="290" customFormat="1" ht="63">
      <c r="A448" s="207">
        <v>2</v>
      </c>
      <c r="B448" s="207">
        <v>3</v>
      </c>
      <c r="C448" s="50" t="s">
        <v>1227</v>
      </c>
      <c r="D448" s="207">
        <v>2.2000000000000002</v>
      </c>
      <c r="E448" s="207">
        <v>3</v>
      </c>
      <c r="F448" s="309" t="s">
        <v>618</v>
      </c>
      <c r="G448" s="309" t="s">
        <v>619</v>
      </c>
      <c r="H448" s="309" t="s">
        <v>581</v>
      </c>
      <c r="I448" s="367" t="s">
        <v>582</v>
      </c>
      <c r="J448" s="207" t="s">
        <v>457</v>
      </c>
      <c r="K448" s="1320">
        <v>18.233499999999999</v>
      </c>
      <c r="L448" s="1320">
        <v>100.5239</v>
      </c>
      <c r="M448" s="289">
        <v>9000000</v>
      </c>
      <c r="N448" s="289">
        <v>9000000</v>
      </c>
      <c r="O448" s="282">
        <f>+M448-N448</f>
        <v>0</v>
      </c>
      <c r="P448" s="207">
        <v>4</v>
      </c>
      <c r="Q448" s="207">
        <v>4</v>
      </c>
      <c r="R448" s="207">
        <v>4</v>
      </c>
      <c r="S448" s="207">
        <v>4</v>
      </c>
      <c r="T448" s="879">
        <v>3</v>
      </c>
      <c r="U448" s="285"/>
      <c r="V448" s="285">
        <v>200</v>
      </c>
      <c r="W448" s="285"/>
      <c r="X448" s="285"/>
      <c r="Y448" s="377">
        <v>35</v>
      </c>
      <c r="Z448" s="377">
        <v>100</v>
      </c>
      <c r="AA448" s="207"/>
      <c r="AB448" s="207"/>
      <c r="AC448" s="207">
        <v>2563</v>
      </c>
      <c r="AD448" s="207">
        <v>2563</v>
      </c>
      <c r="AE448" s="207" t="s">
        <v>187</v>
      </c>
      <c r="AF448" s="311">
        <v>240</v>
      </c>
      <c r="AG448" s="1241" t="s">
        <v>583</v>
      </c>
      <c r="AH448" s="376"/>
      <c r="AI448" s="311" t="s">
        <v>1023</v>
      </c>
      <c r="AJ448" s="289">
        <v>9000000</v>
      </c>
      <c r="AK448" s="1160"/>
      <c r="AL448" s="289">
        <v>9000000</v>
      </c>
      <c r="AM448" s="289"/>
      <c r="AN448" s="282"/>
      <c r="AO448" s="282">
        <f>AJ448*0.05</f>
        <v>450000</v>
      </c>
      <c r="AP448" s="282">
        <f>AJ448*0.1</f>
        <v>900000</v>
      </c>
      <c r="AQ448" s="282">
        <f>AJ448*0.15</f>
        <v>1350000</v>
      </c>
      <c r="AR448" s="282">
        <f>AJ448*0.15</f>
        <v>1350000</v>
      </c>
      <c r="AS448" s="282">
        <f>AJ448*0.25</f>
        <v>2250000</v>
      </c>
      <c r="AT448" s="282">
        <f>AJ448*0.2</f>
        <v>1800000</v>
      </c>
      <c r="AU448" s="282">
        <f>AJ448*0.05</f>
        <v>450000</v>
      </c>
      <c r="AV448" s="282">
        <f>AJ448*0.05</f>
        <v>450000</v>
      </c>
      <c r="AW448" s="289"/>
      <c r="AX448" s="1005"/>
      <c r="AY448" s="1141">
        <f t="shared" si="86"/>
        <v>9000000</v>
      </c>
      <c r="AZ448" s="1141">
        <f t="shared" si="87"/>
        <v>0</v>
      </c>
      <c r="BC448" s="452"/>
    </row>
    <row r="449" spans="1:55" ht="23.25">
      <c r="A449" s="209"/>
      <c r="B449" s="209"/>
      <c r="C449" s="209"/>
      <c r="D449" s="209"/>
      <c r="E449" s="209"/>
      <c r="F449" s="209"/>
      <c r="G449" s="209"/>
      <c r="H449" s="209"/>
      <c r="I449" s="209"/>
      <c r="J449" s="209"/>
      <c r="K449" s="1339"/>
      <c r="L449" s="1339"/>
      <c r="M449" s="540"/>
      <c r="N449" s="540"/>
      <c r="O449" s="209"/>
      <c r="P449" s="209"/>
      <c r="Q449" s="209"/>
      <c r="R449" s="209"/>
      <c r="S449" s="209"/>
      <c r="T449" s="209"/>
      <c r="U449" s="598"/>
      <c r="V449" s="598"/>
      <c r="W449" s="598"/>
      <c r="X449" s="598"/>
      <c r="Y449" s="598"/>
      <c r="Z449" s="598"/>
      <c r="AA449" s="209"/>
      <c r="AB449" s="209"/>
      <c r="AC449" s="209"/>
      <c r="AD449" s="209"/>
      <c r="AE449" s="209"/>
      <c r="AF449" s="209"/>
      <c r="AG449" s="1265"/>
      <c r="AH449" s="209"/>
      <c r="AI449" s="1478"/>
      <c r="AJ449" s="209"/>
      <c r="AK449" s="1182"/>
      <c r="AL449" s="209"/>
      <c r="AM449" s="209"/>
      <c r="AN449" s="209"/>
      <c r="AO449" s="209"/>
      <c r="AP449" s="209"/>
      <c r="AQ449" s="209"/>
      <c r="AR449" s="209"/>
      <c r="AS449" s="209"/>
      <c r="AT449" s="209"/>
      <c r="AU449" s="209"/>
      <c r="AV449" s="209"/>
      <c r="AW449" s="209"/>
      <c r="AX449" s="1043"/>
      <c r="AY449" s="1141">
        <f t="shared" si="86"/>
        <v>0</v>
      </c>
      <c r="AZ449" s="1141">
        <f t="shared" si="87"/>
        <v>0</v>
      </c>
    </row>
    <row r="450" spans="1:55" s="260" customFormat="1" ht="23.25">
      <c r="B450" s="261">
        <f>COUNT(B451:B453)</f>
        <v>1</v>
      </c>
      <c r="C450" s="370" t="s">
        <v>494</v>
      </c>
      <c r="D450" s="263"/>
      <c r="E450" s="261"/>
      <c r="F450" s="261"/>
      <c r="G450" s="261"/>
      <c r="H450" s="261"/>
      <c r="I450" s="261"/>
      <c r="J450" s="261"/>
      <c r="K450" s="1304"/>
      <c r="L450" s="1304"/>
      <c r="M450" s="264">
        <f>SUM(M451:M453)</f>
        <v>15000000</v>
      </c>
      <c r="N450" s="264">
        <f>SUM(N451:N453)</f>
        <v>9000000</v>
      </c>
      <c r="O450" s="261"/>
      <c r="P450" s="261"/>
      <c r="U450" s="264">
        <f t="shared" ref="U450:Z450" si="98">SUM(U451:U453)</f>
        <v>250</v>
      </c>
      <c r="V450" s="264">
        <f t="shared" si="98"/>
        <v>250</v>
      </c>
      <c r="W450" s="264">
        <f t="shared" si="98"/>
        <v>0</v>
      </c>
      <c r="X450" s="264">
        <f t="shared" si="98"/>
        <v>0</v>
      </c>
      <c r="Y450" s="264">
        <f t="shared" si="98"/>
        <v>50</v>
      </c>
      <c r="Z450" s="297">
        <f t="shared" si="98"/>
        <v>90</v>
      </c>
      <c r="AG450" s="1228" t="s">
        <v>922</v>
      </c>
      <c r="AH450" s="261"/>
      <c r="AI450" s="261"/>
      <c r="AJ450" s="264">
        <f t="shared" ref="AJ450:AX450" si="99">SUM(AJ451:AJ453)</f>
        <v>9000000</v>
      </c>
      <c r="AK450" s="265">
        <f t="shared" si="99"/>
        <v>0</v>
      </c>
      <c r="AL450" s="264">
        <f t="shared" si="99"/>
        <v>9000000</v>
      </c>
      <c r="AM450" s="264">
        <f t="shared" si="99"/>
        <v>0</v>
      </c>
      <c r="AN450" s="264">
        <f t="shared" si="99"/>
        <v>0</v>
      </c>
      <c r="AO450" s="264">
        <f t="shared" si="99"/>
        <v>450000</v>
      </c>
      <c r="AP450" s="264">
        <f t="shared" si="99"/>
        <v>900000</v>
      </c>
      <c r="AQ450" s="264">
        <f t="shared" si="99"/>
        <v>1350000</v>
      </c>
      <c r="AR450" s="264">
        <f t="shared" si="99"/>
        <v>1350000</v>
      </c>
      <c r="AS450" s="264">
        <f t="shared" si="99"/>
        <v>2250000</v>
      </c>
      <c r="AT450" s="264">
        <f t="shared" si="99"/>
        <v>1800000</v>
      </c>
      <c r="AU450" s="264">
        <f t="shared" si="99"/>
        <v>450000</v>
      </c>
      <c r="AV450" s="264">
        <f t="shared" si="99"/>
        <v>450000</v>
      </c>
      <c r="AW450" s="264">
        <f t="shared" si="99"/>
        <v>0</v>
      </c>
      <c r="AX450" s="993">
        <f t="shared" si="99"/>
        <v>0</v>
      </c>
      <c r="AY450" s="1141">
        <f t="shared" si="86"/>
        <v>9000000</v>
      </c>
      <c r="AZ450" s="1141">
        <f t="shared" si="87"/>
        <v>0</v>
      </c>
      <c r="BC450" s="1064"/>
    </row>
    <row r="451" spans="1:55" s="272" customFormat="1" ht="23.25">
      <c r="A451" s="197"/>
      <c r="B451" s="197"/>
      <c r="C451" s="197"/>
      <c r="D451" s="197"/>
      <c r="E451" s="197"/>
      <c r="F451" s="197"/>
      <c r="G451" s="197"/>
      <c r="H451" s="197"/>
      <c r="I451" s="197"/>
      <c r="J451" s="197"/>
      <c r="K451" s="826"/>
      <c r="L451" s="826"/>
      <c r="M451" s="332"/>
      <c r="N451" s="332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  <c r="AA451" s="197"/>
      <c r="AB451" s="197"/>
      <c r="AC451" s="197"/>
      <c r="AD451" s="197"/>
      <c r="AE451" s="197"/>
      <c r="AF451" s="197"/>
      <c r="AG451" s="1238"/>
      <c r="AH451" s="197"/>
      <c r="AI451" s="331"/>
      <c r="AJ451" s="197"/>
      <c r="AK451" s="1157"/>
      <c r="AL451" s="197"/>
      <c r="AM451" s="197"/>
      <c r="AN451" s="197"/>
      <c r="AO451" s="197"/>
      <c r="AP451" s="197"/>
      <c r="AQ451" s="197"/>
      <c r="AR451" s="197"/>
      <c r="AS451" s="197"/>
      <c r="AT451" s="197"/>
      <c r="AU451" s="197"/>
      <c r="AV451" s="197"/>
      <c r="AW451" s="197"/>
      <c r="AX451" s="984"/>
      <c r="AY451" s="1141">
        <f t="shared" si="86"/>
        <v>0</v>
      </c>
      <c r="AZ451" s="1141">
        <f t="shared" si="87"/>
        <v>0</v>
      </c>
      <c r="BC451" s="95"/>
    </row>
    <row r="452" spans="1:55" s="960" customFormat="1" ht="23.25">
      <c r="A452" s="681">
        <v>2</v>
      </c>
      <c r="B452" s="681">
        <v>1</v>
      </c>
      <c r="C452" s="1483" t="s">
        <v>926</v>
      </c>
      <c r="D452" s="681">
        <v>2.2000000000000002</v>
      </c>
      <c r="E452" s="681">
        <v>2</v>
      </c>
      <c r="F452" s="681" t="s">
        <v>921</v>
      </c>
      <c r="G452" s="1484" t="s">
        <v>595</v>
      </c>
      <c r="H452" s="1484" t="s">
        <v>581</v>
      </c>
      <c r="I452" s="1485" t="s">
        <v>927</v>
      </c>
      <c r="J452" s="1484" t="s">
        <v>457</v>
      </c>
      <c r="K452" s="1486">
        <v>19.4148</v>
      </c>
      <c r="L452" s="1487">
        <v>100.19410000000001</v>
      </c>
      <c r="M452" s="63">
        <v>15000000</v>
      </c>
      <c r="N452" s="63">
        <v>9000000</v>
      </c>
      <c r="O452" s="1445"/>
      <c r="P452" s="681">
        <v>4</v>
      </c>
      <c r="Q452" s="681">
        <v>4</v>
      </c>
      <c r="R452" s="681">
        <v>4</v>
      </c>
      <c r="S452" s="681">
        <v>4</v>
      </c>
      <c r="T452" s="681">
        <v>4</v>
      </c>
      <c r="U452" s="1488">
        <v>250</v>
      </c>
      <c r="V452" s="1488">
        <v>250</v>
      </c>
      <c r="W452" s="1484"/>
      <c r="X452" s="1488"/>
      <c r="Y452" s="1489">
        <v>50</v>
      </c>
      <c r="Z452" s="1489">
        <v>90</v>
      </c>
      <c r="AA452" s="1490"/>
      <c r="AB452" s="681"/>
      <c r="AC452" s="681">
        <v>2563</v>
      </c>
      <c r="AD452" s="681">
        <v>2563</v>
      </c>
      <c r="AE452" s="681" t="s">
        <v>187</v>
      </c>
      <c r="AF452" s="60">
        <v>240</v>
      </c>
      <c r="AG452" s="1491" t="s">
        <v>922</v>
      </c>
      <c r="AH452" s="60"/>
      <c r="AI452" s="60" t="s">
        <v>1105</v>
      </c>
      <c r="AJ452" s="1445">
        <v>9000000</v>
      </c>
      <c r="AK452" s="1190"/>
      <c r="AL452" s="1445">
        <f>SUM(AM452:AX452)</f>
        <v>9000000</v>
      </c>
      <c r="AM452" s="1445"/>
      <c r="AN452" s="1445"/>
      <c r="AO452" s="1445">
        <v>450000</v>
      </c>
      <c r="AP452" s="1445">
        <v>900000</v>
      </c>
      <c r="AQ452" s="1445">
        <v>1350000</v>
      </c>
      <c r="AR452" s="1445">
        <v>1350000</v>
      </c>
      <c r="AS452" s="1445">
        <v>2250000</v>
      </c>
      <c r="AT452" s="1445">
        <v>1800000</v>
      </c>
      <c r="AU452" s="1445">
        <v>450000</v>
      </c>
      <c r="AV452" s="1445">
        <v>450000</v>
      </c>
      <c r="AW452" s="1445"/>
      <c r="AX452" s="1492"/>
      <c r="AY452" s="1210">
        <f t="shared" si="86"/>
        <v>9000000</v>
      </c>
      <c r="AZ452" s="1210">
        <f t="shared" si="87"/>
        <v>0</v>
      </c>
      <c r="BA452" s="312"/>
      <c r="BB452" s="312"/>
    </row>
    <row r="453" spans="1:55" s="212" customFormat="1" ht="23.25">
      <c r="A453" s="213"/>
      <c r="B453" s="210"/>
      <c r="C453" s="222"/>
      <c r="D453" s="213"/>
      <c r="E453" s="213"/>
      <c r="F453" s="210"/>
      <c r="G453" s="250"/>
      <c r="H453" s="250"/>
      <c r="I453" s="238"/>
      <c r="J453" s="210"/>
      <c r="K453" s="896"/>
      <c r="L453" s="896"/>
      <c r="M453" s="234"/>
      <c r="N453" s="234"/>
      <c r="O453" s="234"/>
      <c r="P453" s="213"/>
      <c r="Q453" s="213"/>
      <c r="R453" s="213"/>
      <c r="S453" s="213"/>
      <c r="T453" s="213"/>
      <c r="U453" s="213"/>
      <c r="V453" s="213"/>
      <c r="W453" s="213"/>
      <c r="X453" s="213"/>
      <c r="Y453" s="250"/>
      <c r="Z453" s="213"/>
      <c r="AA453" s="213"/>
      <c r="AB453" s="213"/>
      <c r="AC453" s="210"/>
      <c r="AD453" s="210"/>
      <c r="AE453" s="210"/>
      <c r="AF453" s="210"/>
      <c r="AG453" s="1248"/>
      <c r="AH453" s="213"/>
      <c r="AI453" s="848"/>
      <c r="AJ453" s="215"/>
      <c r="AK453" s="252"/>
      <c r="AL453" s="215"/>
      <c r="AM453" s="234"/>
      <c r="AN453" s="215"/>
      <c r="AO453" s="215"/>
      <c r="AP453" s="215"/>
      <c r="AQ453" s="239"/>
      <c r="AR453" s="239"/>
      <c r="AS453" s="239"/>
      <c r="AT453" s="239"/>
      <c r="AU453" s="239"/>
      <c r="AV453" s="234"/>
      <c r="AW453" s="234"/>
      <c r="AX453" s="1032"/>
      <c r="AY453" s="1141">
        <f t="shared" si="86"/>
        <v>0</v>
      </c>
      <c r="AZ453" s="1141">
        <f t="shared" si="87"/>
        <v>0</v>
      </c>
      <c r="BC453" s="1080"/>
    </row>
    <row r="454" spans="1:55" s="967" customFormat="1" ht="23.25">
      <c r="B454" s="968">
        <f>+B455+B505</f>
        <v>81</v>
      </c>
      <c r="C454" s="970" t="s">
        <v>55</v>
      </c>
      <c r="D454" s="1131"/>
      <c r="E454" s="968"/>
      <c r="F454" s="968"/>
      <c r="G454" s="968"/>
      <c r="H454" s="968"/>
      <c r="I454" s="968"/>
      <c r="J454" s="968"/>
      <c r="K454" s="1331"/>
      <c r="L454" s="1331"/>
      <c r="M454" s="966">
        <f t="shared" ref="M454:AD454" si="100">+M455+M505+M564</f>
        <v>793550000</v>
      </c>
      <c r="N454" s="966">
        <f t="shared" si="100"/>
        <v>467900000</v>
      </c>
      <c r="O454" s="966">
        <f t="shared" si="100"/>
        <v>171150000</v>
      </c>
      <c r="P454" s="966">
        <f t="shared" si="100"/>
        <v>0</v>
      </c>
      <c r="Q454" s="966">
        <f t="shared" si="100"/>
        <v>0</v>
      </c>
      <c r="R454" s="966">
        <f t="shared" si="100"/>
        <v>0</v>
      </c>
      <c r="S454" s="966">
        <f t="shared" si="100"/>
        <v>0</v>
      </c>
      <c r="T454" s="966">
        <f t="shared" si="100"/>
        <v>0</v>
      </c>
      <c r="U454" s="966">
        <f t="shared" si="100"/>
        <v>9688</v>
      </c>
      <c r="V454" s="966">
        <f t="shared" si="100"/>
        <v>154030</v>
      </c>
      <c r="W454" s="966">
        <f t="shared" si="100"/>
        <v>408.16</v>
      </c>
      <c r="X454" s="966">
        <f t="shared" si="100"/>
        <v>0.68599999999999994</v>
      </c>
      <c r="Y454" s="966">
        <f t="shared" si="100"/>
        <v>29958</v>
      </c>
      <c r="Z454" s="1098">
        <f t="shared" si="100"/>
        <v>2308.3533271883143</v>
      </c>
      <c r="AA454" s="966">
        <f t="shared" si="100"/>
        <v>0</v>
      </c>
      <c r="AB454" s="966">
        <f t="shared" si="100"/>
        <v>0</v>
      </c>
      <c r="AC454" s="966">
        <f t="shared" si="100"/>
        <v>0</v>
      </c>
      <c r="AD454" s="966">
        <f t="shared" si="100"/>
        <v>0</v>
      </c>
      <c r="AE454" s="966"/>
      <c r="AF454" s="966"/>
      <c r="AG454" s="1226">
        <v>2</v>
      </c>
      <c r="AH454" s="966"/>
      <c r="AI454" s="1403"/>
      <c r="AJ454" s="966">
        <f t="shared" ref="AJ454:AX454" si="101">+AJ455+AJ505+AJ564</f>
        <v>815050000</v>
      </c>
      <c r="AK454" s="966">
        <f t="shared" si="101"/>
        <v>9200000</v>
      </c>
      <c r="AL454" s="966">
        <f t="shared" si="101"/>
        <v>805850000</v>
      </c>
      <c r="AM454" s="966">
        <f t="shared" si="101"/>
        <v>17117500</v>
      </c>
      <c r="AN454" s="966">
        <f t="shared" si="101"/>
        <v>71465500</v>
      </c>
      <c r="AO454" s="966">
        <f t="shared" si="101"/>
        <v>75031000</v>
      </c>
      <c r="AP454" s="966">
        <f t="shared" si="101"/>
        <v>104153000</v>
      </c>
      <c r="AQ454" s="966">
        <f t="shared" si="101"/>
        <v>100690000</v>
      </c>
      <c r="AR454" s="966">
        <f t="shared" si="101"/>
        <v>103151000</v>
      </c>
      <c r="AS454" s="966">
        <f t="shared" si="101"/>
        <v>107547000</v>
      </c>
      <c r="AT454" s="966">
        <f t="shared" si="101"/>
        <v>88017500</v>
      </c>
      <c r="AU454" s="966">
        <f t="shared" si="101"/>
        <v>50464000</v>
      </c>
      <c r="AV454" s="966">
        <f t="shared" si="101"/>
        <v>43472500</v>
      </c>
      <c r="AW454" s="966">
        <f t="shared" si="101"/>
        <v>31480000</v>
      </c>
      <c r="AX454" s="966">
        <f t="shared" si="101"/>
        <v>22461000</v>
      </c>
      <c r="AY454" s="1141">
        <f t="shared" si="86"/>
        <v>815050000</v>
      </c>
      <c r="AZ454" s="1141">
        <f t="shared" si="87"/>
        <v>0</v>
      </c>
      <c r="BC454" s="1059"/>
    </row>
    <row r="455" spans="1:55" s="832" customFormat="1" ht="23.25">
      <c r="B455" s="831">
        <f>+B459+B463+B468+B476+B489+B498</f>
        <v>28</v>
      </c>
      <c r="C455" s="321" t="s">
        <v>964</v>
      </c>
      <c r="D455" s="834"/>
      <c r="E455" s="831"/>
      <c r="F455" s="831"/>
      <c r="G455" s="831"/>
      <c r="H455" s="831"/>
      <c r="I455" s="831"/>
      <c r="J455" s="831"/>
      <c r="K455" s="1314"/>
      <c r="L455" s="1314"/>
      <c r="M455" s="830">
        <f>+M456+M459+M463+M468+M476+M489+M498</f>
        <v>377650000</v>
      </c>
      <c r="N455" s="830">
        <f>+N456+N459+N463+N468+N476+N489+N498</f>
        <v>260800000</v>
      </c>
      <c r="O455" s="830">
        <f>+O456+O459+O463+O468+O476+O489+O498</f>
        <v>116850000</v>
      </c>
      <c r="P455" s="831"/>
      <c r="V455" s="830">
        <f>+V456+V459+V463+V468+V476+V489+V498</f>
        <v>6450</v>
      </c>
      <c r="W455" s="830">
        <f>+W456+W459+W463+W468+W476+W489+W498</f>
        <v>400</v>
      </c>
      <c r="X455" s="830">
        <f>+X456+X459+X463+X468+X476+X489+X498</f>
        <v>0.2</v>
      </c>
      <c r="Y455" s="830">
        <f>+Y456+Y459+Y463+Y468+Y476+Y489+Y498</f>
        <v>4726</v>
      </c>
      <c r="Z455" s="1514">
        <f>+Z456+Z459+Z463+Z468+Z476+Z489+Z498</f>
        <v>725.27326210076058</v>
      </c>
      <c r="AG455" s="1227">
        <v>3</v>
      </c>
      <c r="AH455" s="831"/>
      <c r="AI455" s="337"/>
      <c r="AJ455" s="830">
        <f t="shared" ref="AJ455:AX455" si="102">+AJ456+AJ459+AJ463+AJ468+AJ476+AJ489+AJ498</f>
        <v>377650000</v>
      </c>
      <c r="AK455" s="830">
        <f t="shared" si="102"/>
        <v>0</v>
      </c>
      <c r="AL455" s="830">
        <f t="shared" si="102"/>
        <v>377650000</v>
      </c>
      <c r="AM455" s="830">
        <f t="shared" si="102"/>
        <v>9663500</v>
      </c>
      <c r="AN455" s="830">
        <f t="shared" si="102"/>
        <v>33530500</v>
      </c>
      <c r="AO455" s="830">
        <f t="shared" si="102"/>
        <v>28301000</v>
      </c>
      <c r="AP455" s="830">
        <f t="shared" si="102"/>
        <v>37538000</v>
      </c>
      <c r="AQ455" s="830">
        <f t="shared" si="102"/>
        <v>40675000</v>
      </c>
      <c r="AR455" s="830">
        <f t="shared" si="102"/>
        <v>46036000</v>
      </c>
      <c r="AS455" s="830">
        <f t="shared" si="102"/>
        <v>52537000</v>
      </c>
      <c r="AT455" s="830">
        <f t="shared" si="102"/>
        <v>44357500</v>
      </c>
      <c r="AU455" s="830">
        <f t="shared" si="102"/>
        <v>28008000</v>
      </c>
      <c r="AV455" s="830">
        <f t="shared" si="102"/>
        <v>25322500</v>
      </c>
      <c r="AW455" s="830">
        <f t="shared" si="102"/>
        <v>18954000</v>
      </c>
      <c r="AX455" s="830">
        <f t="shared" si="102"/>
        <v>12727000</v>
      </c>
      <c r="AY455" s="1141">
        <f t="shared" si="86"/>
        <v>377650000</v>
      </c>
      <c r="AZ455" s="1141">
        <f t="shared" si="87"/>
        <v>0</v>
      </c>
      <c r="BC455" s="1075"/>
    </row>
    <row r="456" spans="1:55" s="267" customFormat="1" ht="23.25">
      <c r="B456" s="268"/>
      <c r="C456" s="599" t="s">
        <v>475</v>
      </c>
      <c r="D456" s="270"/>
      <c r="E456" s="268"/>
      <c r="F456" s="268"/>
      <c r="G456" s="268"/>
      <c r="H456" s="268"/>
      <c r="I456" s="268"/>
      <c r="J456" s="268"/>
      <c r="K456" s="1329"/>
      <c r="L456" s="1329"/>
      <c r="M456" s="271"/>
      <c r="N456" s="271"/>
      <c r="O456" s="268"/>
      <c r="P456" s="268"/>
      <c r="Z456" s="1513"/>
      <c r="AG456" s="1228" t="s">
        <v>735</v>
      </c>
      <c r="AH456" s="268"/>
      <c r="AI456" s="268"/>
      <c r="AJ456" s="268"/>
      <c r="AK456" s="1165"/>
      <c r="AL456" s="271"/>
      <c r="AM456" s="271"/>
      <c r="AN456" s="271"/>
      <c r="AO456" s="271"/>
      <c r="AP456" s="271"/>
      <c r="AQ456" s="271"/>
      <c r="AR456" s="271"/>
      <c r="AS456" s="271"/>
      <c r="AT456" s="271"/>
      <c r="AU456" s="271"/>
      <c r="AV456" s="271"/>
      <c r="AW456" s="271"/>
      <c r="AX456" s="1001"/>
      <c r="AY456" s="1141">
        <f t="shared" si="86"/>
        <v>0</v>
      </c>
      <c r="AZ456" s="1141">
        <f t="shared" si="87"/>
        <v>0</v>
      </c>
      <c r="BC456" s="1066"/>
    </row>
    <row r="457" spans="1:55" s="272" customFormat="1" ht="23.25">
      <c r="A457" s="197"/>
      <c r="B457" s="197"/>
      <c r="C457" s="197"/>
      <c r="D457" s="197"/>
      <c r="E457" s="197"/>
      <c r="F457" s="197"/>
      <c r="G457" s="197"/>
      <c r="H457" s="197"/>
      <c r="I457" s="197"/>
      <c r="J457" s="197"/>
      <c r="K457" s="826"/>
      <c r="L457" s="826"/>
      <c r="M457" s="332"/>
      <c r="N457" s="197"/>
      <c r="O457" s="197"/>
      <c r="P457" s="197"/>
      <c r="Q457" s="197"/>
      <c r="R457" s="197"/>
      <c r="S457" s="197"/>
      <c r="T457" s="197"/>
      <c r="U457" s="197"/>
      <c r="V457" s="197"/>
      <c r="W457" s="197"/>
      <c r="X457" s="197"/>
      <c r="Y457" s="197"/>
      <c r="Z457" s="197"/>
      <c r="AA457" s="197"/>
      <c r="AB457" s="197"/>
      <c r="AC457" s="197"/>
      <c r="AD457" s="197"/>
      <c r="AE457" s="197"/>
      <c r="AF457" s="197"/>
      <c r="AG457" s="1238"/>
      <c r="AH457" s="197"/>
      <c r="AI457" s="331"/>
      <c r="AJ457" s="197"/>
      <c r="AK457" s="1157"/>
      <c r="AL457" s="197"/>
      <c r="AM457" s="197"/>
      <c r="AN457" s="197"/>
      <c r="AO457" s="197"/>
      <c r="AP457" s="197"/>
      <c r="AQ457" s="197"/>
      <c r="AR457" s="197"/>
      <c r="AS457" s="197"/>
      <c r="AT457" s="197"/>
      <c r="AU457" s="197"/>
      <c r="AV457" s="197"/>
      <c r="AW457" s="197"/>
      <c r="AX457" s="984"/>
      <c r="AY457" s="1141">
        <f t="shared" si="86"/>
        <v>0</v>
      </c>
      <c r="AZ457" s="1141">
        <f t="shared" si="87"/>
        <v>0</v>
      </c>
      <c r="BC457" s="95"/>
    </row>
    <row r="458" spans="1:55" s="272" customFormat="1" ht="23.25">
      <c r="A458" s="197"/>
      <c r="B458" s="197"/>
      <c r="C458" s="197"/>
      <c r="D458" s="197"/>
      <c r="E458" s="197"/>
      <c r="F458" s="197"/>
      <c r="G458" s="197"/>
      <c r="H458" s="197"/>
      <c r="I458" s="197"/>
      <c r="J458" s="197"/>
      <c r="K458" s="826"/>
      <c r="L458" s="826"/>
      <c r="M458" s="332"/>
      <c r="N458" s="197"/>
      <c r="O458" s="197"/>
      <c r="P458" s="197"/>
      <c r="Q458" s="197"/>
      <c r="R458" s="197"/>
      <c r="S458" s="197"/>
      <c r="T458" s="197"/>
      <c r="U458" s="197"/>
      <c r="V458" s="197"/>
      <c r="W458" s="197"/>
      <c r="X458" s="197"/>
      <c r="Y458" s="197"/>
      <c r="Z458" s="197"/>
      <c r="AA458" s="197"/>
      <c r="AB458" s="197"/>
      <c r="AC458" s="197"/>
      <c r="AD458" s="197"/>
      <c r="AE458" s="197"/>
      <c r="AF458" s="197"/>
      <c r="AG458" s="1238"/>
      <c r="AH458" s="197"/>
      <c r="AI458" s="331"/>
      <c r="AJ458" s="197"/>
      <c r="AK458" s="1157"/>
      <c r="AL458" s="197"/>
      <c r="AM458" s="197"/>
      <c r="AN458" s="197"/>
      <c r="AO458" s="197"/>
      <c r="AP458" s="197"/>
      <c r="AQ458" s="197"/>
      <c r="AR458" s="197"/>
      <c r="AS458" s="197"/>
      <c r="AT458" s="197"/>
      <c r="AU458" s="197"/>
      <c r="AV458" s="197"/>
      <c r="AW458" s="197"/>
      <c r="AX458" s="984"/>
      <c r="AY458" s="1141">
        <f t="shared" ref="AY458:AY507" si="103">SUM(AM458:AX458)</f>
        <v>0</v>
      </c>
      <c r="AZ458" s="1141">
        <f t="shared" ref="AZ458:AZ507" si="104">+AJ458-AY458</f>
        <v>0</v>
      </c>
      <c r="BC458" s="95"/>
    </row>
    <row r="459" spans="1:55" s="260" customFormat="1" ht="23.25">
      <c r="B459" s="261">
        <f>COUNT(B460:B462)</f>
        <v>1</v>
      </c>
      <c r="C459" s="314" t="s">
        <v>483</v>
      </c>
      <c r="D459" s="263"/>
      <c r="E459" s="261"/>
      <c r="F459" s="261"/>
      <c r="G459" s="261"/>
      <c r="H459" s="261"/>
      <c r="I459" s="261"/>
      <c r="J459" s="261"/>
      <c r="K459" s="1304"/>
      <c r="L459" s="1304"/>
      <c r="M459" s="264">
        <f>SUM(M460:M462)</f>
        <v>10000000</v>
      </c>
      <c r="N459" s="264">
        <f>SUM(N460:N462)</f>
        <v>10000000</v>
      </c>
      <c r="O459" s="261"/>
      <c r="P459" s="261"/>
      <c r="V459" s="264">
        <f>SUM(V460:V462)</f>
        <v>950</v>
      </c>
      <c r="W459" s="264">
        <f>SUM(W460:W462)</f>
        <v>0</v>
      </c>
      <c r="X459" s="264">
        <f>SUM(X460:X462)</f>
        <v>0</v>
      </c>
      <c r="Y459" s="264">
        <f>SUM(Y460:Y462)</f>
        <v>1290</v>
      </c>
      <c r="Z459" s="297">
        <f>SUM(Z460:Z462)</f>
        <v>0</v>
      </c>
      <c r="AG459" s="1228" t="s">
        <v>764</v>
      </c>
      <c r="AH459" s="261"/>
      <c r="AI459" s="261"/>
      <c r="AJ459" s="264">
        <f t="shared" ref="AJ459:AX459" si="105">SUM(AJ460:AJ462)</f>
        <v>10000000</v>
      </c>
      <c r="AK459" s="265">
        <f t="shared" si="105"/>
        <v>0</v>
      </c>
      <c r="AL459" s="264">
        <f t="shared" si="105"/>
        <v>10000000</v>
      </c>
      <c r="AM459" s="264">
        <f t="shared" si="105"/>
        <v>200000</v>
      </c>
      <c r="AN459" s="264">
        <f t="shared" si="105"/>
        <v>500000</v>
      </c>
      <c r="AO459" s="264">
        <f t="shared" si="105"/>
        <v>1000000</v>
      </c>
      <c r="AP459" s="264">
        <f t="shared" si="105"/>
        <v>1500000</v>
      </c>
      <c r="AQ459" s="264">
        <f t="shared" si="105"/>
        <v>1500000</v>
      </c>
      <c r="AR459" s="264">
        <f t="shared" si="105"/>
        <v>1500000</v>
      </c>
      <c r="AS459" s="264">
        <f t="shared" si="105"/>
        <v>1000000</v>
      </c>
      <c r="AT459" s="264">
        <f t="shared" si="105"/>
        <v>1000000</v>
      </c>
      <c r="AU459" s="264">
        <f t="shared" si="105"/>
        <v>800000</v>
      </c>
      <c r="AV459" s="264">
        <f t="shared" si="105"/>
        <v>500000</v>
      </c>
      <c r="AW459" s="264">
        <f t="shared" si="105"/>
        <v>300000</v>
      </c>
      <c r="AX459" s="993">
        <f t="shared" si="105"/>
        <v>200000</v>
      </c>
      <c r="AY459" s="1141">
        <f t="shared" si="103"/>
        <v>10000000</v>
      </c>
      <c r="AZ459" s="1141">
        <f t="shared" si="104"/>
        <v>0</v>
      </c>
      <c r="BC459" s="1064"/>
    </row>
    <row r="460" spans="1:55" s="272" customFormat="1" ht="23.25">
      <c r="A460" s="197"/>
      <c r="B460" s="197"/>
      <c r="C460" s="197"/>
      <c r="D460" s="197"/>
      <c r="E460" s="197"/>
      <c r="F460" s="197"/>
      <c r="G460" s="197"/>
      <c r="H460" s="197"/>
      <c r="I460" s="197"/>
      <c r="J460" s="197"/>
      <c r="K460" s="826"/>
      <c r="L460" s="826"/>
      <c r="M460" s="332"/>
      <c r="N460" s="197"/>
      <c r="O460" s="197"/>
      <c r="P460" s="197"/>
      <c r="Q460" s="197"/>
      <c r="R460" s="197"/>
      <c r="S460" s="197"/>
      <c r="T460" s="197"/>
      <c r="U460" s="197"/>
      <c r="V460" s="197"/>
      <c r="W460" s="197"/>
      <c r="X460" s="197"/>
      <c r="Y460" s="197"/>
      <c r="Z460" s="197"/>
      <c r="AA460" s="197"/>
      <c r="AB460" s="197"/>
      <c r="AC460" s="197"/>
      <c r="AD460" s="197"/>
      <c r="AE460" s="197"/>
      <c r="AF460" s="197"/>
      <c r="AG460" s="1238"/>
      <c r="AH460" s="197"/>
      <c r="AI460" s="331"/>
      <c r="AJ460" s="197"/>
      <c r="AK460" s="1157"/>
      <c r="AL460" s="197"/>
      <c r="AM460" s="197"/>
      <c r="AN460" s="197"/>
      <c r="AO460" s="197"/>
      <c r="AP460" s="197"/>
      <c r="AQ460" s="197"/>
      <c r="AR460" s="197"/>
      <c r="AS460" s="197"/>
      <c r="AT460" s="197"/>
      <c r="AU460" s="197"/>
      <c r="AV460" s="197"/>
      <c r="AW460" s="197"/>
      <c r="AX460" s="984"/>
      <c r="AY460" s="1141">
        <f t="shared" si="103"/>
        <v>0</v>
      </c>
      <c r="AZ460" s="1141">
        <f t="shared" si="104"/>
        <v>0</v>
      </c>
      <c r="BC460" s="95"/>
    </row>
    <row r="461" spans="1:55" s="750" customFormat="1" ht="26.25" customHeight="1">
      <c r="A461" s="600">
        <v>2</v>
      </c>
      <c r="B461" s="600">
        <v>1</v>
      </c>
      <c r="C461" s="749" t="s">
        <v>1506</v>
      </c>
      <c r="D461" s="198">
        <v>3.1</v>
      </c>
      <c r="E461" s="198">
        <v>10</v>
      </c>
      <c r="F461" s="600" t="s">
        <v>486</v>
      </c>
      <c r="G461" s="600" t="s">
        <v>148</v>
      </c>
      <c r="H461" s="600" t="s">
        <v>487</v>
      </c>
      <c r="I461" s="721" t="s">
        <v>488</v>
      </c>
      <c r="J461" s="687" t="s">
        <v>455</v>
      </c>
      <c r="K461" s="534">
        <v>18.218</v>
      </c>
      <c r="L461" s="534">
        <v>99.456400000000002</v>
      </c>
      <c r="M461" s="199">
        <v>10000000</v>
      </c>
      <c r="N461" s="199">
        <v>10000000</v>
      </c>
      <c r="O461" s="199"/>
      <c r="P461" s="368">
        <v>1</v>
      </c>
      <c r="Q461" s="368">
        <v>1</v>
      </c>
      <c r="R461" s="368">
        <v>1</v>
      </c>
      <c r="S461" s="368">
        <v>4</v>
      </c>
      <c r="T461" s="368">
        <v>4</v>
      </c>
      <c r="U461" s="200"/>
      <c r="V461" s="200">
        <v>950</v>
      </c>
      <c r="W461" s="200"/>
      <c r="X461" s="201"/>
      <c r="Y461" s="200">
        <v>1290</v>
      </c>
      <c r="Z461" s="199"/>
      <c r="AA461" s="201"/>
      <c r="AB461" s="201"/>
      <c r="AC461" s="304">
        <v>2563</v>
      </c>
      <c r="AD461" s="304">
        <v>2563</v>
      </c>
      <c r="AE461" s="304" t="s">
        <v>187</v>
      </c>
      <c r="AF461" s="304">
        <v>360</v>
      </c>
      <c r="AG461" s="1245" t="s">
        <v>764</v>
      </c>
      <c r="AH461" s="198"/>
      <c r="AI461" s="198" t="s">
        <v>1507</v>
      </c>
      <c r="AJ461" s="289">
        <v>10000000</v>
      </c>
      <c r="AK461" s="1160">
        <v>0</v>
      </c>
      <c r="AL461" s="199">
        <v>10000000</v>
      </c>
      <c r="AM461" s="199">
        <v>200000</v>
      </c>
      <c r="AN461" s="199">
        <v>500000</v>
      </c>
      <c r="AO461" s="199">
        <v>1000000</v>
      </c>
      <c r="AP461" s="199">
        <v>1500000</v>
      </c>
      <c r="AQ461" s="199">
        <v>1500000</v>
      </c>
      <c r="AR461" s="199">
        <v>1500000</v>
      </c>
      <c r="AS461" s="199">
        <v>1000000</v>
      </c>
      <c r="AT461" s="199">
        <v>1000000</v>
      </c>
      <c r="AU461" s="199">
        <v>800000</v>
      </c>
      <c r="AV461" s="199">
        <v>500000</v>
      </c>
      <c r="AW461" s="199">
        <v>300000</v>
      </c>
      <c r="AX461" s="987">
        <v>200000</v>
      </c>
      <c r="AY461" s="1141">
        <v>10000000</v>
      </c>
      <c r="AZ461" s="1141">
        <v>0</v>
      </c>
      <c r="BC461" s="1081"/>
    </row>
    <row r="462" spans="1:55" s="272" customFormat="1" ht="23.25">
      <c r="A462" s="197"/>
      <c r="B462" s="197"/>
      <c r="C462" s="197"/>
      <c r="D462" s="197"/>
      <c r="E462" s="197"/>
      <c r="F462" s="197"/>
      <c r="G462" s="197"/>
      <c r="H462" s="197"/>
      <c r="I462" s="197"/>
      <c r="J462" s="197"/>
      <c r="K462" s="826"/>
      <c r="L462" s="826"/>
      <c r="M462" s="332"/>
      <c r="N462" s="197"/>
      <c r="O462" s="197"/>
      <c r="P462" s="197"/>
      <c r="Q462" s="197"/>
      <c r="R462" s="197"/>
      <c r="S462" s="197"/>
      <c r="T462" s="197"/>
      <c r="U462" s="197"/>
      <c r="V462" s="197"/>
      <c r="W462" s="197"/>
      <c r="X462" s="197"/>
      <c r="Y462" s="197"/>
      <c r="Z462" s="197"/>
      <c r="AA462" s="197"/>
      <c r="AB462" s="197"/>
      <c r="AC462" s="197"/>
      <c r="AD462" s="197"/>
      <c r="AE462" s="197"/>
      <c r="AF462" s="197"/>
      <c r="AG462" s="1238"/>
      <c r="AH462" s="197"/>
      <c r="AI462" s="331"/>
      <c r="AJ462" s="197"/>
      <c r="AK462" s="1157"/>
      <c r="AL462" s="197"/>
      <c r="AM462" s="197"/>
      <c r="AN462" s="197"/>
      <c r="AO462" s="197"/>
      <c r="AP462" s="197"/>
      <c r="AQ462" s="197"/>
      <c r="AR462" s="197"/>
      <c r="AS462" s="197"/>
      <c r="AT462" s="197"/>
      <c r="AU462" s="197"/>
      <c r="AV462" s="197"/>
      <c r="AW462" s="197"/>
      <c r="AX462" s="984"/>
      <c r="AY462" s="1141">
        <f t="shared" si="103"/>
        <v>0</v>
      </c>
      <c r="AZ462" s="1141">
        <f t="shared" si="104"/>
        <v>0</v>
      </c>
      <c r="BC462" s="95"/>
    </row>
    <row r="463" spans="1:55" s="260" customFormat="1" ht="23.25">
      <c r="B463" s="261">
        <f>COUNT(B464:B467)</f>
        <v>2</v>
      </c>
      <c r="C463" s="599" t="s">
        <v>476</v>
      </c>
      <c r="D463" s="263"/>
      <c r="E463" s="261"/>
      <c r="F463" s="261"/>
      <c r="G463" s="261"/>
      <c r="H463" s="261"/>
      <c r="I463" s="261"/>
      <c r="J463" s="261"/>
      <c r="K463" s="1304"/>
      <c r="L463" s="1304"/>
      <c r="M463" s="264">
        <f>SUM(M464:M467)</f>
        <v>11000000</v>
      </c>
      <c r="N463" s="264">
        <f>SUM(N464:N467)</f>
        <v>11000000</v>
      </c>
      <c r="O463" s="261"/>
      <c r="P463" s="261"/>
      <c r="V463" s="264">
        <f>SUM(V464:V467)</f>
        <v>0</v>
      </c>
      <c r="W463" s="264">
        <f>SUM(W464:W467)</f>
        <v>0</v>
      </c>
      <c r="X463" s="264">
        <f>SUM(X464:X467)</f>
        <v>0</v>
      </c>
      <c r="Y463" s="264">
        <f>SUM(Y464:Y467)</f>
        <v>0</v>
      </c>
      <c r="Z463" s="297">
        <f>SUM(Z464:Z467)</f>
        <v>15.547234703500305</v>
      </c>
      <c r="AG463" s="1228" t="s">
        <v>793</v>
      </c>
      <c r="AH463" s="261"/>
      <c r="AI463" s="261"/>
      <c r="AJ463" s="264">
        <f t="shared" ref="AJ463:AX463" si="106">SUM(AJ464:AJ467)</f>
        <v>11000000</v>
      </c>
      <c r="AK463" s="265">
        <f t="shared" si="106"/>
        <v>0</v>
      </c>
      <c r="AL463" s="264">
        <f t="shared" si="106"/>
        <v>11000000</v>
      </c>
      <c r="AM463" s="264">
        <f t="shared" si="106"/>
        <v>3000000</v>
      </c>
      <c r="AN463" s="264">
        <f t="shared" si="106"/>
        <v>3000000</v>
      </c>
      <c r="AO463" s="264">
        <f t="shared" si="106"/>
        <v>3000000</v>
      </c>
      <c r="AP463" s="264">
        <f t="shared" si="106"/>
        <v>2000000</v>
      </c>
      <c r="AQ463" s="264">
        <f t="shared" si="106"/>
        <v>0</v>
      </c>
      <c r="AR463" s="264">
        <f t="shared" si="106"/>
        <v>0</v>
      </c>
      <c r="AS463" s="264">
        <f t="shared" si="106"/>
        <v>0</v>
      </c>
      <c r="AT463" s="264">
        <f t="shared" si="106"/>
        <v>0</v>
      </c>
      <c r="AU463" s="264">
        <f t="shared" si="106"/>
        <v>0</v>
      </c>
      <c r="AV463" s="264">
        <f t="shared" si="106"/>
        <v>0</v>
      </c>
      <c r="AW463" s="264">
        <f t="shared" si="106"/>
        <v>0</v>
      </c>
      <c r="AX463" s="993">
        <f t="shared" si="106"/>
        <v>0</v>
      </c>
      <c r="AY463" s="1141">
        <f t="shared" si="103"/>
        <v>11000000</v>
      </c>
      <c r="AZ463" s="1141">
        <f t="shared" si="104"/>
        <v>0</v>
      </c>
      <c r="BC463" s="1064"/>
    </row>
    <row r="464" spans="1:55" s="272" customFormat="1" ht="23.25">
      <c r="A464" s="197"/>
      <c r="B464" s="197"/>
      <c r="C464" s="197"/>
      <c r="D464" s="197"/>
      <c r="E464" s="197"/>
      <c r="F464" s="197"/>
      <c r="G464" s="197"/>
      <c r="H464" s="197"/>
      <c r="I464" s="197"/>
      <c r="J464" s="197"/>
      <c r="K464" s="826"/>
      <c r="L464" s="826"/>
      <c r="M464" s="332"/>
      <c r="N464" s="197"/>
      <c r="O464" s="197"/>
      <c r="P464" s="197"/>
      <c r="Q464" s="197"/>
      <c r="R464" s="197"/>
      <c r="S464" s="197"/>
      <c r="T464" s="197"/>
      <c r="U464" s="197"/>
      <c r="V464" s="197"/>
      <c r="W464" s="197"/>
      <c r="X464" s="197"/>
      <c r="Y464" s="197"/>
      <c r="Z464" s="332"/>
      <c r="AA464" s="197"/>
      <c r="AB464" s="197"/>
      <c r="AC464" s="197"/>
      <c r="AD464" s="197"/>
      <c r="AE464" s="197"/>
      <c r="AF464" s="197"/>
      <c r="AG464" s="1238"/>
      <c r="AH464" s="197"/>
      <c r="AI464" s="331"/>
      <c r="AJ464" s="332"/>
      <c r="AK464" s="1157"/>
      <c r="AL464" s="332"/>
      <c r="AM464" s="332"/>
      <c r="AN464" s="332"/>
      <c r="AO464" s="332"/>
      <c r="AP464" s="332"/>
      <c r="AQ464" s="197"/>
      <c r="AR464" s="197"/>
      <c r="AS464" s="197"/>
      <c r="AT464" s="197"/>
      <c r="AU464" s="197"/>
      <c r="AV464" s="197"/>
      <c r="AW464" s="197"/>
      <c r="AX464" s="984"/>
      <c r="AY464" s="1141">
        <f t="shared" si="103"/>
        <v>0</v>
      </c>
      <c r="AZ464" s="1141">
        <f t="shared" si="104"/>
        <v>0</v>
      </c>
      <c r="BC464" s="95"/>
    </row>
    <row r="465" spans="1:55" s="290" customFormat="1" ht="23.25">
      <c r="A465" s="207">
        <v>2</v>
      </c>
      <c r="B465" s="207">
        <v>1</v>
      </c>
      <c r="C465" s="731" t="s">
        <v>1552</v>
      </c>
      <c r="D465" s="376">
        <v>3.1</v>
      </c>
      <c r="E465" s="376">
        <v>13</v>
      </c>
      <c r="F465" s="376" t="s">
        <v>791</v>
      </c>
      <c r="G465" s="376" t="s">
        <v>453</v>
      </c>
      <c r="H465" s="376" t="s">
        <v>139</v>
      </c>
      <c r="I465" s="376" t="s">
        <v>454</v>
      </c>
      <c r="J465" s="376" t="s">
        <v>561</v>
      </c>
      <c r="K465" s="378">
        <v>19.711995999999999</v>
      </c>
      <c r="L465" s="378">
        <v>99.661113</v>
      </c>
      <c r="M465" s="747">
        <v>7000000</v>
      </c>
      <c r="N465" s="747">
        <v>7000000</v>
      </c>
      <c r="O465" s="282">
        <v>0</v>
      </c>
      <c r="P465" s="376">
        <v>1</v>
      </c>
      <c r="Q465" s="376">
        <v>1</v>
      </c>
      <c r="R465" s="376">
        <v>1</v>
      </c>
      <c r="S465" s="376">
        <v>4</v>
      </c>
      <c r="T465" s="376">
        <v>4</v>
      </c>
      <c r="U465" s="743"/>
      <c r="V465" s="407">
        <v>0</v>
      </c>
      <c r="W465" s="736"/>
      <c r="X465" s="744"/>
      <c r="Y465" s="407">
        <v>0</v>
      </c>
      <c r="Z465" s="748">
        <v>10</v>
      </c>
      <c r="AA465" s="407" t="s">
        <v>792</v>
      </c>
      <c r="AB465" s="736">
        <v>100</v>
      </c>
      <c r="AC465" s="738">
        <v>2563</v>
      </c>
      <c r="AD465" s="738">
        <v>2563</v>
      </c>
      <c r="AE465" s="738" t="s">
        <v>187</v>
      </c>
      <c r="AF465" s="738">
        <v>180</v>
      </c>
      <c r="AG465" s="1246" t="s">
        <v>793</v>
      </c>
      <c r="AH465" s="207"/>
      <c r="AI465" s="1473" t="s">
        <v>800</v>
      </c>
      <c r="AJ465" s="537">
        <v>7000000</v>
      </c>
      <c r="AK465" s="1162">
        <v>0</v>
      </c>
      <c r="AL465" s="282">
        <v>7000000</v>
      </c>
      <c r="AM465" s="282">
        <v>2000000</v>
      </c>
      <c r="AN465" s="282">
        <v>2000000</v>
      </c>
      <c r="AO465" s="282">
        <v>2000000</v>
      </c>
      <c r="AP465" s="282">
        <v>1000000</v>
      </c>
      <c r="AQ465" s="282"/>
      <c r="AR465" s="282"/>
      <c r="AS465" s="282"/>
      <c r="AT465" s="282"/>
      <c r="AU465" s="282"/>
      <c r="AV465" s="282"/>
      <c r="AW465" s="282"/>
      <c r="AX465" s="991"/>
      <c r="AY465" s="1141">
        <v>7000000</v>
      </c>
      <c r="AZ465" s="1141">
        <v>0</v>
      </c>
      <c r="BC465" s="452"/>
    </row>
    <row r="466" spans="1:55" s="290" customFormat="1" ht="23.25">
      <c r="A466" s="207">
        <v>2</v>
      </c>
      <c r="B466" s="207">
        <v>2</v>
      </c>
      <c r="C466" s="731" t="s">
        <v>1553</v>
      </c>
      <c r="D466" s="376">
        <v>3.1</v>
      </c>
      <c r="E466" s="376">
        <v>13</v>
      </c>
      <c r="F466" s="376" t="s">
        <v>791</v>
      </c>
      <c r="G466" s="376" t="s">
        <v>453</v>
      </c>
      <c r="H466" s="376" t="s">
        <v>139</v>
      </c>
      <c r="I466" s="376" t="s">
        <v>454</v>
      </c>
      <c r="J466" s="376" t="s">
        <v>561</v>
      </c>
      <c r="K466" s="534">
        <v>19.721209000000002</v>
      </c>
      <c r="L466" s="534">
        <v>99.691466000000005</v>
      </c>
      <c r="M466" s="747">
        <v>4000000</v>
      </c>
      <c r="N466" s="747">
        <v>4000000</v>
      </c>
      <c r="O466" s="282">
        <v>0</v>
      </c>
      <c r="P466" s="376">
        <v>1</v>
      </c>
      <c r="Q466" s="376">
        <v>1</v>
      </c>
      <c r="R466" s="376">
        <v>1</v>
      </c>
      <c r="S466" s="376">
        <v>4</v>
      </c>
      <c r="T466" s="376">
        <v>4</v>
      </c>
      <c r="U466" s="743"/>
      <c r="V466" s="407">
        <v>0</v>
      </c>
      <c r="W466" s="736"/>
      <c r="X466" s="744"/>
      <c r="Y466" s="407">
        <v>0</v>
      </c>
      <c r="Z466" s="748">
        <v>5.5472347035003056</v>
      </c>
      <c r="AA466" s="407" t="s">
        <v>792</v>
      </c>
      <c r="AB466" s="736">
        <v>100</v>
      </c>
      <c r="AC466" s="738">
        <v>2563</v>
      </c>
      <c r="AD466" s="738">
        <v>2563</v>
      </c>
      <c r="AE466" s="738" t="s">
        <v>187</v>
      </c>
      <c r="AF466" s="738">
        <v>90</v>
      </c>
      <c r="AG466" s="1246" t="s">
        <v>793</v>
      </c>
      <c r="AH466" s="207"/>
      <c r="AI466" s="1473" t="s">
        <v>801</v>
      </c>
      <c r="AJ466" s="537">
        <v>4000000</v>
      </c>
      <c r="AK466" s="1162" t="s">
        <v>32</v>
      </c>
      <c r="AL466" s="282">
        <v>4000000</v>
      </c>
      <c r="AM466" s="282">
        <v>1000000</v>
      </c>
      <c r="AN466" s="282">
        <v>1000000</v>
      </c>
      <c r="AO466" s="282">
        <v>1000000</v>
      </c>
      <c r="AP466" s="282">
        <v>1000000</v>
      </c>
      <c r="AQ466" s="746"/>
      <c r="AR466" s="746"/>
      <c r="AS466" s="282"/>
      <c r="AT466" s="282"/>
      <c r="AU466" s="282"/>
      <c r="AV466" s="282"/>
      <c r="AW466" s="282"/>
      <c r="AX466" s="991"/>
      <c r="AY466" s="1141">
        <v>4000000</v>
      </c>
      <c r="AZ466" s="1141">
        <v>0</v>
      </c>
      <c r="BC466" s="452"/>
    </row>
    <row r="467" spans="1:55" s="272" customFormat="1" ht="23.25">
      <c r="A467" s="197"/>
      <c r="B467" s="197"/>
      <c r="C467" s="197"/>
      <c r="D467" s="197"/>
      <c r="E467" s="197"/>
      <c r="F467" s="197"/>
      <c r="G467" s="197"/>
      <c r="H467" s="197"/>
      <c r="I467" s="197"/>
      <c r="J467" s="197"/>
      <c r="K467" s="826"/>
      <c r="L467" s="826"/>
      <c r="M467" s="332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97"/>
      <c r="Z467" s="332"/>
      <c r="AA467" s="197"/>
      <c r="AB467" s="197"/>
      <c r="AC467" s="197"/>
      <c r="AD467" s="197"/>
      <c r="AE467" s="197"/>
      <c r="AF467" s="197"/>
      <c r="AG467" s="1238"/>
      <c r="AH467" s="197"/>
      <c r="AI467" s="331"/>
      <c r="AJ467" s="332"/>
      <c r="AK467" s="1157"/>
      <c r="AL467" s="332"/>
      <c r="AM467" s="332"/>
      <c r="AN467" s="332"/>
      <c r="AO467" s="332"/>
      <c r="AP467" s="332"/>
      <c r="AQ467" s="197"/>
      <c r="AR467" s="197"/>
      <c r="AS467" s="197"/>
      <c r="AT467" s="197"/>
      <c r="AU467" s="197"/>
      <c r="AV467" s="197"/>
      <c r="AW467" s="197"/>
      <c r="AX467" s="984"/>
      <c r="AY467" s="1141">
        <f t="shared" si="103"/>
        <v>0</v>
      </c>
      <c r="AZ467" s="1141">
        <f t="shared" si="104"/>
        <v>0</v>
      </c>
      <c r="BC467" s="95"/>
    </row>
    <row r="468" spans="1:55" s="260" customFormat="1" ht="23.25">
      <c r="B468" s="261">
        <f>COUNT(B469:B475)</f>
        <v>5</v>
      </c>
      <c r="C468" s="314" t="s">
        <v>477</v>
      </c>
      <c r="D468" s="263"/>
      <c r="E468" s="261"/>
      <c r="F468" s="261"/>
      <c r="G468" s="261"/>
      <c r="H468" s="261"/>
      <c r="I468" s="261"/>
      <c r="J468" s="261"/>
      <c r="K468" s="1304"/>
      <c r="L468" s="1304"/>
      <c r="M468" s="264">
        <f>SUM(M469:M475)</f>
        <v>70000000</v>
      </c>
      <c r="N468" s="264">
        <f>SUM(N469:N475)</f>
        <v>70000000</v>
      </c>
      <c r="O468" s="835">
        <f>SUM(O469:O475)</f>
        <v>0</v>
      </c>
      <c r="P468" s="261"/>
      <c r="U468" s="264">
        <f t="shared" ref="U468:Z468" si="107">SUM(U469:U475)</f>
        <v>4400</v>
      </c>
      <c r="V468" s="264">
        <f t="shared" si="107"/>
        <v>4400</v>
      </c>
      <c r="W468" s="264">
        <f t="shared" si="107"/>
        <v>400</v>
      </c>
      <c r="X468" s="264">
        <f t="shared" si="107"/>
        <v>0.2</v>
      </c>
      <c r="Y468" s="264">
        <f t="shared" si="107"/>
        <v>908</v>
      </c>
      <c r="Z468" s="297">
        <f t="shared" si="107"/>
        <v>408</v>
      </c>
      <c r="AG468" s="1228" t="s">
        <v>583</v>
      </c>
      <c r="AH468" s="261"/>
      <c r="AI468" s="261"/>
      <c r="AJ468" s="264">
        <f t="shared" ref="AJ468:AX468" si="108">SUM(AJ469:AJ475)</f>
        <v>70000000</v>
      </c>
      <c r="AK468" s="265">
        <f t="shared" si="108"/>
        <v>0</v>
      </c>
      <c r="AL468" s="264">
        <f t="shared" si="108"/>
        <v>70000000</v>
      </c>
      <c r="AM468" s="264">
        <f t="shared" si="108"/>
        <v>0</v>
      </c>
      <c r="AN468" s="264">
        <f t="shared" si="108"/>
        <v>0</v>
      </c>
      <c r="AO468" s="264">
        <f t="shared" si="108"/>
        <v>3500000</v>
      </c>
      <c r="AP468" s="264">
        <f t="shared" si="108"/>
        <v>7000000</v>
      </c>
      <c r="AQ468" s="264">
        <f t="shared" si="108"/>
        <v>10500000</v>
      </c>
      <c r="AR468" s="264">
        <f t="shared" si="108"/>
        <v>10500000</v>
      </c>
      <c r="AS468" s="264">
        <f t="shared" si="108"/>
        <v>17500000</v>
      </c>
      <c r="AT468" s="264">
        <f t="shared" si="108"/>
        <v>14000000</v>
      </c>
      <c r="AU468" s="264">
        <f t="shared" si="108"/>
        <v>3500000</v>
      </c>
      <c r="AV468" s="264">
        <f t="shared" si="108"/>
        <v>3500000</v>
      </c>
      <c r="AW468" s="264">
        <f t="shared" si="108"/>
        <v>0</v>
      </c>
      <c r="AX468" s="993">
        <f t="shared" si="108"/>
        <v>0</v>
      </c>
      <c r="AY468" s="1141">
        <f t="shared" si="103"/>
        <v>70000000</v>
      </c>
      <c r="AZ468" s="1141">
        <f t="shared" si="104"/>
        <v>0</v>
      </c>
      <c r="BC468" s="1064"/>
    </row>
    <row r="469" spans="1:55" s="272" customFormat="1" ht="23.25">
      <c r="A469" s="197"/>
      <c r="B469" s="197"/>
      <c r="C469" s="197"/>
      <c r="D469" s="197"/>
      <c r="E469" s="197"/>
      <c r="F469" s="197"/>
      <c r="G469" s="197"/>
      <c r="H469" s="197"/>
      <c r="I469" s="197"/>
      <c r="J469" s="197"/>
      <c r="K469" s="826"/>
      <c r="L469" s="826"/>
      <c r="M469" s="332"/>
      <c r="N469" s="197"/>
      <c r="O469" s="197"/>
      <c r="P469" s="197"/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  <c r="AA469" s="197"/>
      <c r="AB469" s="197"/>
      <c r="AC469" s="197"/>
      <c r="AD469" s="197"/>
      <c r="AE469" s="197"/>
      <c r="AF469" s="197"/>
      <c r="AG469" s="1238"/>
      <c r="AH469" s="197"/>
      <c r="AI469" s="331"/>
      <c r="AJ469" s="197"/>
      <c r="AK469" s="1157"/>
      <c r="AL469" s="197"/>
      <c r="AM469" s="197"/>
      <c r="AN469" s="197"/>
      <c r="AO469" s="197"/>
      <c r="AP469" s="197"/>
      <c r="AQ469" s="197"/>
      <c r="AR469" s="197"/>
      <c r="AS469" s="197"/>
      <c r="AT469" s="197"/>
      <c r="AU469" s="197"/>
      <c r="AV469" s="197"/>
      <c r="AW469" s="197"/>
      <c r="AX469" s="984"/>
      <c r="AY469" s="1141">
        <f t="shared" si="103"/>
        <v>0</v>
      </c>
      <c r="AZ469" s="1141">
        <f t="shared" si="104"/>
        <v>0</v>
      </c>
      <c r="BC469" s="95"/>
    </row>
    <row r="470" spans="1:55" s="290" customFormat="1" ht="42">
      <c r="A470" s="207">
        <v>2</v>
      </c>
      <c r="B470" s="207">
        <v>1</v>
      </c>
      <c r="C470" s="50" t="s">
        <v>1228</v>
      </c>
      <c r="D470" s="207">
        <v>3.1</v>
      </c>
      <c r="E470" s="207">
        <v>6</v>
      </c>
      <c r="F470" s="301" t="s">
        <v>598</v>
      </c>
      <c r="G470" s="301" t="s">
        <v>591</v>
      </c>
      <c r="H470" s="301" t="s">
        <v>581</v>
      </c>
      <c r="I470" s="367" t="s">
        <v>582</v>
      </c>
      <c r="J470" s="207" t="s">
        <v>457</v>
      </c>
      <c r="K470" s="378">
        <v>18.944400000000002</v>
      </c>
      <c r="L470" s="378">
        <v>100.9542</v>
      </c>
      <c r="M470" s="206">
        <v>10000000</v>
      </c>
      <c r="N470" s="206">
        <v>10000000</v>
      </c>
      <c r="O470" s="206">
        <v>0</v>
      </c>
      <c r="P470" s="202">
        <v>1</v>
      </c>
      <c r="Q470" s="202">
        <v>1</v>
      </c>
      <c r="R470" s="202">
        <v>4</v>
      </c>
      <c r="S470" s="202">
        <v>4</v>
      </c>
      <c r="T470" s="368">
        <v>4</v>
      </c>
      <c r="U470" s="206">
        <v>4400</v>
      </c>
      <c r="V470" s="206">
        <v>4400</v>
      </c>
      <c r="W470" s="301"/>
      <c r="X470" s="301"/>
      <c r="Y470" s="199">
        <v>500</v>
      </c>
      <c r="Z470" s="199">
        <v>100</v>
      </c>
      <c r="AA470" s="379"/>
      <c r="AB470" s="207"/>
      <c r="AC470" s="207">
        <v>2563</v>
      </c>
      <c r="AD470" s="207">
        <v>2563</v>
      </c>
      <c r="AE470" s="207" t="s">
        <v>187</v>
      </c>
      <c r="AF470" s="311">
        <v>240</v>
      </c>
      <c r="AG470" s="1241" t="s">
        <v>583</v>
      </c>
      <c r="AH470" s="203"/>
      <c r="AI470" s="311" t="s">
        <v>1024</v>
      </c>
      <c r="AJ470" s="206">
        <v>10000000</v>
      </c>
      <c r="AK470" s="366"/>
      <c r="AL470" s="282">
        <v>10000000</v>
      </c>
      <c r="AM470" s="206"/>
      <c r="AN470" s="206"/>
      <c r="AO470" s="282">
        <v>500000</v>
      </c>
      <c r="AP470" s="282">
        <v>1000000</v>
      </c>
      <c r="AQ470" s="282">
        <v>1500000</v>
      </c>
      <c r="AR470" s="282">
        <v>1500000</v>
      </c>
      <c r="AS470" s="282">
        <v>2500000</v>
      </c>
      <c r="AT470" s="282">
        <v>2000000</v>
      </c>
      <c r="AU470" s="282">
        <v>500000</v>
      </c>
      <c r="AV470" s="282">
        <v>500000</v>
      </c>
      <c r="AW470" s="206"/>
      <c r="AX470" s="1006"/>
      <c r="AY470" s="1141">
        <f>SUM(AM470:AX470)</f>
        <v>10000000</v>
      </c>
      <c r="AZ470" s="1141">
        <f t="shared" si="104"/>
        <v>0</v>
      </c>
      <c r="BC470" s="452"/>
    </row>
    <row r="471" spans="1:55" s="290" customFormat="1" ht="23.25">
      <c r="A471" s="207">
        <v>2</v>
      </c>
      <c r="B471" s="207">
        <v>2</v>
      </c>
      <c r="C471" s="50" t="s">
        <v>1229</v>
      </c>
      <c r="D471" s="207">
        <v>3.1</v>
      </c>
      <c r="E471" s="207">
        <v>2</v>
      </c>
      <c r="F471" s="301" t="s">
        <v>623</v>
      </c>
      <c r="G471" s="301" t="s">
        <v>624</v>
      </c>
      <c r="H471" s="301" t="s">
        <v>581</v>
      </c>
      <c r="I471" s="367" t="s">
        <v>582</v>
      </c>
      <c r="J471" s="207" t="s">
        <v>457</v>
      </c>
      <c r="K471" s="378">
        <v>18.8169</v>
      </c>
      <c r="L471" s="378">
        <v>100.6968</v>
      </c>
      <c r="M471" s="206">
        <v>15000000</v>
      </c>
      <c r="N471" s="206">
        <v>15000000</v>
      </c>
      <c r="O471" s="206">
        <v>0</v>
      </c>
      <c r="P471" s="202">
        <v>4</v>
      </c>
      <c r="Q471" s="202">
        <v>4</v>
      </c>
      <c r="R471" s="202">
        <v>4</v>
      </c>
      <c r="S471" s="202">
        <v>4</v>
      </c>
      <c r="T471" s="368">
        <v>4</v>
      </c>
      <c r="U471" s="206"/>
      <c r="V471" s="206"/>
      <c r="W471" s="301"/>
      <c r="X471" s="301"/>
      <c r="Y471" s="199">
        <v>200</v>
      </c>
      <c r="Z471" s="199">
        <v>150</v>
      </c>
      <c r="AA471" s="379"/>
      <c r="AB471" s="207"/>
      <c r="AC471" s="207">
        <v>2563</v>
      </c>
      <c r="AD471" s="207">
        <v>2563</v>
      </c>
      <c r="AE471" s="207" t="s">
        <v>187</v>
      </c>
      <c r="AF471" s="311">
        <v>240</v>
      </c>
      <c r="AG471" s="1241" t="s">
        <v>583</v>
      </c>
      <c r="AH471" s="203"/>
      <c r="AI471" s="311" t="s">
        <v>1025</v>
      </c>
      <c r="AJ471" s="206">
        <v>15000000</v>
      </c>
      <c r="AK471" s="366"/>
      <c r="AL471" s="282">
        <v>15000000</v>
      </c>
      <c r="AM471" s="206"/>
      <c r="AN471" s="206"/>
      <c r="AO471" s="282">
        <v>750000</v>
      </c>
      <c r="AP471" s="282">
        <v>1500000</v>
      </c>
      <c r="AQ471" s="282">
        <v>2250000</v>
      </c>
      <c r="AR471" s="282">
        <v>2250000</v>
      </c>
      <c r="AS471" s="282">
        <v>3750000</v>
      </c>
      <c r="AT471" s="282">
        <v>3000000</v>
      </c>
      <c r="AU471" s="282">
        <v>750000</v>
      </c>
      <c r="AV471" s="282">
        <v>750000</v>
      </c>
      <c r="AW471" s="206"/>
      <c r="AX471" s="1006"/>
      <c r="AY471" s="1141">
        <f>SUM(AM471:AX471)</f>
        <v>15000000</v>
      </c>
      <c r="AZ471" s="1141">
        <f t="shared" si="104"/>
        <v>0</v>
      </c>
      <c r="BC471" s="452"/>
    </row>
    <row r="472" spans="1:55" s="290" customFormat="1" ht="42">
      <c r="A472" s="207">
        <v>2</v>
      </c>
      <c r="B472" s="207">
        <v>3</v>
      </c>
      <c r="C472" s="50" t="s">
        <v>1230</v>
      </c>
      <c r="D472" s="207">
        <v>3.1</v>
      </c>
      <c r="E472" s="207">
        <v>2</v>
      </c>
      <c r="F472" s="301" t="s">
        <v>621</v>
      </c>
      <c r="G472" s="301" t="s">
        <v>611</v>
      </c>
      <c r="H472" s="301" t="s">
        <v>581</v>
      </c>
      <c r="I472" s="367" t="s">
        <v>582</v>
      </c>
      <c r="J472" s="207" t="s">
        <v>457</v>
      </c>
      <c r="K472" s="378">
        <v>19.3443</v>
      </c>
      <c r="L472" s="378">
        <v>99.9559</v>
      </c>
      <c r="M472" s="206">
        <v>15000000</v>
      </c>
      <c r="N472" s="206">
        <v>15000000</v>
      </c>
      <c r="O472" s="206">
        <v>0</v>
      </c>
      <c r="P472" s="202">
        <v>4</v>
      </c>
      <c r="Q472" s="202">
        <v>4</v>
      </c>
      <c r="R472" s="202">
        <v>4</v>
      </c>
      <c r="S472" s="202">
        <v>4</v>
      </c>
      <c r="T472" s="368">
        <v>4</v>
      </c>
      <c r="U472" s="206" t="s">
        <v>32</v>
      </c>
      <c r="V472" s="206" t="s">
        <v>32</v>
      </c>
      <c r="W472" s="301">
        <v>200</v>
      </c>
      <c r="X472" s="301">
        <v>0.1</v>
      </c>
      <c r="Y472" s="199">
        <v>4</v>
      </c>
      <c r="Z472" s="199">
        <v>4</v>
      </c>
      <c r="AA472" s="379"/>
      <c r="AB472" s="207"/>
      <c r="AC472" s="207">
        <v>2563</v>
      </c>
      <c r="AD472" s="207">
        <v>2563</v>
      </c>
      <c r="AE472" s="207" t="s">
        <v>187</v>
      </c>
      <c r="AF472" s="311">
        <v>180</v>
      </c>
      <c r="AG472" s="1241" t="s">
        <v>583</v>
      </c>
      <c r="AH472" s="203"/>
      <c r="AI472" s="311" t="s">
        <v>1026</v>
      </c>
      <c r="AJ472" s="206">
        <v>15000000</v>
      </c>
      <c r="AK472" s="366" t="s">
        <v>32</v>
      </c>
      <c r="AL472" s="282">
        <v>15000000</v>
      </c>
      <c r="AM472" s="206"/>
      <c r="AN472" s="206"/>
      <c r="AO472" s="282">
        <v>750000</v>
      </c>
      <c r="AP472" s="282">
        <v>1500000</v>
      </c>
      <c r="AQ472" s="282">
        <v>2250000</v>
      </c>
      <c r="AR472" s="282">
        <v>2250000</v>
      </c>
      <c r="AS472" s="282">
        <v>3750000</v>
      </c>
      <c r="AT472" s="282">
        <v>3000000</v>
      </c>
      <c r="AU472" s="282">
        <v>750000</v>
      </c>
      <c r="AV472" s="282">
        <v>750000</v>
      </c>
      <c r="AW472" s="206"/>
      <c r="AX472" s="1006"/>
      <c r="AY472" s="1141">
        <f>SUM(AM472:AX472)</f>
        <v>15000000</v>
      </c>
      <c r="AZ472" s="1141">
        <f t="shared" si="104"/>
        <v>0</v>
      </c>
      <c r="BC472" s="452"/>
    </row>
    <row r="473" spans="1:55" s="312" customFormat="1" ht="23.25">
      <c r="A473" s="304">
        <v>2</v>
      </c>
      <c r="B473" s="304">
        <v>4</v>
      </c>
      <c r="C473" s="715" t="s">
        <v>622</v>
      </c>
      <c r="D473" s="304">
        <v>3.1</v>
      </c>
      <c r="E473" s="304">
        <v>2</v>
      </c>
      <c r="F473" s="309" t="s">
        <v>623</v>
      </c>
      <c r="G473" s="309" t="s">
        <v>624</v>
      </c>
      <c r="H473" s="309" t="s">
        <v>581</v>
      </c>
      <c r="I473" s="306" t="s">
        <v>582</v>
      </c>
      <c r="J473" s="304" t="s">
        <v>457</v>
      </c>
      <c r="K473" s="378">
        <v>18.8169</v>
      </c>
      <c r="L473" s="378">
        <v>100.6968</v>
      </c>
      <c r="M473" s="539">
        <v>15000000</v>
      </c>
      <c r="N473" s="539">
        <v>15000000</v>
      </c>
      <c r="O473" s="539">
        <v>0</v>
      </c>
      <c r="P473" s="368">
        <v>4</v>
      </c>
      <c r="Q473" s="368">
        <v>4</v>
      </c>
      <c r="R473" s="368">
        <v>4</v>
      </c>
      <c r="S473" s="368">
        <v>4</v>
      </c>
      <c r="T473" s="368">
        <v>4</v>
      </c>
      <c r="U473" s="539"/>
      <c r="V473" s="539"/>
      <c r="W473" s="309"/>
      <c r="X473" s="309"/>
      <c r="Y473" s="199">
        <v>200</v>
      </c>
      <c r="Z473" s="199">
        <v>150</v>
      </c>
      <c r="AA473" s="1453"/>
      <c r="AB473" s="304"/>
      <c r="AC473" s="304">
        <v>2563</v>
      </c>
      <c r="AD473" s="304">
        <v>2563</v>
      </c>
      <c r="AE473" s="304" t="s">
        <v>187</v>
      </c>
      <c r="AF473" s="311">
        <v>240</v>
      </c>
      <c r="AG473" s="1252" t="s">
        <v>583</v>
      </c>
      <c r="AH473" s="376"/>
      <c r="AI473" s="311">
        <v>202550000520</v>
      </c>
      <c r="AJ473" s="539">
        <v>15000000</v>
      </c>
      <c r="AK473" s="419"/>
      <c r="AL473" s="308">
        <v>15000000</v>
      </c>
      <c r="AM473" s="539"/>
      <c r="AN473" s="539"/>
      <c r="AO473" s="308">
        <v>750000</v>
      </c>
      <c r="AP473" s="308">
        <v>1500000</v>
      </c>
      <c r="AQ473" s="308">
        <v>2250000</v>
      </c>
      <c r="AR473" s="308">
        <v>2250000</v>
      </c>
      <c r="AS473" s="308">
        <v>3750000</v>
      </c>
      <c r="AT473" s="308">
        <v>3000000</v>
      </c>
      <c r="AU473" s="308">
        <v>750000</v>
      </c>
      <c r="AV473" s="308">
        <v>750000</v>
      </c>
      <c r="AW473" s="539"/>
      <c r="AX473" s="1007"/>
      <c r="AY473" s="1210">
        <f>SUM(AM473:AX473)</f>
        <v>15000000</v>
      </c>
      <c r="AZ473" s="1210">
        <f t="shared" si="104"/>
        <v>0</v>
      </c>
      <c r="BC473" s="1063"/>
    </row>
    <row r="474" spans="1:55" s="312" customFormat="1" ht="23.25">
      <c r="A474" s="304">
        <v>2</v>
      </c>
      <c r="B474" s="304">
        <v>5</v>
      </c>
      <c r="C474" s="715" t="s">
        <v>620</v>
      </c>
      <c r="D474" s="304">
        <v>3.1</v>
      </c>
      <c r="E474" s="304">
        <v>2</v>
      </c>
      <c r="F474" s="309" t="s">
        <v>621</v>
      </c>
      <c r="G474" s="309" t="s">
        <v>611</v>
      </c>
      <c r="H474" s="309" t="s">
        <v>581</v>
      </c>
      <c r="I474" s="306" t="s">
        <v>582</v>
      </c>
      <c r="J474" s="304" t="s">
        <v>457</v>
      </c>
      <c r="K474" s="378">
        <v>19.3443</v>
      </c>
      <c r="L474" s="378">
        <v>99.9559</v>
      </c>
      <c r="M474" s="539">
        <v>15000000</v>
      </c>
      <c r="N474" s="539">
        <v>15000000</v>
      </c>
      <c r="O474" s="539">
        <v>0</v>
      </c>
      <c r="P474" s="368">
        <v>4</v>
      </c>
      <c r="Q474" s="368">
        <v>4</v>
      </c>
      <c r="R474" s="368">
        <v>4</v>
      </c>
      <c r="S474" s="368">
        <v>4</v>
      </c>
      <c r="T474" s="368">
        <v>4</v>
      </c>
      <c r="U474" s="539" t="s">
        <v>32</v>
      </c>
      <c r="V474" s="539" t="s">
        <v>32</v>
      </c>
      <c r="W474" s="309">
        <v>200</v>
      </c>
      <c r="X474" s="309">
        <v>0.1</v>
      </c>
      <c r="Y474" s="199">
        <v>4</v>
      </c>
      <c r="Z474" s="199">
        <v>4</v>
      </c>
      <c r="AA474" s="1453"/>
      <c r="AB474" s="304"/>
      <c r="AC474" s="304">
        <v>2563</v>
      </c>
      <c r="AD474" s="304">
        <v>2563</v>
      </c>
      <c r="AE474" s="304" t="s">
        <v>187</v>
      </c>
      <c r="AF474" s="311">
        <v>180</v>
      </c>
      <c r="AG474" s="1252" t="s">
        <v>583</v>
      </c>
      <c r="AH474" s="376"/>
      <c r="AI474" s="311">
        <v>202550000553</v>
      </c>
      <c r="AJ474" s="539">
        <v>15000000</v>
      </c>
      <c r="AK474" s="419" t="s">
        <v>32</v>
      </c>
      <c r="AL474" s="308">
        <v>15000000</v>
      </c>
      <c r="AM474" s="539"/>
      <c r="AN474" s="539"/>
      <c r="AO474" s="308">
        <v>750000</v>
      </c>
      <c r="AP474" s="308">
        <v>1500000</v>
      </c>
      <c r="AQ474" s="308">
        <v>2250000</v>
      </c>
      <c r="AR474" s="308">
        <v>2250000</v>
      </c>
      <c r="AS474" s="308">
        <v>3750000</v>
      </c>
      <c r="AT474" s="308">
        <v>3000000</v>
      </c>
      <c r="AU474" s="308">
        <v>750000</v>
      </c>
      <c r="AV474" s="308">
        <v>750000</v>
      </c>
      <c r="AW474" s="539"/>
      <c r="AX474" s="1007"/>
      <c r="AY474" s="1210">
        <f>SUM(AM474:AX474)</f>
        <v>15000000</v>
      </c>
      <c r="AZ474" s="1210">
        <f t="shared" si="104"/>
        <v>0</v>
      </c>
      <c r="BC474" s="1063"/>
    </row>
    <row r="475" spans="1:55" s="272" customFormat="1" ht="23.25">
      <c r="A475" s="197"/>
      <c r="B475" s="197"/>
      <c r="C475" s="197"/>
      <c r="D475" s="197"/>
      <c r="E475" s="197"/>
      <c r="F475" s="197"/>
      <c r="G475" s="197"/>
      <c r="H475" s="197"/>
      <c r="I475" s="197"/>
      <c r="J475" s="197"/>
      <c r="K475" s="826"/>
      <c r="L475" s="826"/>
      <c r="M475" s="332"/>
      <c r="N475" s="197"/>
      <c r="O475" s="197"/>
      <c r="P475" s="197"/>
      <c r="Q475" s="197"/>
      <c r="R475" s="197"/>
      <c r="S475" s="197"/>
      <c r="T475" s="197"/>
      <c r="U475" s="197"/>
      <c r="V475" s="197"/>
      <c r="W475" s="197"/>
      <c r="X475" s="197"/>
      <c r="Y475" s="197"/>
      <c r="Z475" s="197"/>
      <c r="AA475" s="197"/>
      <c r="AB475" s="197"/>
      <c r="AC475" s="197"/>
      <c r="AD475" s="197"/>
      <c r="AE475" s="197"/>
      <c r="AF475" s="197"/>
      <c r="AG475" s="1238"/>
      <c r="AH475" s="197"/>
      <c r="AI475" s="331"/>
      <c r="AJ475" s="197"/>
      <c r="AK475" s="1157"/>
      <c r="AL475" s="197"/>
      <c r="AM475" s="197"/>
      <c r="AN475" s="197"/>
      <c r="AO475" s="197"/>
      <c r="AP475" s="197"/>
      <c r="AQ475" s="197"/>
      <c r="AR475" s="197"/>
      <c r="AS475" s="197"/>
      <c r="AT475" s="197"/>
      <c r="AU475" s="197"/>
      <c r="AV475" s="197"/>
      <c r="AW475" s="197"/>
      <c r="AX475" s="984"/>
      <c r="AY475" s="1141">
        <f t="shared" si="103"/>
        <v>0</v>
      </c>
      <c r="AZ475" s="1141">
        <f t="shared" si="104"/>
        <v>0</v>
      </c>
      <c r="BC475" s="95"/>
    </row>
    <row r="476" spans="1:55" s="260" customFormat="1" ht="23.25">
      <c r="B476" s="261">
        <f>COUNT(B477:B488)</f>
        <v>10</v>
      </c>
      <c r="C476" s="314" t="s">
        <v>478</v>
      </c>
      <c r="D476" s="263"/>
      <c r="E476" s="261"/>
      <c r="F476" s="261"/>
      <c r="G476" s="261"/>
      <c r="H476" s="261"/>
      <c r="I476" s="261"/>
      <c r="J476" s="261"/>
      <c r="K476" s="1304"/>
      <c r="L476" s="1304"/>
      <c r="M476" s="264">
        <f>SUM(M477:M488)</f>
        <v>87000000</v>
      </c>
      <c r="N476" s="264">
        <f>SUM(N477:N488)</f>
        <v>57000000</v>
      </c>
      <c r="O476" s="835">
        <f>SUM(O477:O488)</f>
        <v>30000000</v>
      </c>
      <c r="P476" s="261"/>
      <c r="Z476" s="297"/>
      <c r="AG476" s="1228" t="s">
        <v>891</v>
      </c>
      <c r="AH476" s="261"/>
      <c r="AI476" s="261"/>
      <c r="AJ476" s="297">
        <f>SUM(AJ477:AJ488)</f>
        <v>87000000</v>
      </c>
      <c r="AK476" s="297">
        <f t="shared" ref="AK476:AX476" si="109">SUM(AK477:AK488)</f>
        <v>0</v>
      </c>
      <c r="AL476" s="297">
        <f t="shared" si="109"/>
        <v>87000000</v>
      </c>
      <c r="AM476" s="297">
        <f t="shared" si="109"/>
        <v>0</v>
      </c>
      <c r="AN476" s="297">
        <f t="shared" si="109"/>
        <v>19000000</v>
      </c>
      <c r="AO476" s="297">
        <f t="shared" si="109"/>
        <v>6800000</v>
      </c>
      <c r="AP476" s="297">
        <f t="shared" si="109"/>
        <v>6800000</v>
      </c>
      <c r="AQ476" s="297">
        <f t="shared" si="109"/>
        <v>6800000</v>
      </c>
      <c r="AR476" s="297">
        <f t="shared" si="109"/>
        <v>6800000</v>
      </c>
      <c r="AS476" s="297">
        <f t="shared" si="109"/>
        <v>6800000</v>
      </c>
      <c r="AT476" s="297">
        <f t="shared" si="109"/>
        <v>6800000</v>
      </c>
      <c r="AU476" s="297">
        <f t="shared" si="109"/>
        <v>6800000</v>
      </c>
      <c r="AV476" s="297">
        <f t="shared" si="109"/>
        <v>6800000</v>
      </c>
      <c r="AW476" s="297">
        <f t="shared" si="109"/>
        <v>6800000</v>
      </c>
      <c r="AX476" s="297">
        <f t="shared" si="109"/>
        <v>6800000</v>
      </c>
      <c r="AY476" s="1141">
        <f t="shared" si="103"/>
        <v>87000000</v>
      </c>
      <c r="AZ476" s="1141">
        <f t="shared" si="104"/>
        <v>0</v>
      </c>
      <c r="BC476" s="1064"/>
    </row>
    <row r="477" spans="1:55" s="272" customFormat="1" ht="23.25">
      <c r="A477" s="197"/>
      <c r="B477" s="197"/>
      <c r="C477" s="197"/>
      <c r="D477" s="197"/>
      <c r="E477" s="197"/>
      <c r="F477" s="197"/>
      <c r="G477" s="197"/>
      <c r="H477" s="197"/>
      <c r="I477" s="197"/>
      <c r="J477" s="197"/>
      <c r="K477" s="826"/>
      <c r="L477" s="826"/>
      <c r="M477" s="332"/>
      <c r="N477" s="197"/>
      <c r="O477" s="197"/>
      <c r="P477" s="197"/>
      <c r="Q477" s="197"/>
      <c r="R477" s="197"/>
      <c r="S477" s="197"/>
      <c r="T477" s="197"/>
      <c r="U477" s="197"/>
      <c r="V477" s="197"/>
      <c r="W477" s="197"/>
      <c r="X477" s="197"/>
      <c r="Y477" s="197"/>
      <c r="Z477" s="197"/>
      <c r="AA477" s="197"/>
      <c r="AB477" s="197"/>
      <c r="AC477" s="197"/>
      <c r="AD477" s="197"/>
      <c r="AE477" s="197"/>
      <c r="AF477" s="197"/>
      <c r="AG477" s="1238"/>
      <c r="AH477" s="197"/>
      <c r="AI477" s="331"/>
      <c r="AJ477" s="197"/>
      <c r="AK477" s="1157"/>
      <c r="AL477" s="197"/>
      <c r="AM477" s="197"/>
      <c r="AN477" s="197"/>
      <c r="AO477" s="197"/>
      <c r="AP477" s="197"/>
      <c r="AQ477" s="197"/>
      <c r="AR477" s="197"/>
      <c r="AS477" s="197"/>
      <c r="AT477" s="197"/>
      <c r="AU477" s="197"/>
      <c r="AV477" s="197"/>
      <c r="AW477" s="197"/>
      <c r="AX477" s="984"/>
      <c r="AY477" s="1141">
        <f t="shared" si="103"/>
        <v>0</v>
      </c>
      <c r="AZ477" s="1141">
        <f t="shared" si="104"/>
        <v>0</v>
      </c>
      <c r="BC477" s="95"/>
    </row>
    <row r="478" spans="1:55" s="312" customFormat="1" ht="23.25">
      <c r="A478" s="304">
        <v>2</v>
      </c>
      <c r="B478" s="304">
        <v>1</v>
      </c>
      <c r="C478" s="901" t="s">
        <v>1297</v>
      </c>
      <c r="D478" s="304">
        <v>3.1</v>
      </c>
      <c r="E478" s="304">
        <v>9</v>
      </c>
      <c r="F478" s="660" t="s">
        <v>902</v>
      </c>
      <c r="G478" s="660" t="s">
        <v>900</v>
      </c>
      <c r="H478" s="660" t="s">
        <v>487</v>
      </c>
      <c r="I478" s="1417" t="s">
        <v>903</v>
      </c>
      <c r="J478" s="660" t="s">
        <v>455</v>
      </c>
      <c r="K478" s="904">
        <v>17.907777419999999</v>
      </c>
      <c r="L478" s="904">
        <v>99.438120470000001</v>
      </c>
      <c r="M478" s="902">
        <v>10000000</v>
      </c>
      <c r="N478" s="950"/>
      <c r="O478" s="902">
        <v>10000000</v>
      </c>
      <c r="P478" s="660">
        <v>1</v>
      </c>
      <c r="Q478" s="660">
        <v>1</v>
      </c>
      <c r="R478" s="660">
        <v>4</v>
      </c>
      <c r="S478" s="660">
        <v>4</v>
      </c>
      <c r="T478" s="881">
        <v>3</v>
      </c>
      <c r="U478" s="903">
        <v>2200</v>
      </c>
      <c r="V478" s="903">
        <v>0</v>
      </c>
      <c r="W478" s="309">
        <v>1.5</v>
      </c>
      <c r="X478" s="904">
        <v>0</v>
      </c>
      <c r="Y478" s="903">
        <v>435</v>
      </c>
      <c r="Z478" s="903">
        <v>55</v>
      </c>
      <c r="AA478" s="304"/>
      <c r="AB478" s="304"/>
      <c r="AC478" s="304">
        <v>2563</v>
      </c>
      <c r="AD478" s="304">
        <v>2563</v>
      </c>
      <c r="AE478" s="304" t="s">
        <v>187</v>
      </c>
      <c r="AF478" s="660">
        <v>150</v>
      </c>
      <c r="AG478" s="1246" t="s">
        <v>891</v>
      </c>
      <c r="AH478" s="376"/>
      <c r="AI478" s="386" t="s">
        <v>1298</v>
      </c>
      <c r="AJ478" s="902">
        <v>10000000</v>
      </c>
      <c r="AK478" s="1160"/>
      <c r="AL478" s="289">
        <v>10000000</v>
      </c>
      <c r="AM478" s="289"/>
      <c r="AN478" s="289">
        <v>2000000</v>
      </c>
      <c r="AO478" s="289">
        <v>800000</v>
      </c>
      <c r="AP478" s="289">
        <v>800000</v>
      </c>
      <c r="AQ478" s="308">
        <v>800000</v>
      </c>
      <c r="AR478" s="308">
        <v>800000</v>
      </c>
      <c r="AS478" s="308">
        <v>800000</v>
      </c>
      <c r="AT478" s="308">
        <v>800000</v>
      </c>
      <c r="AU478" s="308">
        <v>800000</v>
      </c>
      <c r="AV478" s="289">
        <v>800000</v>
      </c>
      <c r="AW478" s="289">
        <v>800000</v>
      </c>
      <c r="AX478" s="1005">
        <v>800000</v>
      </c>
      <c r="AY478" s="1210">
        <v>10000000</v>
      </c>
      <c r="AZ478" s="1210">
        <v>0</v>
      </c>
      <c r="BC478" s="1063"/>
    </row>
    <row r="479" spans="1:55" s="312" customFormat="1" ht="23.25">
      <c r="A479" s="304">
        <v>2</v>
      </c>
      <c r="B479" s="304">
        <v>2</v>
      </c>
      <c r="C479" s="901" t="s">
        <v>1299</v>
      </c>
      <c r="D479" s="304">
        <v>3.1</v>
      </c>
      <c r="E479" s="304">
        <v>9</v>
      </c>
      <c r="F479" s="660" t="s">
        <v>933</v>
      </c>
      <c r="G479" s="660" t="s">
        <v>934</v>
      </c>
      <c r="H479" s="660" t="s">
        <v>487</v>
      </c>
      <c r="I479" s="1417" t="s">
        <v>1086</v>
      </c>
      <c r="J479" s="660" t="s">
        <v>455</v>
      </c>
      <c r="K479" s="904">
        <v>18.95799439</v>
      </c>
      <c r="L479" s="904">
        <v>99.261216730000001</v>
      </c>
      <c r="M479" s="902">
        <v>10000000</v>
      </c>
      <c r="N479" s="902">
        <v>10000000</v>
      </c>
      <c r="O479" s="289"/>
      <c r="P479" s="660">
        <v>1</v>
      </c>
      <c r="Q479" s="660">
        <v>3</v>
      </c>
      <c r="R479" s="660">
        <v>4</v>
      </c>
      <c r="S479" s="660">
        <v>4</v>
      </c>
      <c r="T479" s="881">
        <v>3</v>
      </c>
      <c r="U479" s="903">
        <v>450</v>
      </c>
      <c r="V479" s="903">
        <v>0</v>
      </c>
      <c r="W479" s="309">
        <v>1.2</v>
      </c>
      <c r="X479" s="904">
        <v>0</v>
      </c>
      <c r="Y479" s="903">
        <v>95</v>
      </c>
      <c r="Z479" s="903">
        <v>55</v>
      </c>
      <c r="AA479" s="304"/>
      <c r="AB479" s="304"/>
      <c r="AC479" s="304">
        <v>2563</v>
      </c>
      <c r="AD479" s="304">
        <v>2563</v>
      </c>
      <c r="AE479" s="304" t="s">
        <v>187</v>
      </c>
      <c r="AF479" s="660">
        <v>120</v>
      </c>
      <c r="AG479" s="1246" t="s">
        <v>891</v>
      </c>
      <c r="AH479" s="376"/>
      <c r="AI479" s="386" t="s">
        <v>1300</v>
      </c>
      <c r="AJ479" s="902">
        <v>10000000</v>
      </c>
      <c r="AK479" s="1160"/>
      <c r="AL479" s="289">
        <v>10000000</v>
      </c>
      <c r="AM479" s="289"/>
      <c r="AN479" s="289">
        <v>2000000</v>
      </c>
      <c r="AO479" s="289">
        <v>800000</v>
      </c>
      <c r="AP479" s="289">
        <v>800000</v>
      </c>
      <c r="AQ479" s="308">
        <v>800000</v>
      </c>
      <c r="AR479" s="308">
        <v>800000</v>
      </c>
      <c r="AS479" s="308">
        <v>800000</v>
      </c>
      <c r="AT479" s="308">
        <v>800000</v>
      </c>
      <c r="AU479" s="308">
        <v>800000</v>
      </c>
      <c r="AV479" s="289">
        <v>800000</v>
      </c>
      <c r="AW479" s="289">
        <v>800000</v>
      </c>
      <c r="AX479" s="1005">
        <v>800000</v>
      </c>
      <c r="AY479" s="1210">
        <v>10000000</v>
      </c>
      <c r="AZ479" s="1210">
        <v>0</v>
      </c>
      <c r="BC479" s="1063"/>
    </row>
    <row r="480" spans="1:55" s="312" customFormat="1" ht="23.25">
      <c r="A480" s="304">
        <v>2</v>
      </c>
      <c r="B480" s="304">
        <v>3</v>
      </c>
      <c r="C480" s="901" t="s">
        <v>1301</v>
      </c>
      <c r="D480" s="304">
        <v>3.1</v>
      </c>
      <c r="E480" s="304">
        <v>9</v>
      </c>
      <c r="F480" s="660" t="s">
        <v>875</v>
      </c>
      <c r="G480" s="660" t="s">
        <v>766</v>
      </c>
      <c r="H480" s="660" t="s">
        <v>487</v>
      </c>
      <c r="I480" s="1417" t="s">
        <v>1086</v>
      </c>
      <c r="J480" s="660" t="s">
        <v>455</v>
      </c>
      <c r="K480" s="904">
        <v>18.6038</v>
      </c>
      <c r="L480" s="904">
        <v>99.072900000000004</v>
      </c>
      <c r="M480" s="902">
        <v>10000000</v>
      </c>
      <c r="N480" s="950"/>
      <c r="O480" s="902">
        <v>10000000</v>
      </c>
      <c r="P480" s="660">
        <v>1</v>
      </c>
      <c r="Q480" s="660">
        <v>1</v>
      </c>
      <c r="R480" s="660">
        <v>4</v>
      </c>
      <c r="S480" s="660">
        <v>4</v>
      </c>
      <c r="T480" s="881">
        <v>3</v>
      </c>
      <c r="U480" s="903">
        <v>1300</v>
      </c>
      <c r="V480" s="903">
        <v>0</v>
      </c>
      <c r="W480" s="309">
        <v>1.65</v>
      </c>
      <c r="X480" s="904">
        <v>0</v>
      </c>
      <c r="Y480" s="903">
        <v>250</v>
      </c>
      <c r="Z480" s="903">
        <v>50</v>
      </c>
      <c r="AA480" s="304"/>
      <c r="AB480" s="304"/>
      <c r="AC480" s="304">
        <v>2563</v>
      </c>
      <c r="AD480" s="304">
        <v>2563</v>
      </c>
      <c r="AE480" s="304" t="s">
        <v>187</v>
      </c>
      <c r="AF480" s="660">
        <v>60</v>
      </c>
      <c r="AG480" s="1246" t="s">
        <v>891</v>
      </c>
      <c r="AH480" s="376"/>
      <c r="AI480" s="1459" t="s">
        <v>1302</v>
      </c>
      <c r="AJ480" s="902">
        <v>10000000</v>
      </c>
      <c r="AK480" s="1160"/>
      <c r="AL480" s="289">
        <v>10000000</v>
      </c>
      <c r="AM480" s="289"/>
      <c r="AN480" s="289">
        <v>2000000</v>
      </c>
      <c r="AO480" s="289">
        <v>800000</v>
      </c>
      <c r="AP480" s="289">
        <v>800000</v>
      </c>
      <c r="AQ480" s="308">
        <v>800000</v>
      </c>
      <c r="AR480" s="308">
        <v>800000</v>
      </c>
      <c r="AS480" s="308">
        <v>800000</v>
      </c>
      <c r="AT480" s="308">
        <v>800000</v>
      </c>
      <c r="AU480" s="308">
        <v>800000</v>
      </c>
      <c r="AV480" s="289">
        <v>800000</v>
      </c>
      <c r="AW480" s="289">
        <v>800000</v>
      </c>
      <c r="AX480" s="1005">
        <v>800000</v>
      </c>
      <c r="AY480" s="1210">
        <v>10000000</v>
      </c>
      <c r="AZ480" s="1210">
        <v>0</v>
      </c>
      <c r="BC480" s="1063"/>
    </row>
    <row r="481" spans="1:55" s="312" customFormat="1" ht="22.5" customHeight="1">
      <c r="A481" s="304">
        <v>2</v>
      </c>
      <c r="B481" s="304">
        <v>4</v>
      </c>
      <c r="C481" s="623" t="s">
        <v>1303</v>
      </c>
      <c r="D481" s="304">
        <v>3.1</v>
      </c>
      <c r="E481" s="304">
        <v>9</v>
      </c>
      <c r="F481" s="368" t="s">
        <v>935</v>
      </c>
      <c r="G481" s="368" t="s">
        <v>934</v>
      </c>
      <c r="H481" s="368" t="s">
        <v>487</v>
      </c>
      <c r="I481" s="1417" t="s">
        <v>1086</v>
      </c>
      <c r="J481" s="368" t="s">
        <v>455</v>
      </c>
      <c r="K481" s="534">
        <v>18.189699999999998</v>
      </c>
      <c r="L481" s="534">
        <v>99.090900000000005</v>
      </c>
      <c r="M481" s="900">
        <v>9500000</v>
      </c>
      <c r="N481" s="900">
        <v>9500000</v>
      </c>
      <c r="O481" s="289"/>
      <c r="P481" s="368">
        <v>1</v>
      </c>
      <c r="Q481" s="368">
        <v>1</v>
      </c>
      <c r="R481" s="368">
        <v>4</v>
      </c>
      <c r="S481" s="660">
        <v>4</v>
      </c>
      <c r="T481" s="881">
        <v>3</v>
      </c>
      <c r="U481" s="309">
        <v>1613</v>
      </c>
      <c r="V481" s="309">
        <v>1000</v>
      </c>
      <c r="W481" s="309">
        <v>1</v>
      </c>
      <c r="X481" s="534">
        <v>0</v>
      </c>
      <c r="Y481" s="315">
        <v>827</v>
      </c>
      <c r="Z481" s="309">
        <v>45</v>
      </c>
      <c r="AA481" s="304"/>
      <c r="AB481" s="304"/>
      <c r="AC481" s="304">
        <v>2563</v>
      </c>
      <c r="AD481" s="304">
        <v>2563</v>
      </c>
      <c r="AE481" s="304" t="s">
        <v>187</v>
      </c>
      <c r="AF481" s="368">
        <v>180</v>
      </c>
      <c r="AG481" s="1246" t="s">
        <v>891</v>
      </c>
      <c r="AH481" s="376"/>
      <c r="AI481" s="386" t="s">
        <v>1304</v>
      </c>
      <c r="AJ481" s="900">
        <v>9500000</v>
      </c>
      <c r="AK481" s="1160"/>
      <c r="AL481" s="289">
        <v>9500000</v>
      </c>
      <c r="AM481" s="289"/>
      <c r="AN481" s="289">
        <v>2500000</v>
      </c>
      <c r="AO481" s="289">
        <v>700000</v>
      </c>
      <c r="AP481" s="289">
        <v>700000</v>
      </c>
      <c r="AQ481" s="289">
        <v>700000</v>
      </c>
      <c r="AR481" s="289">
        <v>700000</v>
      </c>
      <c r="AS481" s="289">
        <v>700000</v>
      </c>
      <c r="AT481" s="289">
        <v>700000</v>
      </c>
      <c r="AU481" s="289">
        <v>700000</v>
      </c>
      <c r="AV481" s="289">
        <v>700000</v>
      </c>
      <c r="AW481" s="289">
        <v>700000</v>
      </c>
      <c r="AX481" s="1005">
        <v>700000</v>
      </c>
      <c r="AY481" s="1210">
        <v>9500000</v>
      </c>
      <c r="AZ481" s="1210">
        <v>0</v>
      </c>
      <c r="BC481" s="1063"/>
    </row>
    <row r="482" spans="1:55" s="312" customFormat="1" ht="23.25">
      <c r="A482" s="304">
        <v>2</v>
      </c>
      <c r="B482" s="304">
        <v>5</v>
      </c>
      <c r="C482" s="901" t="s">
        <v>1305</v>
      </c>
      <c r="D482" s="304">
        <v>3.1</v>
      </c>
      <c r="E482" s="304">
        <v>9</v>
      </c>
      <c r="F482" s="660" t="s">
        <v>936</v>
      </c>
      <c r="G482" s="660" t="s">
        <v>739</v>
      </c>
      <c r="H482" s="660" t="s">
        <v>487</v>
      </c>
      <c r="I482" s="1417" t="s">
        <v>876</v>
      </c>
      <c r="J482" s="660" t="s">
        <v>455</v>
      </c>
      <c r="K482" s="904">
        <v>18.756737619999999</v>
      </c>
      <c r="L482" s="904">
        <v>99.547421850000006</v>
      </c>
      <c r="M482" s="902">
        <v>5000000</v>
      </c>
      <c r="N482" s="950"/>
      <c r="O482" s="902">
        <v>5000000</v>
      </c>
      <c r="P482" s="660">
        <v>1</v>
      </c>
      <c r="Q482" s="660">
        <v>1</v>
      </c>
      <c r="R482" s="660">
        <v>4</v>
      </c>
      <c r="S482" s="660">
        <v>4</v>
      </c>
      <c r="T482" s="660">
        <v>4</v>
      </c>
      <c r="U482" s="903">
        <v>800</v>
      </c>
      <c r="V482" s="903">
        <v>0</v>
      </c>
      <c r="W482" s="309">
        <v>1.2</v>
      </c>
      <c r="X482" s="904">
        <v>0</v>
      </c>
      <c r="Y482" s="903">
        <v>162</v>
      </c>
      <c r="Z482" s="903">
        <v>30</v>
      </c>
      <c r="AA482" s="304"/>
      <c r="AB482" s="304"/>
      <c r="AC482" s="304">
        <v>2563</v>
      </c>
      <c r="AD482" s="304">
        <v>2563</v>
      </c>
      <c r="AE482" s="304" t="s">
        <v>187</v>
      </c>
      <c r="AF482" s="660">
        <v>90</v>
      </c>
      <c r="AG482" s="1246" t="s">
        <v>891</v>
      </c>
      <c r="AH482" s="376"/>
      <c r="AI482" s="386" t="s">
        <v>1306</v>
      </c>
      <c r="AJ482" s="902">
        <v>5000000</v>
      </c>
      <c r="AK482" s="1160"/>
      <c r="AL482" s="289">
        <v>5000000</v>
      </c>
      <c r="AM482" s="289"/>
      <c r="AN482" s="289">
        <v>1000000</v>
      </c>
      <c r="AO482" s="289">
        <v>400000</v>
      </c>
      <c r="AP482" s="289">
        <v>400000</v>
      </c>
      <c r="AQ482" s="289">
        <v>400000</v>
      </c>
      <c r="AR482" s="289">
        <v>400000</v>
      </c>
      <c r="AS482" s="289">
        <v>400000</v>
      </c>
      <c r="AT482" s="289">
        <v>400000</v>
      </c>
      <c r="AU482" s="289">
        <v>400000</v>
      </c>
      <c r="AV482" s="289">
        <v>400000</v>
      </c>
      <c r="AW482" s="289">
        <v>400000</v>
      </c>
      <c r="AX482" s="1005">
        <v>400000</v>
      </c>
      <c r="AY482" s="1210">
        <v>5000000</v>
      </c>
      <c r="AZ482" s="1210">
        <v>0</v>
      </c>
      <c r="BC482" s="1063"/>
    </row>
    <row r="483" spans="1:55" s="312" customFormat="1" ht="23.25">
      <c r="A483" s="304">
        <v>2</v>
      </c>
      <c r="B483" s="304">
        <v>6</v>
      </c>
      <c r="C483" s="901" t="s">
        <v>1307</v>
      </c>
      <c r="D483" s="304">
        <v>3.1</v>
      </c>
      <c r="E483" s="304">
        <v>9</v>
      </c>
      <c r="F483" s="660" t="s">
        <v>937</v>
      </c>
      <c r="G483" s="660" t="s">
        <v>148</v>
      </c>
      <c r="H483" s="660" t="s">
        <v>487</v>
      </c>
      <c r="I483" s="1417" t="s">
        <v>914</v>
      </c>
      <c r="J483" s="660" t="s">
        <v>455</v>
      </c>
      <c r="K483" s="904">
        <v>18.494579869999999</v>
      </c>
      <c r="L483" s="904">
        <v>99.395256900000007</v>
      </c>
      <c r="M483" s="902">
        <v>10000000</v>
      </c>
      <c r="N483" s="902">
        <v>10000000</v>
      </c>
      <c r="O483" s="289"/>
      <c r="P483" s="660">
        <v>1</v>
      </c>
      <c r="Q483" s="660">
        <v>1</v>
      </c>
      <c r="R483" s="660">
        <v>4</v>
      </c>
      <c r="S483" s="660">
        <v>4</v>
      </c>
      <c r="T483" s="881">
        <v>3</v>
      </c>
      <c r="U483" s="903">
        <v>2000</v>
      </c>
      <c r="V483" s="903">
        <v>0</v>
      </c>
      <c r="W483" s="309">
        <v>1.65</v>
      </c>
      <c r="X483" s="904">
        <v>0</v>
      </c>
      <c r="Y483" s="903">
        <v>350</v>
      </c>
      <c r="Z483" s="903">
        <v>40</v>
      </c>
      <c r="AA483" s="304"/>
      <c r="AB483" s="304"/>
      <c r="AC483" s="304">
        <v>2563</v>
      </c>
      <c r="AD483" s="304">
        <v>2563</v>
      </c>
      <c r="AE483" s="304" t="s">
        <v>187</v>
      </c>
      <c r="AF483" s="660">
        <v>150</v>
      </c>
      <c r="AG483" s="1246" t="s">
        <v>891</v>
      </c>
      <c r="AH483" s="376"/>
      <c r="AI483" s="386" t="s">
        <v>1308</v>
      </c>
      <c r="AJ483" s="902">
        <v>10000000</v>
      </c>
      <c r="AK483" s="1160"/>
      <c r="AL483" s="289">
        <v>10000000</v>
      </c>
      <c r="AM483" s="289"/>
      <c r="AN483" s="289">
        <v>2000000</v>
      </c>
      <c r="AO483" s="289">
        <v>800000</v>
      </c>
      <c r="AP483" s="289">
        <v>800000</v>
      </c>
      <c r="AQ483" s="308">
        <v>800000</v>
      </c>
      <c r="AR483" s="308">
        <v>800000</v>
      </c>
      <c r="AS483" s="308">
        <v>800000</v>
      </c>
      <c r="AT483" s="308">
        <v>800000</v>
      </c>
      <c r="AU483" s="308">
        <v>800000</v>
      </c>
      <c r="AV483" s="289">
        <v>800000</v>
      </c>
      <c r="AW483" s="289">
        <v>800000</v>
      </c>
      <c r="AX483" s="1005">
        <v>800000</v>
      </c>
      <c r="AY483" s="1210">
        <v>10000000</v>
      </c>
      <c r="AZ483" s="1210">
        <v>0</v>
      </c>
      <c r="BC483" s="1063"/>
    </row>
    <row r="484" spans="1:55" s="312" customFormat="1" ht="23.25">
      <c r="A484" s="304">
        <v>2</v>
      </c>
      <c r="B484" s="304">
        <v>7</v>
      </c>
      <c r="C484" s="901" t="s">
        <v>1309</v>
      </c>
      <c r="D484" s="304">
        <v>3.1</v>
      </c>
      <c r="E484" s="304">
        <v>9</v>
      </c>
      <c r="F484" s="660" t="s">
        <v>1310</v>
      </c>
      <c r="G484" s="660" t="s">
        <v>901</v>
      </c>
      <c r="H484" s="660" t="s">
        <v>487</v>
      </c>
      <c r="I484" s="1417" t="s">
        <v>903</v>
      </c>
      <c r="J484" s="660" t="s">
        <v>455</v>
      </c>
      <c r="K484" s="904">
        <v>17.735529202546399</v>
      </c>
      <c r="L484" s="904">
        <v>99.357800846699405</v>
      </c>
      <c r="M484" s="902">
        <v>10000000</v>
      </c>
      <c r="N484" s="902">
        <v>10000000</v>
      </c>
      <c r="O484" s="289"/>
      <c r="P484" s="660">
        <v>1</v>
      </c>
      <c r="Q484" s="660">
        <v>1</v>
      </c>
      <c r="R484" s="660">
        <v>4</v>
      </c>
      <c r="S484" s="660">
        <v>4</v>
      </c>
      <c r="T484" s="881">
        <v>4</v>
      </c>
      <c r="U484" s="903">
        <v>1300</v>
      </c>
      <c r="V484" s="903">
        <v>0</v>
      </c>
      <c r="W484" s="309">
        <v>2.125</v>
      </c>
      <c r="X484" s="904">
        <v>0</v>
      </c>
      <c r="Y484" s="903">
        <v>215</v>
      </c>
      <c r="Z484" s="903">
        <v>40</v>
      </c>
      <c r="AA484" s="304"/>
      <c r="AB484" s="304"/>
      <c r="AC484" s="304">
        <v>2563</v>
      </c>
      <c r="AD484" s="304">
        <v>2563</v>
      </c>
      <c r="AE484" s="304" t="s">
        <v>187</v>
      </c>
      <c r="AF484" s="660">
        <v>150</v>
      </c>
      <c r="AG484" s="1246" t="s">
        <v>891</v>
      </c>
      <c r="AH484" s="376"/>
      <c r="AI484" s="1459" t="s">
        <v>1311</v>
      </c>
      <c r="AJ484" s="902">
        <v>10000000</v>
      </c>
      <c r="AK484" s="1160"/>
      <c r="AL484" s="289">
        <v>10000000</v>
      </c>
      <c r="AM484" s="289"/>
      <c r="AN484" s="289">
        <v>2000000</v>
      </c>
      <c r="AO484" s="289">
        <v>800000</v>
      </c>
      <c r="AP484" s="289">
        <v>800000</v>
      </c>
      <c r="AQ484" s="308">
        <v>800000</v>
      </c>
      <c r="AR484" s="308">
        <v>800000</v>
      </c>
      <c r="AS484" s="308">
        <v>800000</v>
      </c>
      <c r="AT484" s="308">
        <v>800000</v>
      </c>
      <c r="AU484" s="308">
        <v>800000</v>
      </c>
      <c r="AV484" s="289">
        <v>800000</v>
      </c>
      <c r="AW484" s="289">
        <v>800000</v>
      </c>
      <c r="AX484" s="1005">
        <v>800000</v>
      </c>
      <c r="AY484" s="1210">
        <v>10000000</v>
      </c>
      <c r="AZ484" s="1210">
        <v>0</v>
      </c>
      <c r="BC484" s="1063"/>
    </row>
    <row r="485" spans="1:55" s="312" customFormat="1" ht="23.25">
      <c r="A485" s="304">
        <v>2</v>
      </c>
      <c r="B485" s="304">
        <v>8</v>
      </c>
      <c r="C485" s="901" t="s">
        <v>1312</v>
      </c>
      <c r="D485" s="304">
        <v>3.1</v>
      </c>
      <c r="E485" s="304">
        <v>9</v>
      </c>
      <c r="F485" s="660" t="s">
        <v>938</v>
      </c>
      <c r="G485" s="660" t="s">
        <v>759</v>
      </c>
      <c r="H485" s="660" t="s">
        <v>487</v>
      </c>
      <c r="I485" s="1417" t="s">
        <v>903</v>
      </c>
      <c r="J485" s="660" t="s">
        <v>455</v>
      </c>
      <c r="K485" s="904">
        <v>18.318128179999999</v>
      </c>
      <c r="L485" s="904">
        <v>99.245099359999998</v>
      </c>
      <c r="M485" s="902">
        <v>8000000</v>
      </c>
      <c r="N485" s="902">
        <v>8000000</v>
      </c>
      <c r="O485" s="289"/>
      <c r="P485" s="660">
        <v>1</v>
      </c>
      <c r="Q485" s="881">
        <v>3</v>
      </c>
      <c r="R485" s="660">
        <v>4</v>
      </c>
      <c r="S485" s="660">
        <v>4</v>
      </c>
      <c r="T485" s="881">
        <v>3</v>
      </c>
      <c r="U485" s="903">
        <v>3000</v>
      </c>
      <c r="V485" s="903">
        <v>0</v>
      </c>
      <c r="W485" s="309">
        <v>1.2</v>
      </c>
      <c r="X485" s="904">
        <v>0</v>
      </c>
      <c r="Y485" s="903">
        <v>265</v>
      </c>
      <c r="Z485" s="903">
        <v>40</v>
      </c>
      <c r="AA485" s="304"/>
      <c r="AB485" s="304"/>
      <c r="AC485" s="304">
        <v>2563</v>
      </c>
      <c r="AD485" s="304">
        <v>2563</v>
      </c>
      <c r="AE485" s="304" t="s">
        <v>187</v>
      </c>
      <c r="AF485" s="660">
        <v>35</v>
      </c>
      <c r="AG485" s="1246" t="s">
        <v>891</v>
      </c>
      <c r="AH485" s="376"/>
      <c r="AI485" s="386" t="s">
        <v>1313</v>
      </c>
      <c r="AJ485" s="902">
        <v>8000000</v>
      </c>
      <c r="AK485" s="1160"/>
      <c r="AL485" s="289">
        <v>8000000</v>
      </c>
      <c r="AM485" s="289"/>
      <c r="AN485" s="289">
        <v>2000000</v>
      </c>
      <c r="AO485" s="289">
        <v>600000</v>
      </c>
      <c r="AP485" s="289">
        <v>600000</v>
      </c>
      <c r="AQ485" s="308">
        <v>600000</v>
      </c>
      <c r="AR485" s="308">
        <v>600000</v>
      </c>
      <c r="AS485" s="308">
        <v>600000</v>
      </c>
      <c r="AT485" s="308">
        <v>600000</v>
      </c>
      <c r="AU485" s="308">
        <v>600000</v>
      </c>
      <c r="AV485" s="289">
        <v>600000</v>
      </c>
      <c r="AW485" s="289">
        <v>600000</v>
      </c>
      <c r="AX485" s="1005">
        <v>600000</v>
      </c>
      <c r="AY485" s="1210">
        <v>8000000</v>
      </c>
      <c r="AZ485" s="1210">
        <v>0</v>
      </c>
      <c r="BC485" s="1063"/>
    </row>
    <row r="486" spans="1:55" s="312" customFormat="1" ht="23.25">
      <c r="A486" s="304">
        <v>2</v>
      </c>
      <c r="B486" s="304">
        <v>9</v>
      </c>
      <c r="C486" s="901" t="s">
        <v>1314</v>
      </c>
      <c r="D486" s="304">
        <v>3.1</v>
      </c>
      <c r="E486" s="304">
        <v>9</v>
      </c>
      <c r="F486" s="660" t="s">
        <v>939</v>
      </c>
      <c r="G486" s="660" t="s">
        <v>900</v>
      </c>
      <c r="H486" s="660" t="s">
        <v>487</v>
      </c>
      <c r="I486" s="1417" t="s">
        <v>903</v>
      </c>
      <c r="J486" s="660" t="s">
        <v>455</v>
      </c>
      <c r="K486" s="904">
        <v>18.119107700000001</v>
      </c>
      <c r="L486" s="904">
        <v>99.114451700000004</v>
      </c>
      <c r="M486" s="902">
        <v>9500000</v>
      </c>
      <c r="N486" s="902">
        <v>9500000</v>
      </c>
      <c r="O486" s="289"/>
      <c r="P486" s="660">
        <v>1</v>
      </c>
      <c r="Q486" s="660">
        <v>1</v>
      </c>
      <c r="R486" s="660">
        <v>4</v>
      </c>
      <c r="S486" s="660">
        <v>4</v>
      </c>
      <c r="T486" s="881">
        <v>3</v>
      </c>
      <c r="U486" s="903">
        <v>0</v>
      </c>
      <c r="V486" s="903">
        <v>2700</v>
      </c>
      <c r="W486" s="309">
        <v>1.5</v>
      </c>
      <c r="X486" s="904">
        <v>0</v>
      </c>
      <c r="Y486" s="903">
        <v>540</v>
      </c>
      <c r="Z486" s="903">
        <v>50</v>
      </c>
      <c r="AA486" s="304"/>
      <c r="AB486" s="304"/>
      <c r="AC486" s="304">
        <v>2563</v>
      </c>
      <c r="AD486" s="304">
        <v>2563</v>
      </c>
      <c r="AE486" s="304" t="s">
        <v>187</v>
      </c>
      <c r="AF486" s="660">
        <v>50</v>
      </c>
      <c r="AG486" s="1246" t="s">
        <v>891</v>
      </c>
      <c r="AH486" s="376"/>
      <c r="AI486" s="386" t="s">
        <v>1315</v>
      </c>
      <c r="AJ486" s="902">
        <v>9500000</v>
      </c>
      <c r="AK486" s="1160"/>
      <c r="AL486" s="289">
        <v>9500000</v>
      </c>
      <c r="AM486" s="289"/>
      <c r="AN486" s="289">
        <v>2500000</v>
      </c>
      <c r="AO486" s="289">
        <v>700000</v>
      </c>
      <c r="AP486" s="289">
        <v>700000</v>
      </c>
      <c r="AQ486" s="289">
        <v>700000</v>
      </c>
      <c r="AR486" s="289">
        <v>700000</v>
      </c>
      <c r="AS486" s="289">
        <v>700000</v>
      </c>
      <c r="AT486" s="289">
        <v>700000</v>
      </c>
      <c r="AU486" s="289">
        <v>700000</v>
      </c>
      <c r="AV486" s="289">
        <v>700000</v>
      </c>
      <c r="AW486" s="289">
        <v>700000</v>
      </c>
      <c r="AX486" s="1005">
        <v>700000</v>
      </c>
      <c r="AY486" s="1210">
        <v>9500000</v>
      </c>
      <c r="AZ486" s="1210">
        <v>0</v>
      </c>
      <c r="BC486" s="1063"/>
    </row>
    <row r="487" spans="1:55" s="312" customFormat="1" ht="23.25">
      <c r="A487" s="304">
        <v>2</v>
      </c>
      <c r="B487" s="304">
        <v>10</v>
      </c>
      <c r="C487" s="901" t="s">
        <v>1316</v>
      </c>
      <c r="D487" s="304">
        <v>3.2</v>
      </c>
      <c r="E487" s="304">
        <v>9</v>
      </c>
      <c r="F487" s="660" t="s">
        <v>932</v>
      </c>
      <c r="G487" s="660" t="s">
        <v>766</v>
      </c>
      <c r="H487" s="660" t="s">
        <v>487</v>
      </c>
      <c r="I487" s="1417" t="s">
        <v>734</v>
      </c>
      <c r="J487" s="660" t="s">
        <v>455</v>
      </c>
      <c r="K487" s="904">
        <v>18.799399999999999</v>
      </c>
      <c r="L487" s="904">
        <v>99.484899999999996</v>
      </c>
      <c r="M487" s="902">
        <v>5000000</v>
      </c>
      <c r="N487" s="902"/>
      <c r="O487" s="289">
        <v>5000000</v>
      </c>
      <c r="P487" s="660">
        <v>1</v>
      </c>
      <c r="Q487" s="660">
        <v>1</v>
      </c>
      <c r="R487" s="660">
        <v>4</v>
      </c>
      <c r="S487" s="660">
        <v>4</v>
      </c>
      <c r="T487" s="881">
        <v>3</v>
      </c>
      <c r="U487" s="903">
        <v>0</v>
      </c>
      <c r="V487" s="903">
        <v>1679</v>
      </c>
      <c r="W487" s="309">
        <v>1.2</v>
      </c>
      <c r="X487" s="904">
        <v>0</v>
      </c>
      <c r="Y487" s="903">
        <v>412</v>
      </c>
      <c r="Z487" s="903">
        <v>50</v>
      </c>
      <c r="AA487" s="304"/>
      <c r="AB487" s="304"/>
      <c r="AC487" s="304">
        <v>2563</v>
      </c>
      <c r="AD487" s="304">
        <v>2563</v>
      </c>
      <c r="AE487" s="304" t="s">
        <v>187</v>
      </c>
      <c r="AF487" s="660">
        <v>50</v>
      </c>
      <c r="AG487" s="1246" t="s">
        <v>891</v>
      </c>
      <c r="AH487" s="376"/>
      <c r="AI487" s="386" t="s">
        <v>1317</v>
      </c>
      <c r="AJ487" s="898">
        <v>5000000</v>
      </c>
      <c r="AK487" s="1462"/>
      <c r="AL487" s="898">
        <v>5000000</v>
      </c>
      <c r="AM487" s="907"/>
      <c r="AN487" s="906">
        <v>1000000</v>
      </c>
      <c r="AO487" s="289">
        <v>400000</v>
      </c>
      <c r="AP487" s="907">
        <v>400000</v>
      </c>
      <c r="AQ487" s="796">
        <v>400000</v>
      </c>
      <c r="AR487" s="905">
        <v>400000</v>
      </c>
      <c r="AS487" s="796">
        <v>400000</v>
      </c>
      <c r="AT487" s="905">
        <v>400000</v>
      </c>
      <c r="AU487" s="796">
        <v>400000</v>
      </c>
      <c r="AV487" s="906">
        <v>400000</v>
      </c>
      <c r="AW487" s="907">
        <v>400000</v>
      </c>
      <c r="AX487" s="1463">
        <v>400000</v>
      </c>
      <c r="AY487" s="1210">
        <v>5000000</v>
      </c>
      <c r="AZ487" s="1210">
        <v>0</v>
      </c>
      <c r="BC487" s="1063"/>
    </row>
    <row r="488" spans="1:55" s="272" customFormat="1" ht="23.25">
      <c r="A488" s="197"/>
      <c r="B488" s="197"/>
      <c r="C488" s="197"/>
      <c r="D488" s="197"/>
      <c r="E488" s="197"/>
      <c r="F488" s="197"/>
      <c r="G488" s="197"/>
      <c r="H488" s="197"/>
      <c r="I488" s="197"/>
      <c r="J488" s="197"/>
      <c r="K488" s="826"/>
      <c r="L488" s="826"/>
      <c r="M488" s="332"/>
      <c r="N488" s="197"/>
      <c r="O488" s="197"/>
      <c r="P488" s="197"/>
      <c r="Q488" s="197"/>
      <c r="R488" s="197"/>
      <c r="S488" s="197"/>
      <c r="T488" s="197"/>
      <c r="U488" s="197"/>
      <c r="V488" s="197"/>
      <c r="W488" s="197"/>
      <c r="X488" s="197"/>
      <c r="Y488" s="197"/>
      <c r="Z488" s="197"/>
      <c r="AA488" s="197"/>
      <c r="AB488" s="197"/>
      <c r="AC488" s="197"/>
      <c r="AD488" s="197"/>
      <c r="AE488" s="197"/>
      <c r="AF488" s="197"/>
      <c r="AG488" s="1238"/>
      <c r="AH488" s="197"/>
      <c r="AI488" s="331"/>
      <c r="AJ488" s="197"/>
      <c r="AK488" s="1157"/>
      <c r="AL488" s="197"/>
      <c r="AM488" s="197"/>
      <c r="AN488" s="197"/>
      <c r="AO488" s="197"/>
      <c r="AP488" s="197"/>
      <c r="AQ488" s="197"/>
      <c r="AR488" s="197"/>
      <c r="AS488" s="197"/>
      <c r="AT488" s="197"/>
      <c r="AU488" s="197"/>
      <c r="AV488" s="197"/>
      <c r="AW488" s="197"/>
      <c r="AX488" s="984"/>
      <c r="AY488" s="1141">
        <f t="shared" si="103"/>
        <v>0</v>
      </c>
      <c r="AZ488" s="1141">
        <f t="shared" si="104"/>
        <v>0</v>
      </c>
      <c r="BC488" s="95"/>
    </row>
    <row r="489" spans="1:55" s="260" customFormat="1" ht="23.25">
      <c r="B489" s="261">
        <f>COUNT(B490:B497)</f>
        <v>6</v>
      </c>
      <c r="C489" s="314" t="s">
        <v>479</v>
      </c>
      <c r="D489" s="263"/>
      <c r="E489" s="261"/>
      <c r="F489" s="261"/>
      <c r="G489" s="261"/>
      <c r="H489" s="261"/>
      <c r="I489" s="261"/>
      <c r="J489" s="261"/>
      <c r="K489" s="1304"/>
      <c r="L489" s="1304"/>
      <c r="M489" s="264">
        <f>SUM(M490:M497)</f>
        <v>86850000</v>
      </c>
      <c r="N489" s="264">
        <f>SUM(N490:N497)</f>
        <v>0</v>
      </c>
      <c r="O489" s="833">
        <f>+M489-N489</f>
        <v>86850000</v>
      </c>
      <c r="P489" s="261"/>
      <c r="U489" s="264">
        <f t="shared" ref="U489:Z489" si="110">SUM(U490:U497)</f>
        <v>15776</v>
      </c>
      <c r="V489" s="264">
        <f t="shared" si="110"/>
        <v>0</v>
      </c>
      <c r="W489" s="264">
        <f t="shared" si="110"/>
        <v>0</v>
      </c>
      <c r="X489" s="264">
        <f t="shared" si="110"/>
        <v>0</v>
      </c>
      <c r="Y489" s="264">
        <f t="shared" si="110"/>
        <v>2053</v>
      </c>
      <c r="Z489" s="297">
        <f t="shared" si="110"/>
        <v>283.72602739726028</v>
      </c>
      <c r="AG489" s="1228" t="s">
        <v>159</v>
      </c>
      <c r="AH489" s="261"/>
      <c r="AI489" s="261"/>
      <c r="AJ489" s="297">
        <f>+AJ491+AJ492+AJ493+AJ494+AJ495+AJ496</f>
        <v>86850000</v>
      </c>
      <c r="AK489" s="265"/>
      <c r="AL489" s="297">
        <f t="shared" ref="AL489:AX489" si="111">SUM(AL490:AL497)</f>
        <v>86850000</v>
      </c>
      <c r="AM489" s="297">
        <f t="shared" si="111"/>
        <v>2463500</v>
      </c>
      <c r="AN489" s="297">
        <f t="shared" si="111"/>
        <v>3790500</v>
      </c>
      <c r="AO489" s="297">
        <f t="shared" si="111"/>
        <v>5281000</v>
      </c>
      <c r="AP489" s="297">
        <f t="shared" si="111"/>
        <v>6798000</v>
      </c>
      <c r="AQ489" s="297">
        <f t="shared" si="111"/>
        <v>8435000</v>
      </c>
      <c r="AR489" s="297">
        <f t="shared" si="111"/>
        <v>12516000</v>
      </c>
      <c r="AS489" s="297">
        <f t="shared" si="111"/>
        <v>16997000</v>
      </c>
      <c r="AT489" s="297">
        <f t="shared" si="111"/>
        <v>12557500</v>
      </c>
      <c r="AU489" s="297">
        <f t="shared" si="111"/>
        <v>6908000</v>
      </c>
      <c r="AV489" s="297">
        <f t="shared" si="111"/>
        <v>4522500</v>
      </c>
      <c r="AW489" s="297">
        <f t="shared" si="111"/>
        <v>3854000</v>
      </c>
      <c r="AX489" s="997">
        <f t="shared" si="111"/>
        <v>2727000</v>
      </c>
      <c r="AY489" s="1141">
        <f t="shared" si="103"/>
        <v>86850000</v>
      </c>
      <c r="AZ489" s="1141">
        <f t="shared" si="104"/>
        <v>0</v>
      </c>
      <c r="BC489" s="1064"/>
    </row>
    <row r="490" spans="1:55" s="272" customFormat="1" ht="23.25">
      <c r="A490" s="197"/>
      <c r="B490" s="197"/>
      <c r="C490" s="197"/>
      <c r="D490" s="197"/>
      <c r="E490" s="197"/>
      <c r="F490" s="197"/>
      <c r="G490" s="197"/>
      <c r="H490" s="197"/>
      <c r="I490" s="197"/>
      <c r="J490" s="197"/>
      <c r="K490" s="826"/>
      <c r="L490" s="826"/>
      <c r="M490" s="332"/>
      <c r="N490" s="332"/>
      <c r="O490" s="197"/>
      <c r="P490" s="197"/>
      <c r="Q490" s="197"/>
      <c r="R490" s="197"/>
      <c r="S490" s="197"/>
      <c r="T490" s="197"/>
      <c r="U490" s="197"/>
      <c r="V490" s="197"/>
      <c r="W490" s="197"/>
      <c r="X490" s="197"/>
      <c r="Y490" s="197"/>
      <c r="Z490" s="197"/>
      <c r="AA490" s="197"/>
      <c r="AB490" s="197"/>
      <c r="AC490" s="197"/>
      <c r="AD490" s="197"/>
      <c r="AE490" s="197"/>
      <c r="AF490" s="197"/>
      <c r="AG490" s="1238"/>
      <c r="AH490" s="197"/>
      <c r="AI490" s="331"/>
      <c r="AJ490" s="197"/>
      <c r="AK490" s="1157"/>
      <c r="AL490" s="197"/>
      <c r="AM490" s="197"/>
      <c r="AN490" s="197"/>
      <c r="AO490" s="197"/>
      <c r="AP490" s="197"/>
      <c r="AQ490" s="197"/>
      <c r="AR490" s="197"/>
      <c r="AS490" s="197"/>
      <c r="AT490" s="197"/>
      <c r="AU490" s="197"/>
      <c r="AV490" s="197"/>
      <c r="AW490" s="197"/>
      <c r="AX490" s="984"/>
      <c r="AY490" s="1141">
        <f t="shared" si="103"/>
        <v>0</v>
      </c>
      <c r="AZ490" s="1141">
        <f t="shared" si="104"/>
        <v>0</v>
      </c>
      <c r="BC490" s="95"/>
    </row>
    <row r="491" spans="1:55" s="290" customFormat="1" ht="23.25">
      <c r="A491" s="207">
        <v>2</v>
      </c>
      <c r="B491" s="211">
        <v>1</v>
      </c>
      <c r="C491" s="1583" t="s">
        <v>1196</v>
      </c>
      <c r="D491" s="207">
        <v>3.1</v>
      </c>
      <c r="E491" s="227">
        <v>2</v>
      </c>
      <c r="F491" s="299" t="s">
        <v>559</v>
      </c>
      <c r="G491" s="299" t="s">
        <v>560</v>
      </c>
      <c r="H491" s="299" t="s">
        <v>139</v>
      </c>
      <c r="I491" s="223" t="s">
        <v>555</v>
      </c>
      <c r="J491" s="223" t="s">
        <v>33</v>
      </c>
      <c r="K491" s="1319">
        <v>20.118099999999998</v>
      </c>
      <c r="L491" s="1319">
        <v>100.2025</v>
      </c>
      <c r="M491" s="282">
        <v>10300000</v>
      </c>
      <c r="N491" s="282"/>
      <c r="O491" s="282"/>
      <c r="P491" s="213">
        <v>1</v>
      </c>
      <c r="Q491" s="213">
        <v>1</v>
      </c>
      <c r="R491" s="213">
        <v>4</v>
      </c>
      <c r="S491" s="213">
        <v>4</v>
      </c>
      <c r="T491" s="213">
        <v>4</v>
      </c>
      <c r="U491" s="196">
        <v>696</v>
      </c>
      <c r="V491" s="254" t="s">
        <v>32</v>
      </c>
      <c r="W491" s="207"/>
      <c r="X491" s="255">
        <v>0</v>
      </c>
      <c r="Y491" s="250">
        <v>173</v>
      </c>
      <c r="Z491" s="250">
        <v>44</v>
      </c>
      <c r="AA491" s="207" t="s">
        <v>32</v>
      </c>
      <c r="AB491" s="207" t="s">
        <v>32</v>
      </c>
      <c r="AC491" s="207">
        <v>2563</v>
      </c>
      <c r="AD491" s="207">
        <v>2563</v>
      </c>
      <c r="AE491" s="304" t="s">
        <v>187</v>
      </c>
      <c r="AF491" s="207">
        <v>365</v>
      </c>
      <c r="AG491" s="1241" t="s">
        <v>159</v>
      </c>
      <c r="AH491" s="207"/>
      <c r="AI491" s="225">
        <v>202570000509</v>
      </c>
      <c r="AJ491" s="282">
        <v>10300000</v>
      </c>
      <c r="AK491" s="366"/>
      <c r="AL491" s="282">
        <v>10300000</v>
      </c>
      <c r="AM491" s="282">
        <v>103000</v>
      </c>
      <c r="AN491" s="282">
        <v>309000</v>
      </c>
      <c r="AO491" s="282">
        <v>618000</v>
      </c>
      <c r="AP491" s="282">
        <v>824000</v>
      </c>
      <c r="AQ491" s="282">
        <v>1030000</v>
      </c>
      <c r="AR491" s="282">
        <v>1648000</v>
      </c>
      <c r="AS491" s="282">
        <v>2266000</v>
      </c>
      <c r="AT491" s="282">
        <v>1545000</v>
      </c>
      <c r="AU491" s="282">
        <v>824000</v>
      </c>
      <c r="AV491" s="282">
        <v>515000</v>
      </c>
      <c r="AW491" s="282">
        <v>412000</v>
      </c>
      <c r="AX491" s="991">
        <v>206000</v>
      </c>
      <c r="AY491" s="1141">
        <f t="shared" ref="AY491:AY496" si="112">SUM(AM491:AX491)</f>
        <v>10300000</v>
      </c>
      <c r="AZ491" s="1141">
        <f t="shared" ref="AZ491:AZ496" si="113">+AJ491-AY491</f>
        <v>0</v>
      </c>
      <c r="BC491" s="452"/>
    </row>
    <row r="492" spans="1:55" s="290" customFormat="1" ht="42">
      <c r="A492" s="207">
        <v>2</v>
      </c>
      <c r="B492" s="211">
        <v>2</v>
      </c>
      <c r="C492" s="222" t="s">
        <v>1165</v>
      </c>
      <c r="D492" s="207">
        <v>3.1</v>
      </c>
      <c r="E492" s="218">
        <v>2</v>
      </c>
      <c r="F492" s="211" t="s">
        <v>991</v>
      </c>
      <c r="G492" s="211" t="s">
        <v>495</v>
      </c>
      <c r="H492" s="211" t="s">
        <v>139</v>
      </c>
      <c r="I492" s="219" t="s">
        <v>561</v>
      </c>
      <c r="J492" s="219" t="s">
        <v>454</v>
      </c>
      <c r="K492" s="257">
        <v>19.807400000000001</v>
      </c>
      <c r="L492" s="257">
        <v>99.863100000000003</v>
      </c>
      <c r="M492" s="282">
        <v>28000000</v>
      </c>
      <c r="N492" s="282"/>
      <c r="O492" s="282"/>
      <c r="P492" s="211">
        <v>1</v>
      </c>
      <c r="Q492" s="211">
        <v>1</v>
      </c>
      <c r="R492" s="211">
        <v>4</v>
      </c>
      <c r="S492" s="921">
        <v>4</v>
      </c>
      <c r="T492" s="921">
        <v>4</v>
      </c>
      <c r="U492" s="196">
        <v>2400</v>
      </c>
      <c r="V492" s="254" t="s">
        <v>32</v>
      </c>
      <c r="W492" s="207"/>
      <c r="X492" s="255">
        <v>0</v>
      </c>
      <c r="Y492" s="244">
        <v>250</v>
      </c>
      <c r="Z492" s="244">
        <v>91.963470319634695</v>
      </c>
      <c r="AA492" s="207" t="s">
        <v>32</v>
      </c>
      <c r="AB492" s="207" t="s">
        <v>32</v>
      </c>
      <c r="AC492" s="207">
        <v>2563</v>
      </c>
      <c r="AD492" s="207">
        <v>2563</v>
      </c>
      <c r="AE492" s="304" t="s">
        <v>187</v>
      </c>
      <c r="AF492" s="207">
        <v>365</v>
      </c>
      <c r="AG492" s="1241" t="s">
        <v>159</v>
      </c>
      <c r="AH492" s="207"/>
      <c r="AI492" s="225">
        <v>202570000510</v>
      </c>
      <c r="AJ492" s="282">
        <v>28000000</v>
      </c>
      <c r="AK492" s="366"/>
      <c r="AL492" s="282">
        <v>28000000</v>
      </c>
      <c r="AM492" s="282">
        <v>765000</v>
      </c>
      <c r="AN492" s="282">
        <v>1295000</v>
      </c>
      <c r="AO492" s="282">
        <v>1590000</v>
      </c>
      <c r="AP492" s="282">
        <v>2110000</v>
      </c>
      <c r="AQ492" s="282">
        <v>2650000</v>
      </c>
      <c r="AR492" s="282">
        <v>4240000</v>
      </c>
      <c r="AS492" s="282">
        <v>5830000</v>
      </c>
      <c r="AT492" s="282">
        <v>3980000</v>
      </c>
      <c r="AU492" s="282">
        <v>2120000</v>
      </c>
      <c r="AV492" s="282">
        <v>1330000</v>
      </c>
      <c r="AW492" s="282">
        <v>1260000</v>
      </c>
      <c r="AX492" s="991">
        <v>830000</v>
      </c>
      <c r="AY492" s="1141">
        <f t="shared" si="112"/>
        <v>28000000</v>
      </c>
      <c r="AZ492" s="1141">
        <f t="shared" si="113"/>
        <v>0</v>
      </c>
      <c r="BC492" s="452"/>
    </row>
    <row r="493" spans="1:55" s="298" customFormat="1" ht="42">
      <c r="A493" s="207">
        <v>2</v>
      </c>
      <c r="B493" s="211">
        <v>3</v>
      </c>
      <c r="C493" s="222" t="s">
        <v>1166</v>
      </c>
      <c r="D493" s="207">
        <v>3.1</v>
      </c>
      <c r="E493" s="227">
        <v>2</v>
      </c>
      <c r="F493" s="213" t="s">
        <v>551</v>
      </c>
      <c r="G493" s="213" t="s">
        <v>497</v>
      </c>
      <c r="H493" s="213" t="s">
        <v>139</v>
      </c>
      <c r="I493" s="214" t="s">
        <v>552</v>
      </c>
      <c r="J493" s="214" t="s">
        <v>33</v>
      </c>
      <c r="K493" s="896" t="s">
        <v>553</v>
      </c>
      <c r="L493" s="896" t="s">
        <v>554</v>
      </c>
      <c r="M493" s="315">
        <v>22000000</v>
      </c>
      <c r="N493" s="315"/>
      <c r="O493" s="282"/>
      <c r="P493" s="213">
        <v>1</v>
      </c>
      <c r="Q493" s="213">
        <v>4</v>
      </c>
      <c r="R493" s="213">
        <v>4</v>
      </c>
      <c r="S493" s="368">
        <v>4</v>
      </c>
      <c r="T493" s="368">
        <v>4</v>
      </c>
      <c r="U493" s="196">
        <v>3300</v>
      </c>
      <c r="V493" s="254" t="s">
        <v>32</v>
      </c>
      <c r="W493" s="207"/>
      <c r="X493" s="255">
        <v>0</v>
      </c>
      <c r="Y493" s="250">
        <v>1300</v>
      </c>
      <c r="Z493" s="250">
        <v>52</v>
      </c>
      <c r="AA493" s="207" t="s">
        <v>32</v>
      </c>
      <c r="AB493" s="207" t="s">
        <v>32</v>
      </c>
      <c r="AC493" s="207">
        <v>2563</v>
      </c>
      <c r="AD493" s="207">
        <v>2563</v>
      </c>
      <c r="AE493" s="304" t="s">
        <v>187</v>
      </c>
      <c r="AF493" s="207">
        <v>365</v>
      </c>
      <c r="AG493" s="1241" t="s">
        <v>159</v>
      </c>
      <c r="AH493" s="207"/>
      <c r="AI493" s="225">
        <v>202570000511</v>
      </c>
      <c r="AJ493" s="282">
        <v>22000000</v>
      </c>
      <c r="AK493" s="315"/>
      <c r="AL493" s="315">
        <v>22000000</v>
      </c>
      <c r="AM493" s="315">
        <v>880000</v>
      </c>
      <c r="AN493" s="315">
        <v>1140000</v>
      </c>
      <c r="AO493" s="315">
        <v>1380000</v>
      </c>
      <c r="AP493" s="315">
        <v>1740000</v>
      </c>
      <c r="AQ493" s="315">
        <v>2200000</v>
      </c>
      <c r="AR493" s="315">
        <v>2880000</v>
      </c>
      <c r="AS493" s="315">
        <v>3860000</v>
      </c>
      <c r="AT493" s="315">
        <v>3300000</v>
      </c>
      <c r="AU493" s="315">
        <v>1740000</v>
      </c>
      <c r="AV493" s="315">
        <v>1200000</v>
      </c>
      <c r="AW493" s="315">
        <v>920000</v>
      </c>
      <c r="AX493" s="1000">
        <v>760000</v>
      </c>
      <c r="AY493" s="1141">
        <f t="shared" si="112"/>
        <v>22000000</v>
      </c>
      <c r="AZ493" s="1141">
        <f t="shared" si="113"/>
        <v>0</v>
      </c>
      <c r="BC493" s="1068"/>
    </row>
    <row r="494" spans="1:55" s="298" customFormat="1" ht="48" customHeight="1">
      <c r="A494" s="207">
        <v>2</v>
      </c>
      <c r="B494" s="211">
        <v>4</v>
      </c>
      <c r="C494" s="222" t="s">
        <v>1128</v>
      </c>
      <c r="D494" s="207">
        <v>3.1</v>
      </c>
      <c r="E494" s="227">
        <v>2</v>
      </c>
      <c r="F494" s="235" t="s">
        <v>505</v>
      </c>
      <c r="G494" s="211" t="s">
        <v>505</v>
      </c>
      <c r="H494" s="213" t="s">
        <v>139</v>
      </c>
      <c r="I494" s="214" t="s">
        <v>555</v>
      </c>
      <c r="J494" s="214" t="s">
        <v>33</v>
      </c>
      <c r="K494" s="896">
        <v>20.422599999999999</v>
      </c>
      <c r="L494" s="896">
        <v>99.896199999999993</v>
      </c>
      <c r="M494" s="282">
        <v>15000000</v>
      </c>
      <c r="N494" s="282"/>
      <c r="O494" s="282"/>
      <c r="P494" s="213">
        <v>1</v>
      </c>
      <c r="Q494" s="213">
        <v>1</v>
      </c>
      <c r="R494" s="213">
        <v>4</v>
      </c>
      <c r="S494" s="880">
        <v>3</v>
      </c>
      <c r="T494" s="880">
        <v>3</v>
      </c>
      <c r="U494" s="196">
        <v>5000</v>
      </c>
      <c r="V494" s="254" t="s">
        <v>32</v>
      </c>
      <c r="W494" s="207"/>
      <c r="X494" s="255">
        <v>0</v>
      </c>
      <c r="Y494" s="250">
        <v>100</v>
      </c>
      <c r="Z494" s="250">
        <v>34</v>
      </c>
      <c r="AA494" s="207" t="s">
        <v>32</v>
      </c>
      <c r="AB494" s="207" t="s">
        <v>32</v>
      </c>
      <c r="AC494" s="207">
        <v>2563</v>
      </c>
      <c r="AD494" s="207">
        <v>2563</v>
      </c>
      <c r="AE494" s="304" t="s">
        <v>187</v>
      </c>
      <c r="AF494" s="207">
        <v>365</v>
      </c>
      <c r="AG494" s="1241" t="s">
        <v>159</v>
      </c>
      <c r="AH494" s="207"/>
      <c r="AI494" s="225">
        <v>202570000512</v>
      </c>
      <c r="AJ494" s="282">
        <v>15000000</v>
      </c>
      <c r="AK494" s="366"/>
      <c r="AL494" s="282">
        <v>15000000</v>
      </c>
      <c r="AM494" s="282">
        <v>600000</v>
      </c>
      <c r="AN494" s="282">
        <v>700000</v>
      </c>
      <c r="AO494" s="282">
        <v>1000000</v>
      </c>
      <c r="AP494" s="282">
        <v>1200000</v>
      </c>
      <c r="AQ494" s="282">
        <v>1400000</v>
      </c>
      <c r="AR494" s="282">
        <v>1900000</v>
      </c>
      <c r="AS494" s="282">
        <v>2500000</v>
      </c>
      <c r="AT494" s="282">
        <v>2000000</v>
      </c>
      <c r="AU494" s="282">
        <v>1300000</v>
      </c>
      <c r="AV494" s="282">
        <v>900000</v>
      </c>
      <c r="AW494" s="282">
        <v>800000</v>
      </c>
      <c r="AX494" s="991">
        <v>700000</v>
      </c>
      <c r="AY494" s="1141">
        <f t="shared" si="112"/>
        <v>15000000</v>
      </c>
      <c r="AZ494" s="1141">
        <f t="shared" si="113"/>
        <v>0</v>
      </c>
      <c r="BC494" s="1068"/>
    </row>
    <row r="495" spans="1:55" s="290" customFormat="1" ht="23.25">
      <c r="A495" s="207">
        <v>2</v>
      </c>
      <c r="B495" s="211">
        <v>5</v>
      </c>
      <c r="C495" s="222" t="s">
        <v>1167</v>
      </c>
      <c r="D495" s="207">
        <v>3.1</v>
      </c>
      <c r="E495" s="213">
        <v>2</v>
      </c>
      <c r="F495" s="213" t="s">
        <v>556</v>
      </c>
      <c r="G495" s="213" t="s">
        <v>148</v>
      </c>
      <c r="H495" s="213" t="s">
        <v>139</v>
      </c>
      <c r="I495" s="214" t="s">
        <v>557</v>
      </c>
      <c r="J495" s="214" t="s">
        <v>454</v>
      </c>
      <c r="K495" s="896">
        <v>19.902000000000001</v>
      </c>
      <c r="L495" s="896">
        <v>99.859899999999996</v>
      </c>
      <c r="M495" s="282">
        <v>3550000</v>
      </c>
      <c r="N495" s="282"/>
      <c r="O495" s="282"/>
      <c r="P495" s="213">
        <v>1</v>
      </c>
      <c r="Q495" s="213">
        <v>1</v>
      </c>
      <c r="R495" s="213">
        <v>4</v>
      </c>
      <c r="S495" s="368">
        <v>4</v>
      </c>
      <c r="T495" s="368">
        <v>4</v>
      </c>
      <c r="U495" s="196">
        <v>2880</v>
      </c>
      <c r="V495" s="254" t="s">
        <v>32</v>
      </c>
      <c r="W495" s="207"/>
      <c r="X495" s="255">
        <v>0</v>
      </c>
      <c r="Y495" s="250">
        <v>80</v>
      </c>
      <c r="Z495" s="250">
        <v>34</v>
      </c>
      <c r="AA495" s="207" t="s">
        <v>32</v>
      </c>
      <c r="AB495" s="207" t="s">
        <v>32</v>
      </c>
      <c r="AC495" s="207">
        <v>2563</v>
      </c>
      <c r="AD495" s="207">
        <v>2563</v>
      </c>
      <c r="AE495" s="304" t="s">
        <v>187</v>
      </c>
      <c r="AF495" s="207">
        <v>365</v>
      </c>
      <c r="AG495" s="1241" t="s">
        <v>159</v>
      </c>
      <c r="AH495" s="207"/>
      <c r="AI495" s="225">
        <v>202570000525</v>
      </c>
      <c r="AJ495" s="282">
        <v>3550000</v>
      </c>
      <c r="AK495" s="366"/>
      <c r="AL495" s="282">
        <v>3550000</v>
      </c>
      <c r="AM495" s="282">
        <v>35500</v>
      </c>
      <c r="AN495" s="282">
        <v>106500</v>
      </c>
      <c r="AO495" s="282">
        <v>213000</v>
      </c>
      <c r="AP495" s="282">
        <v>284000</v>
      </c>
      <c r="AQ495" s="282">
        <v>355000</v>
      </c>
      <c r="AR495" s="282">
        <v>568000</v>
      </c>
      <c r="AS495" s="282">
        <v>781000</v>
      </c>
      <c r="AT495" s="282">
        <v>532500</v>
      </c>
      <c r="AU495" s="282">
        <v>284000</v>
      </c>
      <c r="AV495" s="282">
        <v>177500</v>
      </c>
      <c r="AW495" s="282">
        <v>142000</v>
      </c>
      <c r="AX495" s="991">
        <v>71000</v>
      </c>
      <c r="AY495" s="1141">
        <f t="shared" si="112"/>
        <v>3550000</v>
      </c>
      <c r="AZ495" s="1141">
        <f t="shared" si="113"/>
        <v>0</v>
      </c>
      <c r="BC495" s="452"/>
    </row>
    <row r="496" spans="1:55" s="290" customFormat="1" ht="42">
      <c r="A496" s="207">
        <v>2</v>
      </c>
      <c r="B496" s="211">
        <v>6</v>
      </c>
      <c r="C496" s="222" t="s">
        <v>1168</v>
      </c>
      <c r="D496" s="207">
        <v>3.1</v>
      </c>
      <c r="E496" s="213">
        <v>2</v>
      </c>
      <c r="F496" s="213" t="s">
        <v>558</v>
      </c>
      <c r="G496" s="213" t="s">
        <v>495</v>
      </c>
      <c r="H496" s="213" t="s">
        <v>139</v>
      </c>
      <c r="I496" s="214" t="s">
        <v>557</v>
      </c>
      <c r="J496" s="214" t="s">
        <v>454</v>
      </c>
      <c r="K496" s="896">
        <v>20.441600000000001</v>
      </c>
      <c r="L496" s="896">
        <v>99.894400000000005</v>
      </c>
      <c r="M496" s="282">
        <v>8000000</v>
      </c>
      <c r="N496" s="282"/>
      <c r="O496" s="282"/>
      <c r="P496" s="213">
        <v>1</v>
      </c>
      <c r="Q496" s="213">
        <v>1</v>
      </c>
      <c r="R496" s="213">
        <v>4</v>
      </c>
      <c r="S496" s="880">
        <v>3</v>
      </c>
      <c r="T496" s="880">
        <v>3</v>
      </c>
      <c r="U496" s="196">
        <v>1500</v>
      </c>
      <c r="V496" s="254" t="s">
        <v>32</v>
      </c>
      <c r="W496" s="207"/>
      <c r="X496" s="255">
        <v>0</v>
      </c>
      <c r="Y496" s="250">
        <v>150</v>
      </c>
      <c r="Z496" s="250">
        <v>27.762557077625569</v>
      </c>
      <c r="AA496" s="207" t="s">
        <v>32</v>
      </c>
      <c r="AB496" s="207" t="s">
        <v>32</v>
      </c>
      <c r="AC496" s="207">
        <v>2563</v>
      </c>
      <c r="AD496" s="207">
        <v>2563</v>
      </c>
      <c r="AE496" s="304" t="s">
        <v>187</v>
      </c>
      <c r="AF496" s="207">
        <v>365</v>
      </c>
      <c r="AG496" s="1241" t="s">
        <v>159</v>
      </c>
      <c r="AH496" s="207"/>
      <c r="AI496" s="225">
        <v>202570000513</v>
      </c>
      <c r="AJ496" s="282">
        <v>8000000</v>
      </c>
      <c r="AK496" s="366"/>
      <c r="AL496" s="282">
        <v>8000000</v>
      </c>
      <c r="AM496" s="282">
        <v>80000</v>
      </c>
      <c r="AN496" s="282">
        <v>240000</v>
      </c>
      <c r="AO496" s="282">
        <v>480000</v>
      </c>
      <c r="AP496" s="282">
        <v>640000</v>
      </c>
      <c r="AQ496" s="282">
        <v>800000</v>
      </c>
      <c r="AR496" s="282">
        <v>1280000</v>
      </c>
      <c r="AS496" s="282">
        <v>1760000</v>
      </c>
      <c r="AT496" s="282">
        <v>1200000</v>
      </c>
      <c r="AU496" s="282">
        <v>640000</v>
      </c>
      <c r="AV496" s="282">
        <v>400000</v>
      </c>
      <c r="AW496" s="282">
        <v>320000</v>
      </c>
      <c r="AX496" s="991">
        <v>160000</v>
      </c>
      <c r="AY496" s="1141">
        <f t="shared" si="112"/>
        <v>8000000</v>
      </c>
      <c r="AZ496" s="1141">
        <f t="shared" si="113"/>
        <v>0</v>
      </c>
      <c r="BC496" s="452"/>
    </row>
    <row r="497" spans="1:55" s="272" customFormat="1" ht="23.25">
      <c r="A497" s="197"/>
      <c r="B497" s="197"/>
      <c r="C497" s="197"/>
      <c r="D497" s="197"/>
      <c r="E497" s="197"/>
      <c r="F497" s="197"/>
      <c r="G497" s="197"/>
      <c r="H497" s="197"/>
      <c r="I497" s="197"/>
      <c r="J497" s="197"/>
      <c r="K497" s="826"/>
      <c r="L497" s="826"/>
      <c r="M497" s="332"/>
      <c r="N497" s="332"/>
      <c r="O497" s="197"/>
      <c r="P497" s="197"/>
      <c r="Q497" s="197"/>
      <c r="R497" s="197"/>
      <c r="S497" s="197"/>
      <c r="T497" s="197"/>
      <c r="U497" s="197"/>
      <c r="V497" s="197"/>
      <c r="W497" s="197"/>
      <c r="X497" s="197"/>
      <c r="Y497" s="197"/>
      <c r="Z497" s="197"/>
      <c r="AA497" s="197"/>
      <c r="AB497" s="197"/>
      <c r="AC497" s="197"/>
      <c r="AD497" s="197"/>
      <c r="AE497" s="197"/>
      <c r="AF497" s="197"/>
      <c r="AG497" s="1238"/>
      <c r="AH497" s="197"/>
      <c r="AI497" s="225"/>
      <c r="AJ497" s="197"/>
      <c r="AK497" s="1157"/>
      <c r="AL497" s="197"/>
      <c r="AM497" s="197"/>
      <c r="AN497" s="197"/>
      <c r="AO497" s="197"/>
      <c r="AP497" s="197"/>
      <c r="AQ497" s="197"/>
      <c r="AR497" s="197"/>
      <c r="AS497" s="197"/>
      <c r="AT497" s="197"/>
      <c r="AU497" s="197"/>
      <c r="AV497" s="197"/>
      <c r="AW497" s="197"/>
      <c r="AX497" s="984"/>
      <c r="AY497" s="1141">
        <f t="shared" si="103"/>
        <v>0</v>
      </c>
      <c r="AZ497" s="1141">
        <f t="shared" si="104"/>
        <v>0</v>
      </c>
      <c r="BC497" s="95"/>
    </row>
    <row r="498" spans="1:55" s="260" customFormat="1" ht="23.25">
      <c r="B498" s="261">
        <f>COUNT(B499:B504)</f>
        <v>4</v>
      </c>
      <c r="C498" s="314" t="s">
        <v>482</v>
      </c>
      <c r="D498" s="263"/>
      <c r="E498" s="261"/>
      <c r="F498" s="261"/>
      <c r="G498" s="261"/>
      <c r="H498" s="261"/>
      <c r="I498" s="261"/>
      <c r="J498" s="261"/>
      <c r="K498" s="1304"/>
      <c r="L498" s="1304"/>
      <c r="M498" s="264">
        <f>SUM(M499:M504)</f>
        <v>112800000</v>
      </c>
      <c r="N498" s="264">
        <f>SUM(N499:N504)</f>
        <v>112800000</v>
      </c>
      <c r="O498" s="297">
        <f>SUM(O499:O504)</f>
        <v>0</v>
      </c>
      <c r="P498" s="261"/>
      <c r="U498" s="264">
        <f t="shared" ref="U498:Z498" si="114">SUM(U499:U504)</f>
        <v>2000</v>
      </c>
      <c r="V498" s="264">
        <f t="shared" si="114"/>
        <v>1100</v>
      </c>
      <c r="W498" s="264">
        <f t="shared" si="114"/>
        <v>0</v>
      </c>
      <c r="X498" s="264">
        <f t="shared" si="114"/>
        <v>0</v>
      </c>
      <c r="Y498" s="264">
        <f t="shared" si="114"/>
        <v>475</v>
      </c>
      <c r="Z498" s="297">
        <f t="shared" si="114"/>
        <v>18</v>
      </c>
      <c r="AG498" s="1228" t="s">
        <v>711</v>
      </c>
      <c r="AH498" s="261"/>
      <c r="AI498" s="261"/>
      <c r="AJ498" s="264">
        <f t="shared" ref="AJ498:AX498" si="115">SUM(AJ499:AJ504)</f>
        <v>112800000</v>
      </c>
      <c r="AK498" s="265">
        <f t="shared" si="115"/>
        <v>0</v>
      </c>
      <c r="AL498" s="264">
        <f t="shared" si="115"/>
        <v>112800000</v>
      </c>
      <c r="AM498" s="264">
        <f t="shared" si="115"/>
        <v>4000000</v>
      </c>
      <c r="AN498" s="264">
        <f t="shared" si="115"/>
        <v>7240000</v>
      </c>
      <c r="AO498" s="264">
        <f t="shared" si="115"/>
        <v>8720000</v>
      </c>
      <c r="AP498" s="264">
        <f t="shared" si="115"/>
        <v>13440000</v>
      </c>
      <c r="AQ498" s="264">
        <f t="shared" si="115"/>
        <v>13440000</v>
      </c>
      <c r="AR498" s="264">
        <f t="shared" si="115"/>
        <v>14720000</v>
      </c>
      <c r="AS498" s="264">
        <f t="shared" si="115"/>
        <v>10240000</v>
      </c>
      <c r="AT498" s="264">
        <f t="shared" si="115"/>
        <v>10000000</v>
      </c>
      <c r="AU498" s="264">
        <f t="shared" si="115"/>
        <v>10000000</v>
      </c>
      <c r="AV498" s="264">
        <f t="shared" si="115"/>
        <v>10000000</v>
      </c>
      <c r="AW498" s="264">
        <f t="shared" si="115"/>
        <v>8000000</v>
      </c>
      <c r="AX498" s="993">
        <f t="shared" si="115"/>
        <v>3000000</v>
      </c>
      <c r="AY498" s="1141">
        <f t="shared" si="103"/>
        <v>112800000</v>
      </c>
      <c r="AZ498" s="1141">
        <f t="shared" si="104"/>
        <v>0</v>
      </c>
      <c r="BC498" s="1064"/>
    </row>
    <row r="499" spans="1:55" s="272" customFormat="1" ht="23.25">
      <c r="A499" s="197"/>
      <c r="B499" s="197"/>
      <c r="C499" s="197"/>
      <c r="D499" s="197"/>
      <c r="E499" s="197"/>
      <c r="F499" s="197"/>
      <c r="G499" s="197"/>
      <c r="H499" s="197"/>
      <c r="I499" s="197"/>
      <c r="J499" s="197"/>
      <c r="K499" s="826"/>
      <c r="L499" s="826"/>
      <c r="M499" s="332"/>
      <c r="N499" s="197"/>
      <c r="O499" s="197"/>
      <c r="P499" s="197"/>
      <c r="Q499" s="197"/>
      <c r="R499" s="197"/>
      <c r="S499" s="197"/>
      <c r="T499" s="197"/>
      <c r="U499" s="197"/>
      <c r="V499" s="197"/>
      <c r="W499" s="197"/>
      <c r="X499" s="197"/>
      <c r="Y499" s="197"/>
      <c r="Z499" s="197"/>
      <c r="AA499" s="197"/>
      <c r="AB499" s="197"/>
      <c r="AC499" s="197"/>
      <c r="AD499" s="197"/>
      <c r="AE499" s="197"/>
      <c r="AF499" s="197"/>
      <c r="AG499" s="1238"/>
      <c r="AH499" s="197"/>
      <c r="AI499" s="225"/>
      <c r="AJ499" s="197"/>
      <c r="AK499" s="1157"/>
      <c r="AL499" s="197"/>
      <c r="AM499" s="197"/>
      <c r="AN499" s="197"/>
      <c r="AO499" s="197"/>
      <c r="AP499" s="197"/>
      <c r="AQ499" s="197"/>
      <c r="AR499" s="197"/>
      <c r="AS499" s="197"/>
      <c r="AT499" s="197"/>
      <c r="AU499" s="197"/>
      <c r="AV499" s="197"/>
      <c r="AW499" s="197"/>
      <c r="AX499" s="984"/>
      <c r="AY499" s="1141">
        <f t="shared" si="103"/>
        <v>0</v>
      </c>
      <c r="AZ499" s="1141">
        <f t="shared" si="104"/>
        <v>0</v>
      </c>
      <c r="BC499" s="95"/>
    </row>
    <row r="500" spans="1:55" s="815" customFormat="1" ht="24.75" customHeight="1">
      <c r="A500" s="395">
        <v>2</v>
      </c>
      <c r="B500" s="207">
        <v>1</v>
      </c>
      <c r="C500" s="469" t="s">
        <v>915</v>
      </c>
      <c r="D500" s="397">
        <v>3.1</v>
      </c>
      <c r="E500" s="397">
        <v>10</v>
      </c>
      <c r="F500" s="470" t="s">
        <v>916</v>
      </c>
      <c r="G500" s="470" t="s">
        <v>661</v>
      </c>
      <c r="H500" s="470" t="s">
        <v>635</v>
      </c>
      <c r="I500" s="629" t="s">
        <v>33</v>
      </c>
      <c r="J500" s="629" t="s">
        <v>636</v>
      </c>
      <c r="K500" s="257">
        <v>19.384155799999998</v>
      </c>
      <c r="L500" s="257">
        <v>99.738037000000006</v>
      </c>
      <c r="M500" s="366">
        <v>4800000</v>
      </c>
      <c r="N500" s="366">
        <v>4800000</v>
      </c>
      <c r="O500" s="400">
        <f>+M500-N500</f>
        <v>0</v>
      </c>
      <c r="P500" s="827">
        <v>1</v>
      </c>
      <c r="Q500" s="827">
        <v>1</v>
      </c>
      <c r="R500" s="827">
        <v>4</v>
      </c>
      <c r="S500" s="827">
        <v>1</v>
      </c>
      <c r="T500" s="827">
        <v>4</v>
      </c>
      <c r="U500" s="407">
        <v>2000</v>
      </c>
      <c r="V500" s="402">
        <v>600</v>
      </c>
      <c r="W500" s="402"/>
      <c r="X500" s="402"/>
      <c r="Y500" s="402">
        <v>475</v>
      </c>
      <c r="Z500" s="748">
        <v>18</v>
      </c>
      <c r="AA500" s="207"/>
      <c r="AB500" s="207"/>
      <c r="AC500" s="207">
        <v>2563</v>
      </c>
      <c r="AD500" s="207">
        <v>2563</v>
      </c>
      <c r="AE500" s="207" t="s">
        <v>187</v>
      </c>
      <c r="AF500" s="207">
        <v>240</v>
      </c>
      <c r="AG500" s="1241" t="s">
        <v>711</v>
      </c>
      <c r="AH500" s="207"/>
      <c r="AI500" s="207" t="s">
        <v>1084</v>
      </c>
      <c r="AJ500" s="366">
        <v>4800000</v>
      </c>
      <c r="AK500" s="366"/>
      <c r="AL500" s="366">
        <v>4800000</v>
      </c>
      <c r="AM500" s="406"/>
      <c r="AN500" s="406">
        <f>AJ500*0.05</f>
        <v>240000</v>
      </c>
      <c r="AO500" s="406">
        <f>AJ500*0.15</f>
        <v>720000</v>
      </c>
      <c r="AP500" s="406">
        <f>AJ500*0.3</f>
        <v>1440000</v>
      </c>
      <c r="AQ500" s="406">
        <f>AJ500*0.3</f>
        <v>1440000</v>
      </c>
      <c r="AR500" s="406">
        <f>AJ500*0.15</f>
        <v>720000</v>
      </c>
      <c r="AS500" s="406">
        <f>AJ500*0.05</f>
        <v>240000</v>
      </c>
      <c r="AT500" s="406"/>
      <c r="AU500" s="406"/>
      <c r="AV500" s="406"/>
      <c r="AW500" s="406"/>
      <c r="AX500" s="995"/>
      <c r="AY500" s="1141">
        <f t="shared" si="103"/>
        <v>4800000</v>
      </c>
      <c r="AZ500" s="1141">
        <f t="shared" si="104"/>
        <v>0</v>
      </c>
      <c r="BA500" s="631"/>
      <c r="BB500" s="631"/>
    </row>
    <row r="501" spans="1:55" customFormat="1" ht="23.25">
      <c r="A501" s="395">
        <v>2</v>
      </c>
      <c r="B501" s="207">
        <v>2</v>
      </c>
      <c r="C501" s="611" t="s">
        <v>917</v>
      </c>
      <c r="D501" s="397">
        <v>3.1</v>
      </c>
      <c r="E501" s="397">
        <v>2</v>
      </c>
      <c r="F501" s="372" t="s">
        <v>918</v>
      </c>
      <c r="G501" s="301" t="s">
        <v>647</v>
      </c>
      <c r="H501" s="301" t="s">
        <v>635</v>
      </c>
      <c r="I501" s="398" t="s">
        <v>33</v>
      </c>
      <c r="J501" s="399" t="s">
        <v>636</v>
      </c>
      <c r="K501" s="1305">
        <v>19.3993</v>
      </c>
      <c r="L501" s="1305">
        <v>100.3013</v>
      </c>
      <c r="M501" s="366">
        <v>18000000</v>
      </c>
      <c r="N501" s="366">
        <v>18000000</v>
      </c>
      <c r="O501" s="400">
        <f>+M501-N501</f>
        <v>0</v>
      </c>
      <c r="P501" s="827">
        <v>1</v>
      </c>
      <c r="Q501" s="827">
        <v>1</v>
      </c>
      <c r="R501" s="827">
        <v>4</v>
      </c>
      <c r="S501" s="827">
        <v>4</v>
      </c>
      <c r="T501" s="881">
        <v>3</v>
      </c>
      <c r="U501" s="407"/>
      <c r="V501" s="402">
        <v>500</v>
      </c>
      <c r="W501" s="402"/>
      <c r="X501" s="402"/>
      <c r="Y501" s="402"/>
      <c r="Z501" s="748"/>
      <c r="AA501" s="207"/>
      <c r="AB501" s="207"/>
      <c r="AC501" s="207">
        <v>2563</v>
      </c>
      <c r="AD501" s="207">
        <v>2563</v>
      </c>
      <c r="AE501" s="207" t="s">
        <v>187</v>
      </c>
      <c r="AF501" s="207">
        <v>240</v>
      </c>
      <c r="AG501" s="1241" t="s">
        <v>711</v>
      </c>
      <c r="AH501" s="207"/>
      <c r="AI501" s="207" t="s">
        <v>1085</v>
      </c>
      <c r="AJ501" s="366">
        <v>18000000</v>
      </c>
      <c r="AK501" s="366"/>
      <c r="AL501" s="406">
        <v>18000000</v>
      </c>
      <c r="AM501" s="406">
        <v>2000000</v>
      </c>
      <c r="AN501" s="406">
        <v>2000000</v>
      </c>
      <c r="AO501" s="406">
        <v>2000000</v>
      </c>
      <c r="AP501" s="406">
        <v>2000000</v>
      </c>
      <c r="AQ501" s="406">
        <v>2000000</v>
      </c>
      <c r="AR501" s="406">
        <v>2000000</v>
      </c>
      <c r="AS501" s="406">
        <v>2000000</v>
      </c>
      <c r="AT501" s="406">
        <v>2000000</v>
      </c>
      <c r="AU501" s="406">
        <v>2000000</v>
      </c>
      <c r="AV501" s="406"/>
      <c r="AW501" s="406"/>
      <c r="AX501" s="995"/>
      <c r="AY501" s="1141">
        <f t="shared" si="103"/>
        <v>18000000</v>
      </c>
      <c r="AZ501" s="1141">
        <f t="shared" si="104"/>
        <v>0</v>
      </c>
      <c r="BA501" s="542"/>
      <c r="BB501" s="542"/>
    </row>
    <row r="502" spans="1:55" s="1556" customFormat="1" ht="23.25">
      <c r="A502" s="688">
        <v>2</v>
      </c>
      <c r="B502" s="304">
        <v>3</v>
      </c>
      <c r="C502" s="611" t="s">
        <v>1107</v>
      </c>
      <c r="D502" s="397">
        <v>3.1</v>
      </c>
      <c r="E502" s="397">
        <v>10</v>
      </c>
      <c r="F502" s="199" t="s">
        <v>642</v>
      </c>
      <c r="G502" s="309" t="s">
        <v>642</v>
      </c>
      <c r="H502" s="309" t="s">
        <v>635</v>
      </c>
      <c r="I502" s="398" t="s">
        <v>33</v>
      </c>
      <c r="J502" s="399" t="s">
        <v>636</v>
      </c>
      <c r="K502" s="1305">
        <v>19.006695000000001</v>
      </c>
      <c r="L502" s="1305">
        <v>99.976669999999999</v>
      </c>
      <c r="M502" s="419">
        <v>50000000</v>
      </c>
      <c r="N502" s="419">
        <v>50000000</v>
      </c>
      <c r="O502" s="1554"/>
      <c r="P502" s="827">
        <v>1</v>
      </c>
      <c r="Q502" s="827">
        <v>1</v>
      </c>
      <c r="R502" s="827">
        <v>4</v>
      </c>
      <c r="S502" s="827">
        <v>4</v>
      </c>
      <c r="T502" s="376">
        <v>3</v>
      </c>
      <c r="U502" s="407"/>
      <c r="V502" s="402"/>
      <c r="W502" s="402"/>
      <c r="X502" s="402"/>
      <c r="Y502" s="402"/>
      <c r="Z502" s="748"/>
      <c r="AA502" s="304"/>
      <c r="AB502" s="304"/>
      <c r="AC502" s="304">
        <v>2563</v>
      </c>
      <c r="AD502" s="304">
        <v>2563</v>
      </c>
      <c r="AE502" s="304" t="s">
        <v>187</v>
      </c>
      <c r="AF502" s="304">
        <v>240</v>
      </c>
      <c r="AG502" s="1252" t="s">
        <v>711</v>
      </c>
      <c r="AH502" s="304"/>
      <c r="AI502" s="304" t="s">
        <v>1109</v>
      </c>
      <c r="AJ502" s="419">
        <v>50000000</v>
      </c>
      <c r="AK502" s="419"/>
      <c r="AL502" s="406">
        <v>50000000</v>
      </c>
      <c r="AM502" s="406">
        <v>1000000</v>
      </c>
      <c r="AN502" s="406">
        <v>3000000</v>
      </c>
      <c r="AO502" s="406">
        <v>3000000</v>
      </c>
      <c r="AP502" s="406">
        <v>5000000</v>
      </c>
      <c r="AQ502" s="406">
        <v>5000000</v>
      </c>
      <c r="AR502" s="406">
        <v>7000000</v>
      </c>
      <c r="AS502" s="406">
        <v>5000000</v>
      </c>
      <c r="AT502" s="406">
        <v>5000000</v>
      </c>
      <c r="AU502" s="406">
        <v>5000000</v>
      </c>
      <c r="AV502" s="406">
        <v>5000000</v>
      </c>
      <c r="AW502" s="406">
        <v>5000000</v>
      </c>
      <c r="AX502" s="406">
        <v>1000000</v>
      </c>
      <c r="AY502" s="1210">
        <f t="shared" si="103"/>
        <v>50000000</v>
      </c>
      <c r="AZ502" s="1210"/>
      <c r="BA502" s="1555"/>
      <c r="BB502" s="1555"/>
    </row>
    <row r="503" spans="1:55" s="1556" customFormat="1" ht="23.25">
      <c r="A503" s="688">
        <v>2</v>
      </c>
      <c r="B503" s="304">
        <v>4</v>
      </c>
      <c r="C503" s="611" t="s">
        <v>1108</v>
      </c>
      <c r="D503" s="397">
        <v>3.1</v>
      </c>
      <c r="E503" s="397">
        <v>10</v>
      </c>
      <c r="F503" s="199" t="s">
        <v>642</v>
      </c>
      <c r="G503" s="309" t="s">
        <v>642</v>
      </c>
      <c r="H503" s="309" t="s">
        <v>635</v>
      </c>
      <c r="I503" s="398" t="s">
        <v>33</v>
      </c>
      <c r="J503" s="399" t="s">
        <v>636</v>
      </c>
      <c r="K503" s="1305">
        <v>19.006799999999998</v>
      </c>
      <c r="L503" s="1305">
        <v>99.976799999999997</v>
      </c>
      <c r="M503" s="419">
        <v>40000000</v>
      </c>
      <c r="N503" s="419">
        <v>40000000</v>
      </c>
      <c r="O503" s="1554"/>
      <c r="P503" s="827">
        <v>1</v>
      </c>
      <c r="Q503" s="827">
        <v>1</v>
      </c>
      <c r="R503" s="827">
        <v>4</v>
      </c>
      <c r="S503" s="827">
        <v>4</v>
      </c>
      <c r="T503" s="376">
        <v>3</v>
      </c>
      <c r="U503" s="407"/>
      <c r="V503" s="402"/>
      <c r="W503" s="402"/>
      <c r="X503" s="402"/>
      <c r="Y503" s="402"/>
      <c r="Z503" s="748"/>
      <c r="AA503" s="304"/>
      <c r="AB503" s="304"/>
      <c r="AC503" s="304">
        <v>2563</v>
      </c>
      <c r="AD503" s="304">
        <v>2563</v>
      </c>
      <c r="AE503" s="304" t="s">
        <v>187</v>
      </c>
      <c r="AF503" s="304">
        <v>240</v>
      </c>
      <c r="AG503" s="1252" t="s">
        <v>711</v>
      </c>
      <c r="AH503" s="304"/>
      <c r="AI503" s="304" t="s">
        <v>1110</v>
      </c>
      <c r="AJ503" s="419">
        <v>40000000</v>
      </c>
      <c r="AK503" s="419"/>
      <c r="AL503" s="406">
        <v>40000000</v>
      </c>
      <c r="AM503" s="406">
        <v>1000000</v>
      </c>
      <c r="AN503" s="406">
        <v>2000000</v>
      </c>
      <c r="AO503" s="406">
        <v>3000000</v>
      </c>
      <c r="AP503" s="406">
        <v>5000000</v>
      </c>
      <c r="AQ503" s="406">
        <v>5000000</v>
      </c>
      <c r="AR503" s="406">
        <v>5000000</v>
      </c>
      <c r="AS503" s="406">
        <v>3000000</v>
      </c>
      <c r="AT503" s="406">
        <v>3000000</v>
      </c>
      <c r="AU503" s="406">
        <v>3000000</v>
      </c>
      <c r="AV503" s="406">
        <v>5000000</v>
      </c>
      <c r="AW503" s="406">
        <v>3000000</v>
      </c>
      <c r="AX503" s="406">
        <v>2000000</v>
      </c>
      <c r="AY503" s="1210">
        <f t="shared" si="103"/>
        <v>40000000</v>
      </c>
      <c r="AZ503" s="1210"/>
      <c r="BA503" s="1555"/>
      <c r="BB503" s="1555"/>
    </row>
    <row r="504" spans="1:55" s="272" customFormat="1" ht="23.25">
      <c r="A504" s="197"/>
      <c r="B504" s="197"/>
      <c r="C504" s="197"/>
      <c r="D504" s="197"/>
      <c r="E504" s="197"/>
      <c r="F504" s="197"/>
      <c r="G504" s="197"/>
      <c r="H504" s="197"/>
      <c r="I504" s="197"/>
      <c r="J504" s="197"/>
      <c r="K504" s="826"/>
      <c r="L504" s="826"/>
      <c r="M504" s="332"/>
      <c r="N504" s="197"/>
      <c r="O504" s="197"/>
      <c r="P504" s="197"/>
      <c r="Q504" s="197"/>
      <c r="R504" s="197"/>
      <c r="S504" s="197"/>
      <c r="T504" s="197"/>
      <c r="U504" s="197"/>
      <c r="V504" s="197"/>
      <c r="W504" s="197"/>
      <c r="X504" s="197"/>
      <c r="Y504" s="197"/>
      <c r="Z504" s="197"/>
      <c r="AA504" s="197"/>
      <c r="AB504" s="197"/>
      <c r="AC504" s="197"/>
      <c r="AD504" s="197"/>
      <c r="AE504" s="197"/>
      <c r="AF504" s="197"/>
      <c r="AG504" s="1238"/>
      <c r="AH504" s="197"/>
      <c r="AI504" s="331"/>
      <c r="AJ504" s="197"/>
      <c r="AK504" s="1157"/>
      <c r="AL504" s="197"/>
      <c r="AM504" s="197"/>
      <c r="AN504" s="197"/>
      <c r="AO504" s="197"/>
      <c r="AP504" s="197"/>
      <c r="AQ504" s="197"/>
      <c r="AR504" s="197"/>
      <c r="AS504" s="197"/>
      <c r="AT504" s="197"/>
      <c r="AU504" s="197"/>
      <c r="AV504" s="197"/>
      <c r="AW504" s="197"/>
      <c r="AX504" s="984"/>
      <c r="AY504" s="1141">
        <f t="shared" si="103"/>
        <v>0</v>
      </c>
      <c r="AZ504" s="1141">
        <f t="shared" si="104"/>
        <v>0</v>
      </c>
      <c r="BC504" s="95"/>
    </row>
    <row r="505" spans="1:55" s="836" customFormat="1" ht="23.25">
      <c r="B505" s="837">
        <f>+B506+B529+B537+B551+B554+B565+B570+B587+B595</f>
        <v>53</v>
      </c>
      <c r="C505" s="643" t="s">
        <v>10</v>
      </c>
      <c r="D505" s="838"/>
      <c r="E505" s="837"/>
      <c r="F505" s="837"/>
      <c r="G505" s="837"/>
      <c r="H505" s="837"/>
      <c r="I505" s="837"/>
      <c r="J505" s="837"/>
      <c r="K505" s="1340"/>
      <c r="L505" s="1340"/>
      <c r="M505" s="830">
        <f>+M506+M529+M551+M554+M565+M570+M587+M595+M537</f>
        <v>383700000</v>
      </c>
      <c r="N505" s="830">
        <f>+N506+N529+N551+N554+N565+N570+N587+N595+N537</f>
        <v>174900000</v>
      </c>
      <c r="O505" s="830">
        <f>+O506+O529+O551+O554+O565+O570+O587+O595+O537</f>
        <v>54300000</v>
      </c>
      <c r="P505" s="830"/>
      <c r="Q505" s="830"/>
      <c r="R505" s="830"/>
      <c r="S505" s="830"/>
      <c r="T505" s="830"/>
      <c r="U505" s="830">
        <f t="shared" ref="U505:Z505" si="116">+U506+U529+U551+U554+U565+U570+U587+U595+U537</f>
        <v>9688</v>
      </c>
      <c r="V505" s="830">
        <f t="shared" si="116"/>
        <v>129080</v>
      </c>
      <c r="W505" s="830">
        <f t="shared" si="116"/>
        <v>8.16</v>
      </c>
      <c r="X505" s="850">
        <f t="shared" si="116"/>
        <v>0.48599999999999999</v>
      </c>
      <c r="Y505" s="830">
        <f t="shared" si="116"/>
        <v>23532</v>
      </c>
      <c r="Z505" s="1514">
        <f t="shared" si="116"/>
        <v>1538.0800650875537</v>
      </c>
      <c r="AA505" s="830">
        <f>+AA506+AA529+AA551+AA554+AA565+AA570+AA587+AA595</f>
        <v>0</v>
      </c>
      <c r="AB505" s="830">
        <f>+AB506+AB529+AB551+AB554+AB565+AB570+AB587+AB595</f>
        <v>0</v>
      </c>
      <c r="AC505" s="830"/>
      <c r="AD505" s="830"/>
      <c r="AE505" s="830"/>
      <c r="AF505" s="830"/>
      <c r="AG505" s="1229">
        <v>3</v>
      </c>
      <c r="AH505" s="830">
        <f>+AH506+AH529+AH551+AH554+AH565+AH570+AH587+AH595</f>
        <v>0</v>
      </c>
      <c r="AI505" s="1404"/>
      <c r="AJ505" s="830">
        <f t="shared" ref="AJ505:AW505" si="117">+AJ506+AJ529+AJ551+AJ554+AJ565+AJ570+AJ587+AJ595+AJ537</f>
        <v>405200000</v>
      </c>
      <c r="AK505" s="1174">
        <f t="shared" si="117"/>
        <v>5200000</v>
      </c>
      <c r="AL505" s="830">
        <f t="shared" si="117"/>
        <v>400000000</v>
      </c>
      <c r="AM505" s="830">
        <f t="shared" si="117"/>
        <v>7454000</v>
      </c>
      <c r="AN505" s="830">
        <f t="shared" si="117"/>
        <v>29885000</v>
      </c>
      <c r="AO505" s="830">
        <f t="shared" si="117"/>
        <v>37780000</v>
      </c>
      <c r="AP505" s="830">
        <f t="shared" si="117"/>
        <v>60265000</v>
      </c>
      <c r="AQ505" s="830">
        <f t="shared" si="117"/>
        <v>56965000</v>
      </c>
      <c r="AR505" s="830">
        <f t="shared" si="117"/>
        <v>55565000</v>
      </c>
      <c r="AS505" s="830">
        <f t="shared" si="117"/>
        <v>53460000</v>
      </c>
      <c r="AT505" s="830">
        <f t="shared" si="117"/>
        <v>42110000</v>
      </c>
      <c r="AU505" s="830">
        <f t="shared" si="117"/>
        <v>21306000</v>
      </c>
      <c r="AV505" s="830">
        <f t="shared" si="117"/>
        <v>18150000</v>
      </c>
      <c r="AW505" s="830">
        <f t="shared" si="117"/>
        <v>12526000</v>
      </c>
      <c r="AX505" s="1031">
        <f>+AX506+AX529+AX537+AX551+AX554</f>
        <v>9734000</v>
      </c>
      <c r="AY505" s="1141">
        <f t="shared" si="103"/>
        <v>405200000</v>
      </c>
      <c r="AZ505" s="1141">
        <f t="shared" si="104"/>
        <v>0</v>
      </c>
      <c r="BC505" s="1082"/>
    </row>
    <row r="506" spans="1:55" s="260" customFormat="1" ht="23.25">
      <c r="B506" s="261">
        <f>COUNT(B507:B528)</f>
        <v>20</v>
      </c>
      <c r="C506" s="599" t="s">
        <v>475</v>
      </c>
      <c r="D506" s="263"/>
      <c r="E506" s="261"/>
      <c r="F506" s="261"/>
      <c r="G506" s="261"/>
      <c r="H506" s="261"/>
      <c r="I506" s="261"/>
      <c r="J506" s="261"/>
      <c r="K506" s="1304"/>
      <c r="L506" s="1304"/>
      <c r="M506" s="264">
        <f>SUM(M507:M528)</f>
        <v>154500000</v>
      </c>
      <c r="N506" s="264">
        <f>SUM(N507:N528)</f>
        <v>0</v>
      </c>
      <c r="O506" s="261"/>
      <c r="P506" s="261"/>
      <c r="U506" s="264">
        <f t="shared" ref="U506:Z506" si="118">SUM(U507:U528)</f>
        <v>6088</v>
      </c>
      <c r="V506" s="264">
        <f t="shared" si="118"/>
        <v>19584</v>
      </c>
      <c r="W506" s="264">
        <f t="shared" si="118"/>
        <v>0</v>
      </c>
      <c r="X506" s="264">
        <f t="shared" si="118"/>
        <v>0</v>
      </c>
      <c r="Y506" s="264">
        <f t="shared" si="118"/>
        <v>2287</v>
      </c>
      <c r="Z506" s="297">
        <f t="shared" si="118"/>
        <v>628</v>
      </c>
      <c r="AG506" s="1228" t="s">
        <v>735</v>
      </c>
      <c r="AH506" s="261"/>
      <c r="AI506" s="261"/>
      <c r="AJ506" s="264">
        <f t="shared" ref="AJ506:AX506" si="119">SUM(AJ507:AJ528)</f>
        <v>176000000</v>
      </c>
      <c r="AK506" s="265">
        <f t="shared" si="119"/>
        <v>0</v>
      </c>
      <c r="AL506" s="264">
        <f t="shared" si="119"/>
        <v>176000000</v>
      </c>
      <c r="AM506" s="264">
        <f t="shared" si="119"/>
        <v>0</v>
      </c>
      <c r="AN506" s="264">
        <f t="shared" si="119"/>
        <v>0</v>
      </c>
      <c r="AO506" s="264">
        <f t="shared" si="119"/>
        <v>15800000</v>
      </c>
      <c r="AP506" s="264">
        <f t="shared" si="119"/>
        <v>34100000</v>
      </c>
      <c r="AQ506" s="264">
        <f t="shared" si="119"/>
        <v>34100000</v>
      </c>
      <c r="AR506" s="264">
        <f t="shared" si="119"/>
        <v>34100000</v>
      </c>
      <c r="AS506" s="264">
        <f t="shared" si="119"/>
        <v>32100000</v>
      </c>
      <c r="AT506" s="264">
        <f t="shared" si="119"/>
        <v>20800000</v>
      </c>
      <c r="AU506" s="264">
        <f t="shared" si="119"/>
        <v>2500000</v>
      </c>
      <c r="AV506" s="264">
        <f t="shared" si="119"/>
        <v>2500000</v>
      </c>
      <c r="AW506" s="264">
        <f t="shared" si="119"/>
        <v>0</v>
      </c>
      <c r="AX506" s="993">
        <f t="shared" si="119"/>
        <v>0</v>
      </c>
      <c r="AY506" s="1141">
        <f t="shared" si="103"/>
        <v>176000000</v>
      </c>
      <c r="AZ506" s="1141">
        <f t="shared" si="104"/>
        <v>0</v>
      </c>
      <c r="BC506" s="1064"/>
    </row>
    <row r="507" spans="1:55" s="272" customFormat="1" ht="23.25">
      <c r="A507" s="197"/>
      <c r="B507" s="197"/>
      <c r="C507" s="197"/>
      <c r="D507" s="197"/>
      <c r="E507" s="197"/>
      <c r="F507" s="197"/>
      <c r="G507" s="197"/>
      <c r="H507" s="197"/>
      <c r="I507" s="197"/>
      <c r="J507" s="197"/>
      <c r="K507" s="826"/>
      <c r="L507" s="826"/>
      <c r="M507" s="332"/>
      <c r="N507" s="332"/>
      <c r="O507" s="197"/>
      <c r="P507" s="197"/>
      <c r="Q507" s="197"/>
      <c r="R507" s="197"/>
      <c r="S507" s="197"/>
      <c r="T507" s="197"/>
      <c r="U507" s="197"/>
      <c r="V507" s="197"/>
      <c r="W507" s="197"/>
      <c r="X507" s="197"/>
      <c r="Y507" s="197"/>
      <c r="Z507" s="197"/>
      <c r="AA507" s="197"/>
      <c r="AB507" s="197"/>
      <c r="AC507" s="197"/>
      <c r="AD507" s="197"/>
      <c r="AE507" s="197"/>
      <c r="AF507" s="197"/>
      <c r="AG507" s="1238"/>
      <c r="AH507" s="197"/>
      <c r="AI507" s="331"/>
      <c r="AJ507" s="197"/>
      <c r="AK507" s="1157"/>
      <c r="AL507" s="197"/>
      <c r="AM507" s="197"/>
      <c r="AN507" s="197"/>
      <c r="AO507" s="197"/>
      <c r="AP507" s="197"/>
      <c r="AQ507" s="197"/>
      <c r="AR507" s="197"/>
      <c r="AS507" s="197"/>
      <c r="AT507" s="197"/>
      <c r="AU507" s="197"/>
      <c r="AV507" s="197"/>
      <c r="AW507" s="197"/>
      <c r="AX507" s="984"/>
      <c r="AY507" s="1141">
        <f t="shared" si="103"/>
        <v>0</v>
      </c>
      <c r="AZ507" s="1141">
        <f t="shared" si="104"/>
        <v>0</v>
      </c>
      <c r="BC507" s="95"/>
    </row>
    <row r="508" spans="1:55" s="290" customFormat="1" ht="26.25" customHeight="1">
      <c r="A508" s="207">
        <v>2</v>
      </c>
      <c r="B508" s="207">
        <v>1</v>
      </c>
      <c r="C508" s="289" t="s">
        <v>1374</v>
      </c>
      <c r="D508" s="207">
        <v>3.2</v>
      </c>
      <c r="E508" s="207">
        <v>2</v>
      </c>
      <c r="F508" s="199" t="s">
        <v>738</v>
      </c>
      <c r="G508" s="199" t="s">
        <v>739</v>
      </c>
      <c r="H508" s="199" t="s">
        <v>487</v>
      </c>
      <c r="I508" s="640" t="s">
        <v>455</v>
      </c>
      <c r="J508" s="637" t="s">
        <v>740</v>
      </c>
      <c r="K508" s="1325">
        <v>18.79</v>
      </c>
      <c r="L508" s="1325">
        <v>99.636200000000002</v>
      </c>
      <c r="M508" s="289">
        <v>10000000</v>
      </c>
      <c r="N508" s="289">
        <v>0</v>
      </c>
      <c r="O508" s="289">
        <v>0</v>
      </c>
      <c r="P508" s="207">
        <v>1</v>
      </c>
      <c r="Q508" s="207">
        <v>1</v>
      </c>
      <c r="R508" s="207">
        <v>4</v>
      </c>
      <c r="S508" s="207">
        <v>4</v>
      </c>
      <c r="T508" s="207">
        <v>4</v>
      </c>
      <c r="U508" s="206" t="s">
        <v>32</v>
      </c>
      <c r="V508" s="206">
        <v>200</v>
      </c>
      <c r="W508" s="206"/>
      <c r="X508" s="206"/>
      <c r="Y508" s="206">
        <v>40</v>
      </c>
      <c r="Z508" s="206">
        <v>30</v>
      </c>
      <c r="AA508" s="207"/>
      <c r="AB508" s="207"/>
      <c r="AC508" s="207">
        <v>2563</v>
      </c>
      <c r="AD508" s="207">
        <v>2563</v>
      </c>
      <c r="AE508" s="207" t="s">
        <v>187</v>
      </c>
      <c r="AF508" s="207">
        <v>360</v>
      </c>
      <c r="AG508" s="1253" t="s">
        <v>735</v>
      </c>
      <c r="AH508" s="642"/>
      <c r="AI508" s="288" t="s">
        <v>1375</v>
      </c>
      <c r="AJ508" s="289">
        <v>10000000</v>
      </c>
      <c r="AK508" s="1160">
        <v>0</v>
      </c>
      <c r="AL508" s="289">
        <v>10000000</v>
      </c>
      <c r="AM508" s="289"/>
      <c r="AN508" s="289"/>
      <c r="AO508" s="289"/>
      <c r="AP508" s="282">
        <v>2000000</v>
      </c>
      <c r="AQ508" s="282">
        <v>2000000</v>
      </c>
      <c r="AR508" s="282">
        <v>2000000</v>
      </c>
      <c r="AS508" s="282">
        <v>2000000</v>
      </c>
      <c r="AT508" s="282">
        <v>2000000</v>
      </c>
      <c r="AU508" s="289"/>
      <c r="AV508" s="289"/>
      <c r="AW508" s="289"/>
      <c r="AX508" s="1005"/>
      <c r="AY508" s="1141">
        <v>10000000</v>
      </c>
      <c r="AZ508" s="1141">
        <v>0</v>
      </c>
      <c r="BC508" s="452"/>
    </row>
    <row r="509" spans="1:55" s="290" customFormat="1" ht="42" customHeight="1">
      <c r="A509" s="207">
        <v>2</v>
      </c>
      <c r="B509" s="207">
        <v>2</v>
      </c>
      <c r="C509" s="289" t="s">
        <v>1376</v>
      </c>
      <c r="D509" s="207">
        <v>3.2</v>
      </c>
      <c r="E509" s="207">
        <v>2</v>
      </c>
      <c r="F509" s="199" t="s">
        <v>739</v>
      </c>
      <c r="G509" s="199" t="s">
        <v>739</v>
      </c>
      <c r="H509" s="199" t="s">
        <v>487</v>
      </c>
      <c r="I509" s="640" t="s">
        <v>455</v>
      </c>
      <c r="J509" s="637" t="s">
        <v>740</v>
      </c>
      <c r="K509" s="1325">
        <v>18.7087</v>
      </c>
      <c r="L509" s="1325">
        <v>99.594300000000004</v>
      </c>
      <c r="M509" s="289">
        <v>18000000</v>
      </c>
      <c r="N509" s="289">
        <v>0</v>
      </c>
      <c r="O509" s="289">
        <v>0</v>
      </c>
      <c r="P509" s="207">
        <v>1</v>
      </c>
      <c r="Q509" s="207">
        <v>1</v>
      </c>
      <c r="R509" s="207">
        <v>4</v>
      </c>
      <c r="S509" s="207">
        <v>4</v>
      </c>
      <c r="T509" s="207">
        <v>4</v>
      </c>
      <c r="U509" s="206" t="s">
        <v>32</v>
      </c>
      <c r="V509" s="206">
        <v>7000</v>
      </c>
      <c r="W509" s="206"/>
      <c r="X509" s="206"/>
      <c r="Y509" s="206" t="s">
        <v>32</v>
      </c>
      <c r="Z509" s="206">
        <v>80</v>
      </c>
      <c r="AA509" s="207"/>
      <c r="AB509" s="207"/>
      <c r="AC509" s="207">
        <v>2563</v>
      </c>
      <c r="AD509" s="207">
        <v>2563</v>
      </c>
      <c r="AE509" s="207" t="s">
        <v>187</v>
      </c>
      <c r="AF509" s="207">
        <v>360</v>
      </c>
      <c r="AG509" s="1253" t="s">
        <v>735</v>
      </c>
      <c r="AH509" s="642"/>
      <c r="AI509" s="288" t="s">
        <v>1377</v>
      </c>
      <c r="AJ509" s="289">
        <v>18000000</v>
      </c>
      <c r="AK509" s="1160">
        <v>0</v>
      </c>
      <c r="AL509" s="289">
        <v>18000000</v>
      </c>
      <c r="AM509" s="289"/>
      <c r="AN509" s="289"/>
      <c r="AO509" s="289"/>
      <c r="AP509" s="282">
        <v>3600000</v>
      </c>
      <c r="AQ509" s="282">
        <v>3600000</v>
      </c>
      <c r="AR509" s="282">
        <v>3600000</v>
      </c>
      <c r="AS509" s="282">
        <v>3600000</v>
      </c>
      <c r="AT509" s="282">
        <v>3600000</v>
      </c>
      <c r="AU509" s="289"/>
      <c r="AV509" s="289"/>
      <c r="AW509" s="289"/>
      <c r="AX509" s="1005"/>
      <c r="AY509" s="1141">
        <v>18000000</v>
      </c>
      <c r="AZ509" s="1141">
        <v>0</v>
      </c>
      <c r="BC509" s="452"/>
    </row>
    <row r="510" spans="1:55" s="290" customFormat="1" ht="42">
      <c r="A510" s="207">
        <v>2</v>
      </c>
      <c r="B510" s="207">
        <v>3</v>
      </c>
      <c r="C510" s="371" t="s">
        <v>1378</v>
      </c>
      <c r="D510" s="207">
        <v>3.2</v>
      </c>
      <c r="E510" s="207">
        <v>2</v>
      </c>
      <c r="F510" s="372" t="s">
        <v>738</v>
      </c>
      <c r="G510" s="372" t="s">
        <v>739</v>
      </c>
      <c r="H510" s="372" t="s">
        <v>487</v>
      </c>
      <c r="I510" s="640" t="s">
        <v>455</v>
      </c>
      <c r="J510" s="637" t="s">
        <v>740</v>
      </c>
      <c r="K510" s="1341">
        <v>18.735800000000001</v>
      </c>
      <c r="L510" s="1341">
        <v>99.610600000000005</v>
      </c>
      <c r="M510" s="206">
        <v>20000000</v>
      </c>
      <c r="N510" s="206">
        <v>0</v>
      </c>
      <c r="O510" s="206">
        <v>0</v>
      </c>
      <c r="P510" s="207">
        <v>1</v>
      </c>
      <c r="Q510" s="207">
        <v>1</v>
      </c>
      <c r="R510" s="207">
        <v>4</v>
      </c>
      <c r="S510" s="207">
        <v>4</v>
      </c>
      <c r="T510" s="207">
        <v>4</v>
      </c>
      <c r="U510" s="206" t="s">
        <v>32</v>
      </c>
      <c r="V510" s="206">
        <v>7000</v>
      </c>
      <c r="W510" s="301"/>
      <c r="X510" s="206"/>
      <c r="Y510" s="301" t="s">
        <v>32</v>
      </c>
      <c r="Z510" s="206">
        <v>80</v>
      </c>
      <c r="AA510" s="207"/>
      <c r="AB510" s="207"/>
      <c r="AC510" s="207">
        <v>2563</v>
      </c>
      <c r="AD510" s="207">
        <v>2563</v>
      </c>
      <c r="AE510" s="207" t="s">
        <v>187</v>
      </c>
      <c r="AF510" s="207">
        <v>360</v>
      </c>
      <c r="AG510" s="1266" t="s">
        <v>735</v>
      </c>
      <c r="AH510" s="202"/>
      <c r="AI510" s="288" t="s">
        <v>1379</v>
      </c>
      <c r="AJ510" s="206">
        <v>20000000</v>
      </c>
      <c r="AK510" s="366">
        <v>0</v>
      </c>
      <c r="AL510" s="206">
        <v>20000000</v>
      </c>
      <c r="AM510" s="206"/>
      <c r="AN510" s="206"/>
      <c r="AO510" s="289">
        <v>2500000</v>
      </c>
      <c r="AP510" s="289">
        <v>2500000</v>
      </c>
      <c r="AQ510" s="289">
        <v>2500000</v>
      </c>
      <c r="AR510" s="289">
        <v>2500000</v>
      </c>
      <c r="AS510" s="289">
        <v>2500000</v>
      </c>
      <c r="AT510" s="289">
        <v>2500000</v>
      </c>
      <c r="AU510" s="289">
        <v>2500000</v>
      </c>
      <c r="AV510" s="289">
        <v>2500000</v>
      </c>
      <c r="AW510" s="206"/>
      <c r="AX510" s="1006"/>
      <c r="AY510" s="1141">
        <v>20000000</v>
      </c>
      <c r="AZ510" s="1141">
        <v>0</v>
      </c>
      <c r="BC510" s="452"/>
    </row>
    <row r="511" spans="1:55" s="290" customFormat="1" ht="23.25" customHeight="1">
      <c r="A511" s="207">
        <v>2</v>
      </c>
      <c r="B511" s="207">
        <v>4</v>
      </c>
      <c r="C511" s="50" t="s">
        <v>1380</v>
      </c>
      <c r="D511" s="207">
        <v>3.2</v>
      </c>
      <c r="E511" s="207">
        <v>2</v>
      </c>
      <c r="F511" s="367" t="s">
        <v>761</v>
      </c>
      <c r="G511" s="367" t="s">
        <v>739</v>
      </c>
      <c r="H511" s="367" t="s">
        <v>487</v>
      </c>
      <c r="I511" s="640" t="s">
        <v>455</v>
      </c>
      <c r="J511" s="637" t="s">
        <v>740</v>
      </c>
      <c r="K511" s="1310">
        <v>18.661999999999999</v>
      </c>
      <c r="L511" s="1310">
        <v>99.561999999999998</v>
      </c>
      <c r="M511" s="282">
        <v>2500000</v>
      </c>
      <c r="N511" s="282">
        <v>0</v>
      </c>
      <c r="O511" s="282">
        <v>0</v>
      </c>
      <c r="P511" s="207">
        <v>1</v>
      </c>
      <c r="Q511" s="207">
        <v>1</v>
      </c>
      <c r="R511" s="207">
        <v>4</v>
      </c>
      <c r="S511" s="881">
        <v>3</v>
      </c>
      <c r="T511" s="881">
        <v>3</v>
      </c>
      <c r="U511" s="206">
        <v>1800</v>
      </c>
      <c r="V511" s="206" t="s">
        <v>32</v>
      </c>
      <c r="W511" s="206"/>
      <c r="X511" s="206"/>
      <c r="Y511" s="199">
        <v>500</v>
      </c>
      <c r="Z511" s="206">
        <v>15</v>
      </c>
      <c r="AA511" s="207"/>
      <c r="AB511" s="207"/>
      <c r="AC511" s="207">
        <v>2563</v>
      </c>
      <c r="AD511" s="207">
        <v>2563</v>
      </c>
      <c r="AE511" s="207" t="s">
        <v>187</v>
      </c>
      <c r="AF511" s="207">
        <v>120</v>
      </c>
      <c r="AG511" s="1241" t="s">
        <v>735</v>
      </c>
      <c r="AH511" s="207"/>
      <c r="AI511" s="311" t="s">
        <v>1381</v>
      </c>
      <c r="AJ511" s="282">
        <v>2500000</v>
      </c>
      <c r="AK511" s="366">
        <v>0</v>
      </c>
      <c r="AL511" s="282">
        <v>2500000</v>
      </c>
      <c r="AM511" s="282"/>
      <c r="AN511" s="282"/>
      <c r="AO511" s="282"/>
      <c r="AP511" s="282">
        <v>500000</v>
      </c>
      <c r="AQ511" s="282">
        <v>500000</v>
      </c>
      <c r="AR511" s="282">
        <v>500000</v>
      </c>
      <c r="AS511" s="282">
        <v>500000</v>
      </c>
      <c r="AT511" s="282">
        <v>500000</v>
      </c>
      <c r="AU511" s="282"/>
      <c r="AV511" s="282"/>
      <c r="AW511" s="282"/>
      <c r="AX511" s="991"/>
      <c r="AY511" s="1141">
        <v>2500000</v>
      </c>
      <c r="AZ511" s="1141">
        <v>0</v>
      </c>
      <c r="BC511" s="452"/>
    </row>
    <row r="512" spans="1:55" s="290" customFormat="1" ht="23.25">
      <c r="A512" s="207">
        <v>2</v>
      </c>
      <c r="B512" s="207">
        <v>5</v>
      </c>
      <c r="C512" s="50" t="s">
        <v>1382</v>
      </c>
      <c r="D512" s="207">
        <v>3.2</v>
      </c>
      <c r="E512" s="207">
        <v>2</v>
      </c>
      <c r="F512" s="367" t="s">
        <v>761</v>
      </c>
      <c r="G512" s="367" t="s">
        <v>739</v>
      </c>
      <c r="H512" s="367" t="s">
        <v>487</v>
      </c>
      <c r="I512" s="640" t="s">
        <v>455</v>
      </c>
      <c r="J512" s="637" t="s">
        <v>740</v>
      </c>
      <c r="K512" s="1310">
        <v>18.690000000000001</v>
      </c>
      <c r="L512" s="1310">
        <v>99.554000000000002</v>
      </c>
      <c r="M512" s="282">
        <v>1000000</v>
      </c>
      <c r="N512" s="282">
        <v>0</v>
      </c>
      <c r="O512" s="282">
        <v>0</v>
      </c>
      <c r="P512" s="207">
        <v>1</v>
      </c>
      <c r="Q512" s="207">
        <v>1</v>
      </c>
      <c r="R512" s="207">
        <v>4</v>
      </c>
      <c r="S512" s="881">
        <v>3</v>
      </c>
      <c r="T512" s="881">
        <v>3</v>
      </c>
      <c r="U512" s="206">
        <v>800</v>
      </c>
      <c r="V512" s="206" t="s">
        <v>32</v>
      </c>
      <c r="W512" s="206"/>
      <c r="X512" s="206"/>
      <c r="Y512" s="199">
        <v>300</v>
      </c>
      <c r="Z512" s="206">
        <v>15</v>
      </c>
      <c r="AA512" s="207"/>
      <c r="AB512" s="207"/>
      <c r="AC512" s="207">
        <v>2563</v>
      </c>
      <c r="AD512" s="207">
        <v>2563</v>
      </c>
      <c r="AE512" s="207" t="s">
        <v>187</v>
      </c>
      <c r="AF512" s="207">
        <v>120</v>
      </c>
      <c r="AG512" s="1241" t="s">
        <v>735</v>
      </c>
      <c r="AH512" s="207"/>
      <c r="AI512" s="311" t="s">
        <v>1383</v>
      </c>
      <c r="AJ512" s="282">
        <v>1000000</v>
      </c>
      <c r="AK512" s="366">
        <v>0</v>
      </c>
      <c r="AL512" s="282">
        <v>1000000</v>
      </c>
      <c r="AM512" s="282"/>
      <c r="AN512" s="282"/>
      <c r="AO512" s="282"/>
      <c r="AP512" s="282">
        <v>200000</v>
      </c>
      <c r="AQ512" s="282">
        <v>200000</v>
      </c>
      <c r="AR512" s="282">
        <v>200000</v>
      </c>
      <c r="AS512" s="282">
        <v>200000</v>
      </c>
      <c r="AT512" s="282">
        <v>200000</v>
      </c>
      <c r="AU512" s="282"/>
      <c r="AV512" s="282"/>
      <c r="AW512" s="282"/>
      <c r="AX512" s="991"/>
      <c r="AY512" s="1141">
        <v>1000000</v>
      </c>
      <c r="AZ512" s="1141">
        <v>0</v>
      </c>
      <c r="BC512" s="452"/>
    </row>
    <row r="513" spans="1:55" s="290" customFormat="1" ht="23.25">
      <c r="A513" s="207">
        <v>2</v>
      </c>
      <c r="B513" s="207">
        <v>6</v>
      </c>
      <c r="C513" s="50" t="s">
        <v>1384</v>
      </c>
      <c r="D513" s="207">
        <v>3.2</v>
      </c>
      <c r="E513" s="207">
        <v>2</v>
      </c>
      <c r="F513" s="199" t="s">
        <v>753</v>
      </c>
      <c r="G513" s="199" t="s">
        <v>148</v>
      </c>
      <c r="H513" s="199" t="s">
        <v>487</v>
      </c>
      <c r="I513" s="640" t="s">
        <v>455</v>
      </c>
      <c r="J513" s="637" t="s">
        <v>734</v>
      </c>
      <c r="K513" s="1325">
        <v>18.396799999999999</v>
      </c>
      <c r="L513" s="1325">
        <v>99.561999999999998</v>
      </c>
      <c r="M513" s="289">
        <v>5000000</v>
      </c>
      <c r="N513" s="289">
        <v>0</v>
      </c>
      <c r="O513" s="289">
        <v>0</v>
      </c>
      <c r="P513" s="207">
        <v>1</v>
      </c>
      <c r="Q513" s="207">
        <v>1</v>
      </c>
      <c r="R513" s="207">
        <v>4</v>
      </c>
      <c r="S513" s="881">
        <v>3</v>
      </c>
      <c r="T513" s="881">
        <v>3</v>
      </c>
      <c r="U513" s="206">
        <v>970</v>
      </c>
      <c r="V513" s="206">
        <v>970</v>
      </c>
      <c r="W513" s="199"/>
      <c r="X513" s="206"/>
      <c r="Y513" s="199" t="s">
        <v>32</v>
      </c>
      <c r="Z513" s="206">
        <v>20</v>
      </c>
      <c r="AA513" s="207"/>
      <c r="AB513" s="207"/>
      <c r="AC513" s="207">
        <v>2563</v>
      </c>
      <c r="AD513" s="207">
        <v>2563</v>
      </c>
      <c r="AE513" s="207" t="s">
        <v>187</v>
      </c>
      <c r="AF513" s="311">
        <v>240</v>
      </c>
      <c r="AG513" s="1260" t="s">
        <v>735</v>
      </c>
      <c r="AH513" s="311"/>
      <c r="AI513" s="311" t="s">
        <v>1385</v>
      </c>
      <c r="AJ513" s="289">
        <v>5000000</v>
      </c>
      <c r="AK513" s="1160">
        <v>0</v>
      </c>
      <c r="AL513" s="289">
        <v>5000000</v>
      </c>
      <c r="AM513" s="289"/>
      <c r="AN513" s="289"/>
      <c r="AO513" s="282">
        <v>1000000</v>
      </c>
      <c r="AP513" s="282">
        <v>1000000</v>
      </c>
      <c r="AQ513" s="282">
        <v>1000000</v>
      </c>
      <c r="AR513" s="282">
        <v>1000000</v>
      </c>
      <c r="AS513" s="282">
        <v>1000000</v>
      </c>
      <c r="AT513" s="289"/>
      <c r="AU513" s="289"/>
      <c r="AV513" s="289"/>
      <c r="AW513" s="289"/>
      <c r="AX513" s="1005"/>
      <c r="AY513" s="1141">
        <v>5000000</v>
      </c>
      <c r="AZ513" s="1141">
        <v>0</v>
      </c>
      <c r="BC513" s="452"/>
    </row>
    <row r="514" spans="1:55" s="312" customFormat="1" ht="42">
      <c r="A514" s="304">
        <v>2</v>
      </c>
      <c r="B514" s="207">
        <v>7</v>
      </c>
      <c r="C514" s="715" t="s">
        <v>1386</v>
      </c>
      <c r="D514" s="304">
        <v>3.2</v>
      </c>
      <c r="E514" s="304">
        <v>2</v>
      </c>
      <c r="F514" s="199" t="s">
        <v>737</v>
      </c>
      <c r="G514" s="199" t="s">
        <v>148</v>
      </c>
      <c r="H514" s="199" t="s">
        <v>487</v>
      </c>
      <c r="I514" s="640" t="s">
        <v>455</v>
      </c>
      <c r="J514" s="307" t="s">
        <v>734</v>
      </c>
      <c r="K514" s="1325">
        <v>18.423999999999999</v>
      </c>
      <c r="L514" s="1325">
        <v>99.574100000000001</v>
      </c>
      <c r="M514" s="289">
        <v>3500000</v>
      </c>
      <c r="N514" s="289">
        <v>0</v>
      </c>
      <c r="O514" s="289">
        <v>0</v>
      </c>
      <c r="P514" s="304">
        <v>1</v>
      </c>
      <c r="Q514" s="304">
        <v>1</v>
      </c>
      <c r="R514" s="304">
        <v>4</v>
      </c>
      <c r="S514" s="304">
        <v>2</v>
      </c>
      <c r="T514" s="304">
        <v>2</v>
      </c>
      <c r="U514" s="539">
        <v>1198</v>
      </c>
      <c r="V514" s="539">
        <v>1198</v>
      </c>
      <c r="W514" s="199"/>
      <c r="X514" s="539"/>
      <c r="Y514" s="199">
        <v>50</v>
      </c>
      <c r="Z514" s="539">
        <v>20</v>
      </c>
      <c r="AA514" s="304"/>
      <c r="AB514" s="304"/>
      <c r="AC514" s="304">
        <v>2563</v>
      </c>
      <c r="AD514" s="304">
        <v>2563</v>
      </c>
      <c r="AE514" s="304" t="s">
        <v>187</v>
      </c>
      <c r="AF514" s="311">
        <v>360</v>
      </c>
      <c r="AG514" s="1260" t="s">
        <v>735</v>
      </c>
      <c r="AH514" s="311" t="s">
        <v>1089</v>
      </c>
      <c r="AI514" s="311" t="s">
        <v>1387</v>
      </c>
      <c r="AJ514" s="289">
        <v>10000000</v>
      </c>
      <c r="AK514" s="1160">
        <v>0</v>
      </c>
      <c r="AL514" s="289">
        <v>10000000</v>
      </c>
      <c r="AM514" s="289"/>
      <c r="AN514" s="289"/>
      <c r="AO514" s="308">
        <v>2000000</v>
      </c>
      <c r="AP514" s="308">
        <v>2000000</v>
      </c>
      <c r="AQ514" s="308">
        <v>2000000</v>
      </c>
      <c r="AR514" s="308">
        <v>2000000</v>
      </c>
      <c r="AS514" s="308">
        <v>2000000</v>
      </c>
      <c r="AT514" s="289"/>
      <c r="AU514" s="289"/>
      <c r="AV514" s="289"/>
      <c r="AW514" s="289"/>
      <c r="AX514" s="1005"/>
      <c r="AY514" s="1210">
        <v>10000000</v>
      </c>
      <c r="AZ514" s="1210">
        <v>0</v>
      </c>
      <c r="BC514" s="1063"/>
    </row>
    <row r="515" spans="1:55" s="312" customFormat="1" ht="23.25">
      <c r="A515" s="304">
        <v>2</v>
      </c>
      <c r="B515" s="207">
        <v>8</v>
      </c>
      <c r="C515" s="715" t="s">
        <v>1388</v>
      </c>
      <c r="D515" s="304">
        <v>3.2</v>
      </c>
      <c r="E515" s="304">
        <v>2</v>
      </c>
      <c r="F515" s="199" t="s">
        <v>739</v>
      </c>
      <c r="G515" s="199" t="s">
        <v>739</v>
      </c>
      <c r="H515" s="199" t="s">
        <v>487</v>
      </c>
      <c r="I515" s="640" t="s">
        <v>455</v>
      </c>
      <c r="J515" s="307" t="s">
        <v>740</v>
      </c>
      <c r="K515" s="1325">
        <v>18.720500000000001</v>
      </c>
      <c r="L515" s="1325">
        <v>99.588800000000006</v>
      </c>
      <c r="M515" s="289">
        <v>5000000</v>
      </c>
      <c r="N515" s="289">
        <v>0</v>
      </c>
      <c r="O515" s="289">
        <v>0</v>
      </c>
      <c r="P515" s="304">
        <v>1</v>
      </c>
      <c r="Q515" s="304">
        <v>1</v>
      </c>
      <c r="R515" s="304">
        <v>4</v>
      </c>
      <c r="S515" s="304">
        <v>4</v>
      </c>
      <c r="T515" s="376">
        <v>3</v>
      </c>
      <c r="U515" s="539">
        <v>523</v>
      </c>
      <c r="V515" s="539">
        <v>523</v>
      </c>
      <c r="W515" s="199"/>
      <c r="X515" s="539"/>
      <c r="Y515" s="199">
        <v>250</v>
      </c>
      <c r="Z515" s="539">
        <v>20</v>
      </c>
      <c r="AA515" s="304"/>
      <c r="AB515" s="304"/>
      <c r="AC515" s="304">
        <v>2563</v>
      </c>
      <c r="AD515" s="304">
        <v>2563</v>
      </c>
      <c r="AE515" s="304" t="s">
        <v>187</v>
      </c>
      <c r="AF515" s="311">
        <v>120</v>
      </c>
      <c r="AG515" s="1260" t="s">
        <v>735</v>
      </c>
      <c r="AH515" s="311"/>
      <c r="AI515" s="1467" t="s">
        <v>1090</v>
      </c>
      <c r="AJ515" s="289">
        <v>5000000</v>
      </c>
      <c r="AK515" s="1160">
        <v>0</v>
      </c>
      <c r="AL515" s="289">
        <v>5000000</v>
      </c>
      <c r="AM515" s="289"/>
      <c r="AN515" s="289"/>
      <c r="AO515" s="308"/>
      <c r="AP515" s="308">
        <v>1000000</v>
      </c>
      <c r="AQ515" s="308">
        <v>1000000</v>
      </c>
      <c r="AR515" s="308">
        <v>1000000</v>
      </c>
      <c r="AS515" s="308">
        <v>1000000</v>
      </c>
      <c r="AT515" s="289">
        <v>1000000</v>
      </c>
      <c r="AU515" s="289"/>
      <c r="AV515" s="289"/>
      <c r="AW515" s="289"/>
      <c r="AX515" s="1005"/>
      <c r="AY515" s="1210">
        <v>5000000</v>
      </c>
      <c r="AZ515" s="1210">
        <v>0</v>
      </c>
      <c r="BC515" s="1063"/>
    </row>
    <row r="516" spans="1:55" s="312" customFormat="1" ht="23.25">
      <c r="A516" s="304">
        <v>2</v>
      </c>
      <c r="B516" s="207">
        <v>9</v>
      </c>
      <c r="C516" s="715" t="s">
        <v>1389</v>
      </c>
      <c r="D516" s="304">
        <v>3.2</v>
      </c>
      <c r="E516" s="304">
        <v>2</v>
      </c>
      <c r="F516" s="306" t="s">
        <v>752</v>
      </c>
      <c r="G516" s="306" t="s">
        <v>148</v>
      </c>
      <c r="H516" s="306" t="s">
        <v>487</v>
      </c>
      <c r="I516" s="640" t="s">
        <v>455</v>
      </c>
      <c r="J516" s="307" t="s">
        <v>734</v>
      </c>
      <c r="K516" s="1557">
        <v>18.38</v>
      </c>
      <c r="L516" s="1557">
        <v>99.433599999999998</v>
      </c>
      <c r="M516" s="308">
        <v>6000000</v>
      </c>
      <c r="N516" s="308">
        <v>0</v>
      </c>
      <c r="O516" s="308">
        <v>0</v>
      </c>
      <c r="P516" s="304">
        <v>1</v>
      </c>
      <c r="Q516" s="304">
        <v>1</v>
      </c>
      <c r="R516" s="304">
        <v>4</v>
      </c>
      <c r="S516" s="376">
        <v>3</v>
      </c>
      <c r="T516" s="376">
        <v>3</v>
      </c>
      <c r="U516" s="539" t="s">
        <v>32</v>
      </c>
      <c r="V516" s="539">
        <v>724</v>
      </c>
      <c r="W516" s="539"/>
      <c r="X516" s="539"/>
      <c r="Y516" s="199">
        <v>115</v>
      </c>
      <c r="Z516" s="539">
        <v>40</v>
      </c>
      <c r="AA516" s="304"/>
      <c r="AB516" s="304"/>
      <c r="AC516" s="304">
        <v>2563</v>
      </c>
      <c r="AD516" s="304">
        <v>2563</v>
      </c>
      <c r="AE516" s="304" t="s">
        <v>187</v>
      </c>
      <c r="AF516" s="304">
        <v>360</v>
      </c>
      <c r="AG516" s="1252" t="s">
        <v>735</v>
      </c>
      <c r="AH516" s="311"/>
      <c r="AI516" s="311" t="s">
        <v>1390</v>
      </c>
      <c r="AJ516" s="308">
        <v>15000000</v>
      </c>
      <c r="AK516" s="419">
        <v>0</v>
      </c>
      <c r="AL516" s="308">
        <v>15000000</v>
      </c>
      <c r="AM516" s="308"/>
      <c r="AN516" s="308"/>
      <c r="AO516" s="308"/>
      <c r="AP516" s="308">
        <v>3000000</v>
      </c>
      <c r="AQ516" s="308">
        <v>3000000</v>
      </c>
      <c r="AR516" s="308">
        <v>3000000</v>
      </c>
      <c r="AS516" s="308">
        <v>3000000</v>
      </c>
      <c r="AT516" s="308">
        <v>3000000</v>
      </c>
      <c r="AU516" s="308"/>
      <c r="AV516" s="308"/>
      <c r="AW516" s="308"/>
      <c r="AX516" s="1009"/>
      <c r="AY516" s="1210">
        <v>15000000</v>
      </c>
      <c r="AZ516" s="1210">
        <v>0</v>
      </c>
      <c r="BC516" s="1063"/>
    </row>
    <row r="517" spans="1:55" s="312" customFormat="1" ht="23.25">
      <c r="A517" s="304">
        <v>2</v>
      </c>
      <c r="B517" s="207">
        <v>10</v>
      </c>
      <c r="C517" s="715" t="s">
        <v>1391</v>
      </c>
      <c r="D517" s="304">
        <v>3.2</v>
      </c>
      <c r="E517" s="304">
        <v>2</v>
      </c>
      <c r="F517" s="306" t="s">
        <v>762</v>
      </c>
      <c r="G517" s="306" t="s">
        <v>739</v>
      </c>
      <c r="H517" s="306" t="s">
        <v>487</v>
      </c>
      <c r="I517" s="640" t="s">
        <v>455</v>
      </c>
      <c r="J517" s="307" t="s">
        <v>740</v>
      </c>
      <c r="K517" s="1557">
        <v>18.7149</v>
      </c>
      <c r="L517" s="1557">
        <v>99.562399999999997</v>
      </c>
      <c r="M517" s="308">
        <v>15000000</v>
      </c>
      <c r="N517" s="308">
        <v>0</v>
      </c>
      <c r="O517" s="308">
        <v>0</v>
      </c>
      <c r="P517" s="304">
        <v>1</v>
      </c>
      <c r="Q517" s="304">
        <v>1</v>
      </c>
      <c r="R517" s="304">
        <v>4</v>
      </c>
      <c r="S517" s="376">
        <v>3</v>
      </c>
      <c r="T517" s="304">
        <v>2</v>
      </c>
      <c r="U517" s="539">
        <v>662</v>
      </c>
      <c r="V517" s="539">
        <v>622</v>
      </c>
      <c r="W517" s="539"/>
      <c r="X517" s="539"/>
      <c r="Y517" s="199">
        <v>243</v>
      </c>
      <c r="Z517" s="539">
        <v>30</v>
      </c>
      <c r="AA517" s="304"/>
      <c r="AB517" s="304"/>
      <c r="AC517" s="304">
        <v>2563</v>
      </c>
      <c r="AD517" s="304">
        <v>2563</v>
      </c>
      <c r="AE517" s="304" t="s">
        <v>187</v>
      </c>
      <c r="AF517" s="304">
        <v>210</v>
      </c>
      <c r="AG517" s="1252" t="s">
        <v>735</v>
      </c>
      <c r="AH517" s="311" t="s">
        <v>1089</v>
      </c>
      <c r="AI517" s="311" t="s">
        <v>1392</v>
      </c>
      <c r="AJ517" s="308">
        <v>15000000</v>
      </c>
      <c r="AK517" s="419">
        <v>0</v>
      </c>
      <c r="AL517" s="308">
        <v>15000000</v>
      </c>
      <c r="AM517" s="308"/>
      <c r="AN517" s="308"/>
      <c r="AO517" s="308"/>
      <c r="AP517" s="308">
        <v>3000000</v>
      </c>
      <c r="AQ517" s="308">
        <v>3000000</v>
      </c>
      <c r="AR517" s="308">
        <v>3000000</v>
      </c>
      <c r="AS517" s="308">
        <v>3000000</v>
      </c>
      <c r="AT517" s="308">
        <v>3000000</v>
      </c>
      <c r="AU517" s="308"/>
      <c r="AV517" s="308"/>
      <c r="AW517" s="308"/>
      <c r="AX517" s="1009"/>
      <c r="AY517" s="1210">
        <v>15000000</v>
      </c>
      <c r="AZ517" s="1210">
        <v>0</v>
      </c>
      <c r="BC517" s="1063"/>
    </row>
    <row r="518" spans="1:55" s="312" customFormat="1" ht="23.25">
      <c r="A518" s="304">
        <v>2</v>
      </c>
      <c r="B518" s="207">
        <v>11</v>
      </c>
      <c r="C518" s="715" t="s">
        <v>1393</v>
      </c>
      <c r="D518" s="304">
        <v>3.2</v>
      </c>
      <c r="E518" s="304">
        <v>2</v>
      </c>
      <c r="F518" s="306" t="s">
        <v>752</v>
      </c>
      <c r="G518" s="306" t="s">
        <v>148</v>
      </c>
      <c r="H518" s="306" t="s">
        <v>487</v>
      </c>
      <c r="I518" s="640" t="s">
        <v>455</v>
      </c>
      <c r="J518" s="307" t="s">
        <v>734</v>
      </c>
      <c r="K518" s="1557">
        <v>18.381699000000001</v>
      </c>
      <c r="L518" s="1557">
        <v>99.446399999999997</v>
      </c>
      <c r="M518" s="308">
        <v>10000000</v>
      </c>
      <c r="N518" s="308">
        <v>0</v>
      </c>
      <c r="O518" s="308">
        <v>0</v>
      </c>
      <c r="P518" s="304">
        <v>1</v>
      </c>
      <c r="Q518" s="304">
        <v>1</v>
      </c>
      <c r="R518" s="304">
        <v>4</v>
      </c>
      <c r="S518" s="376">
        <v>3</v>
      </c>
      <c r="T518" s="304">
        <v>2</v>
      </c>
      <c r="U518" s="539" t="s">
        <v>32</v>
      </c>
      <c r="V518" s="539" t="s">
        <v>32</v>
      </c>
      <c r="W518" s="539"/>
      <c r="X518" s="539"/>
      <c r="Y518" s="199" t="s">
        <v>32</v>
      </c>
      <c r="Z518" s="539">
        <v>35</v>
      </c>
      <c r="AA518" s="304"/>
      <c r="AB518" s="304"/>
      <c r="AC518" s="304">
        <v>2563</v>
      </c>
      <c r="AD518" s="304">
        <v>2563</v>
      </c>
      <c r="AE518" s="304" t="s">
        <v>187</v>
      </c>
      <c r="AF518" s="304">
        <v>360</v>
      </c>
      <c r="AG518" s="1252" t="s">
        <v>735</v>
      </c>
      <c r="AH518" s="311" t="s">
        <v>1089</v>
      </c>
      <c r="AI518" s="311" t="s">
        <v>1394</v>
      </c>
      <c r="AJ518" s="308">
        <v>10000000</v>
      </c>
      <c r="AK518" s="419">
        <v>0</v>
      </c>
      <c r="AL518" s="308">
        <v>10000000</v>
      </c>
      <c r="AM518" s="308"/>
      <c r="AN518" s="308"/>
      <c r="AO518" s="308"/>
      <c r="AP518" s="308">
        <v>2000000</v>
      </c>
      <c r="AQ518" s="308">
        <v>2000000</v>
      </c>
      <c r="AR518" s="308">
        <v>2000000</v>
      </c>
      <c r="AS518" s="308">
        <v>2000000</v>
      </c>
      <c r="AT518" s="308">
        <v>2000000</v>
      </c>
      <c r="AU518" s="308"/>
      <c r="AV518" s="308"/>
      <c r="AW518" s="308"/>
      <c r="AX518" s="1009"/>
      <c r="AY518" s="1210">
        <v>10000000</v>
      </c>
      <c r="AZ518" s="1210">
        <v>0</v>
      </c>
      <c r="BC518" s="1063"/>
    </row>
    <row r="519" spans="1:55" s="312" customFormat="1" ht="23.25">
      <c r="A519" s="304">
        <v>2</v>
      </c>
      <c r="B519" s="207">
        <v>12</v>
      </c>
      <c r="C519" s="715" t="s">
        <v>1395</v>
      </c>
      <c r="D519" s="304">
        <v>3.2</v>
      </c>
      <c r="E519" s="304">
        <v>2</v>
      </c>
      <c r="F519" s="306" t="s">
        <v>750</v>
      </c>
      <c r="G519" s="306" t="s">
        <v>148</v>
      </c>
      <c r="H519" s="306" t="s">
        <v>487</v>
      </c>
      <c r="I519" s="640" t="s">
        <v>455</v>
      </c>
      <c r="J519" s="307" t="s">
        <v>734</v>
      </c>
      <c r="K519" s="1557">
        <v>18.360104</v>
      </c>
      <c r="L519" s="1557">
        <v>99.513400000000004</v>
      </c>
      <c r="M519" s="308">
        <v>7500000</v>
      </c>
      <c r="N519" s="308">
        <v>0</v>
      </c>
      <c r="O519" s="308">
        <v>0</v>
      </c>
      <c r="P519" s="304">
        <v>1</v>
      </c>
      <c r="Q519" s="304">
        <v>1</v>
      </c>
      <c r="R519" s="304">
        <v>4</v>
      </c>
      <c r="S519" s="376">
        <v>3</v>
      </c>
      <c r="T519" s="304">
        <v>2</v>
      </c>
      <c r="U519" s="539" t="s">
        <v>32</v>
      </c>
      <c r="V519" s="539">
        <v>250</v>
      </c>
      <c r="W519" s="539"/>
      <c r="X519" s="539"/>
      <c r="Y519" s="199">
        <v>100</v>
      </c>
      <c r="Z519" s="539">
        <v>50</v>
      </c>
      <c r="AA519" s="304"/>
      <c r="AB519" s="304"/>
      <c r="AC519" s="304">
        <v>2563</v>
      </c>
      <c r="AD519" s="304">
        <v>2563</v>
      </c>
      <c r="AE519" s="304" t="s">
        <v>187</v>
      </c>
      <c r="AF519" s="304">
        <v>360</v>
      </c>
      <c r="AG519" s="1252" t="s">
        <v>735</v>
      </c>
      <c r="AH519" s="311" t="s">
        <v>1089</v>
      </c>
      <c r="AI519" s="311" t="s">
        <v>1396</v>
      </c>
      <c r="AJ519" s="308">
        <v>15000000</v>
      </c>
      <c r="AK519" s="419">
        <v>0</v>
      </c>
      <c r="AL519" s="308">
        <v>15000000</v>
      </c>
      <c r="AM519" s="308"/>
      <c r="AN519" s="308"/>
      <c r="AO519" s="308"/>
      <c r="AP519" s="308">
        <v>3000000</v>
      </c>
      <c r="AQ519" s="308">
        <v>3000000</v>
      </c>
      <c r="AR519" s="308">
        <v>3000000</v>
      </c>
      <c r="AS519" s="308">
        <v>3000000</v>
      </c>
      <c r="AT519" s="308">
        <v>3000000</v>
      </c>
      <c r="AU519" s="308"/>
      <c r="AV519" s="308"/>
      <c r="AW519" s="308"/>
      <c r="AX519" s="1009"/>
      <c r="AY519" s="1210">
        <v>15000000</v>
      </c>
      <c r="AZ519" s="1210">
        <v>0</v>
      </c>
      <c r="BC519" s="1063"/>
    </row>
    <row r="520" spans="1:55" s="312" customFormat="1" ht="23.25">
      <c r="A520" s="304">
        <v>2</v>
      </c>
      <c r="B520" s="207">
        <v>13</v>
      </c>
      <c r="C520" s="715" t="s">
        <v>1397</v>
      </c>
      <c r="D520" s="304">
        <v>3.2</v>
      </c>
      <c r="E520" s="304">
        <v>2</v>
      </c>
      <c r="F520" s="306" t="s">
        <v>752</v>
      </c>
      <c r="G520" s="306" t="s">
        <v>148</v>
      </c>
      <c r="H520" s="306" t="s">
        <v>487</v>
      </c>
      <c r="I520" s="640" t="s">
        <v>455</v>
      </c>
      <c r="J520" s="307" t="s">
        <v>734</v>
      </c>
      <c r="K520" s="1557">
        <v>18.382496</v>
      </c>
      <c r="L520" s="1557">
        <v>99.448700000000002</v>
      </c>
      <c r="M520" s="308">
        <v>4000000</v>
      </c>
      <c r="N520" s="308">
        <v>0</v>
      </c>
      <c r="O520" s="308">
        <v>0</v>
      </c>
      <c r="P520" s="304">
        <v>1</v>
      </c>
      <c r="Q520" s="304">
        <v>1</v>
      </c>
      <c r="R520" s="304">
        <v>4</v>
      </c>
      <c r="S520" s="304">
        <v>4</v>
      </c>
      <c r="T520" s="376">
        <v>3</v>
      </c>
      <c r="U520" s="539" t="s">
        <v>32</v>
      </c>
      <c r="V520" s="539">
        <v>200</v>
      </c>
      <c r="W520" s="539"/>
      <c r="X520" s="539"/>
      <c r="Y520" s="199">
        <v>80</v>
      </c>
      <c r="Z520" s="539">
        <v>20</v>
      </c>
      <c r="AA520" s="304"/>
      <c r="AB520" s="304"/>
      <c r="AC520" s="304">
        <v>2563</v>
      </c>
      <c r="AD520" s="304">
        <v>2563</v>
      </c>
      <c r="AE520" s="304" t="s">
        <v>187</v>
      </c>
      <c r="AF520" s="304">
        <v>360</v>
      </c>
      <c r="AG520" s="1252" t="s">
        <v>735</v>
      </c>
      <c r="AH520" s="311"/>
      <c r="AI520" s="311" t="s">
        <v>1398</v>
      </c>
      <c r="AJ520" s="308">
        <v>4000000</v>
      </c>
      <c r="AK520" s="419">
        <v>0</v>
      </c>
      <c r="AL520" s="308">
        <v>4000000</v>
      </c>
      <c r="AM520" s="308"/>
      <c r="AN520" s="308"/>
      <c r="AO520" s="308">
        <v>800000</v>
      </c>
      <c r="AP520" s="308">
        <v>800000</v>
      </c>
      <c r="AQ520" s="308">
        <v>800000</v>
      </c>
      <c r="AR520" s="308">
        <v>800000</v>
      </c>
      <c r="AS520" s="308">
        <v>800000</v>
      </c>
      <c r="AT520" s="308"/>
      <c r="AU520" s="308"/>
      <c r="AV520" s="308"/>
      <c r="AW520" s="308"/>
      <c r="AX520" s="1009"/>
      <c r="AY520" s="1210">
        <v>4000000</v>
      </c>
      <c r="AZ520" s="1210">
        <v>0</v>
      </c>
      <c r="BC520" s="1063"/>
    </row>
    <row r="521" spans="1:55" s="312" customFormat="1" ht="42">
      <c r="A521" s="304">
        <v>2</v>
      </c>
      <c r="B521" s="207">
        <v>14</v>
      </c>
      <c r="C521" s="715" t="s">
        <v>1399</v>
      </c>
      <c r="D521" s="304">
        <v>3.2</v>
      </c>
      <c r="E521" s="304">
        <v>2</v>
      </c>
      <c r="F521" s="199" t="s">
        <v>737</v>
      </c>
      <c r="G521" s="199" t="s">
        <v>148</v>
      </c>
      <c r="H521" s="199" t="s">
        <v>487</v>
      </c>
      <c r="I521" s="1558" t="s">
        <v>455</v>
      </c>
      <c r="J521" s="307" t="s">
        <v>734</v>
      </c>
      <c r="K521" s="1325">
        <v>18.412400000000002</v>
      </c>
      <c r="L521" s="1325">
        <v>99.588499999999996</v>
      </c>
      <c r="M521" s="289">
        <v>6000000</v>
      </c>
      <c r="N521" s="289">
        <v>0</v>
      </c>
      <c r="O521" s="289">
        <v>0</v>
      </c>
      <c r="P521" s="304">
        <v>1</v>
      </c>
      <c r="Q521" s="304">
        <v>1</v>
      </c>
      <c r="R521" s="304">
        <v>4</v>
      </c>
      <c r="S521" s="304">
        <v>4</v>
      </c>
      <c r="T521" s="304">
        <v>4</v>
      </c>
      <c r="U521" s="539" t="s">
        <v>32</v>
      </c>
      <c r="V521" s="539">
        <v>100</v>
      </c>
      <c r="W521" s="199"/>
      <c r="X521" s="539"/>
      <c r="Y521" s="199">
        <v>40</v>
      </c>
      <c r="Z521" s="539">
        <v>20</v>
      </c>
      <c r="AA521" s="304"/>
      <c r="AB521" s="304"/>
      <c r="AC521" s="304">
        <v>2563</v>
      </c>
      <c r="AD521" s="304">
        <v>2563</v>
      </c>
      <c r="AE521" s="304" t="s">
        <v>187</v>
      </c>
      <c r="AF521" s="311">
        <v>360</v>
      </c>
      <c r="AG521" s="1260" t="s">
        <v>735</v>
      </c>
      <c r="AH521" s="311"/>
      <c r="AI521" s="311" t="s">
        <v>1400</v>
      </c>
      <c r="AJ521" s="289">
        <v>6000000</v>
      </c>
      <c r="AK521" s="1160">
        <v>0</v>
      </c>
      <c r="AL521" s="289">
        <v>6000000</v>
      </c>
      <c r="AM521" s="289"/>
      <c r="AN521" s="289"/>
      <c r="AO521" s="308">
        <v>1200000</v>
      </c>
      <c r="AP521" s="308">
        <v>1200000</v>
      </c>
      <c r="AQ521" s="308">
        <v>1200000</v>
      </c>
      <c r="AR521" s="308">
        <v>1200000</v>
      </c>
      <c r="AS521" s="308">
        <v>1200000</v>
      </c>
      <c r="AT521" s="289"/>
      <c r="AU521" s="289"/>
      <c r="AV521" s="289"/>
      <c r="AW521" s="289"/>
      <c r="AX521" s="1005"/>
      <c r="AY521" s="1210">
        <v>6000000</v>
      </c>
      <c r="AZ521" s="1210">
        <v>0</v>
      </c>
      <c r="BC521" s="1063"/>
    </row>
    <row r="522" spans="1:55" s="312" customFormat="1" ht="42">
      <c r="A522" s="304">
        <v>2</v>
      </c>
      <c r="B522" s="207">
        <v>15</v>
      </c>
      <c r="C522" s="715" t="s">
        <v>1401</v>
      </c>
      <c r="D522" s="304">
        <v>3.2</v>
      </c>
      <c r="E522" s="304">
        <v>2</v>
      </c>
      <c r="F522" s="199" t="s">
        <v>737</v>
      </c>
      <c r="G522" s="199" t="s">
        <v>148</v>
      </c>
      <c r="H522" s="199" t="s">
        <v>487</v>
      </c>
      <c r="I522" s="1558" t="s">
        <v>455</v>
      </c>
      <c r="J522" s="307" t="s">
        <v>734</v>
      </c>
      <c r="K522" s="1325">
        <v>18.436997000000002</v>
      </c>
      <c r="L522" s="1325">
        <v>99.605500000000006</v>
      </c>
      <c r="M522" s="289">
        <v>3000000</v>
      </c>
      <c r="N522" s="289">
        <v>0</v>
      </c>
      <c r="O522" s="289">
        <v>0</v>
      </c>
      <c r="P522" s="304">
        <v>1</v>
      </c>
      <c r="Q522" s="304">
        <v>1</v>
      </c>
      <c r="R522" s="304">
        <v>4</v>
      </c>
      <c r="S522" s="304">
        <v>4</v>
      </c>
      <c r="T522" s="304">
        <v>4</v>
      </c>
      <c r="U522" s="539" t="s">
        <v>32</v>
      </c>
      <c r="V522" s="539" t="s">
        <v>32</v>
      </c>
      <c r="W522" s="199"/>
      <c r="X522" s="539"/>
      <c r="Y522" s="199">
        <v>385</v>
      </c>
      <c r="Z522" s="539">
        <v>20</v>
      </c>
      <c r="AA522" s="304"/>
      <c r="AB522" s="304"/>
      <c r="AC522" s="304">
        <v>2563</v>
      </c>
      <c r="AD522" s="304">
        <v>2563</v>
      </c>
      <c r="AE522" s="304" t="s">
        <v>187</v>
      </c>
      <c r="AF522" s="311">
        <v>240</v>
      </c>
      <c r="AG522" s="1260" t="s">
        <v>735</v>
      </c>
      <c r="AH522" s="311"/>
      <c r="AI522" s="311" t="s">
        <v>1402</v>
      </c>
      <c r="AJ522" s="289">
        <v>3000000</v>
      </c>
      <c r="AK522" s="1160">
        <v>0</v>
      </c>
      <c r="AL522" s="289">
        <v>3000000</v>
      </c>
      <c r="AM522" s="289"/>
      <c r="AN522" s="289"/>
      <c r="AO522" s="308">
        <v>600000</v>
      </c>
      <c r="AP522" s="308">
        <v>600000</v>
      </c>
      <c r="AQ522" s="308">
        <v>600000</v>
      </c>
      <c r="AR522" s="308">
        <v>600000</v>
      </c>
      <c r="AS522" s="308">
        <v>600000</v>
      </c>
      <c r="AT522" s="289"/>
      <c r="AU522" s="289"/>
      <c r="AV522" s="289"/>
      <c r="AW522" s="289"/>
      <c r="AX522" s="1005"/>
      <c r="AY522" s="1210">
        <v>3000000</v>
      </c>
      <c r="AZ522" s="1210">
        <v>0</v>
      </c>
      <c r="BC522" s="1063"/>
    </row>
    <row r="523" spans="1:55" s="312" customFormat="1" ht="23.25">
      <c r="A523" s="304">
        <v>2</v>
      </c>
      <c r="B523" s="207">
        <v>16</v>
      </c>
      <c r="C523" s="715" t="s">
        <v>1403</v>
      </c>
      <c r="D523" s="304">
        <v>3.2</v>
      </c>
      <c r="E523" s="304">
        <v>2</v>
      </c>
      <c r="F523" s="199" t="s">
        <v>738</v>
      </c>
      <c r="G523" s="199" t="s">
        <v>739</v>
      </c>
      <c r="H523" s="199" t="s">
        <v>487</v>
      </c>
      <c r="I523" s="1558" t="s">
        <v>455</v>
      </c>
      <c r="J523" s="307" t="s">
        <v>740</v>
      </c>
      <c r="K523" s="1325">
        <v>18.806480000000001</v>
      </c>
      <c r="L523" s="1325">
        <v>99.642600000000002</v>
      </c>
      <c r="M523" s="289">
        <v>12000000</v>
      </c>
      <c r="N523" s="289">
        <v>0</v>
      </c>
      <c r="O523" s="289">
        <v>0</v>
      </c>
      <c r="P523" s="304">
        <v>1</v>
      </c>
      <c r="Q523" s="304">
        <v>1</v>
      </c>
      <c r="R523" s="304">
        <v>4</v>
      </c>
      <c r="S523" s="304">
        <v>3</v>
      </c>
      <c r="T523" s="304">
        <v>2</v>
      </c>
      <c r="U523" s="539" t="s">
        <v>32</v>
      </c>
      <c r="V523" s="539" t="s">
        <v>32</v>
      </c>
      <c r="W523" s="199"/>
      <c r="X523" s="539"/>
      <c r="Y523" s="199" t="s">
        <v>32</v>
      </c>
      <c r="Z523" s="539">
        <v>40</v>
      </c>
      <c r="AA523" s="304"/>
      <c r="AB523" s="304"/>
      <c r="AC523" s="304">
        <v>2563</v>
      </c>
      <c r="AD523" s="304">
        <v>2563</v>
      </c>
      <c r="AE523" s="304" t="s">
        <v>187</v>
      </c>
      <c r="AF523" s="311">
        <v>240</v>
      </c>
      <c r="AG523" s="1260" t="s">
        <v>735</v>
      </c>
      <c r="AH523" s="311" t="s">
        <v>1089</v>
      </c>
      <c r="AI523" s="311" t="s">
        <v>1404</v>
      </c>
      <c r="AJ523" s="289">
        <v>12000000</v>
      </c>
      <c r="AK523" s="1160">
        <v>0</v>
      </c>
      <c r="AL523" s="289">
        <v>12000000</v>
      </c>
      <c r="AM523" s="289"/>
      <c r="AN523" s="289"/>
      <c r="AO523" s="308">
        <v>2400000</v>
      </c>
      <c r="AP523" s="308">
        <v>2400000</v>
      </c>
      <c r="AQ523" s="308">
        <v>2400000</v>
      </c>
      <c r="AR523" s="308">
        <v>2400000</v>
      </c>
      <c r="AS523" s="308">
        <v>2400000</v>
      </c>
      <c r="AT523" s="289"/>
      <c r="AU523" s="289"/>
      <c r="AV523" s="289"/>
      <c r="AW523" s="289"/>
      <c r="AX523" s="1005"/>
      <c r="AY523" s="1210">
        <v>12000000</v>
      </c>
      <c r="AZ523" s="1210">
        <v>0</v>
      </c>
      <c r="BC523" s="1063"/>
    </row>
    <row r="524" spans="1:55" s="312" customFormat="1" ht="84">
      <c r="A524" s="304">
        <v>2</v>
      </c>
      <c r="B524" s="207">
        <v>17</v>
      </c>
      <c r="C524" s="715" t="s">
        <v>1405</v>
      </c>
      <c r="D524" s="304">
        <v>3.2</v>
      </c>
      <c r="E524" s="304">
        <v>2</v>
      </c>
      <c r="F524" s="199" t="s">
        <v>753</v>
      </c>
      <c r="G524" s="199" t="s">
        <v>148</v>
      </c>
      <c r="H524" s="199" t="s">
        <v>487</v>
      </c>
      <c r="I524" s="640" t="s">
        <v>455</v>
      </c>
      <c r="J524" s="307" t="s">
        <v>734</v>
      </c>
      <c r="K524" s="1325" t="s">
        <v>983</v>
      </c>
      <c r="L524" s="1325" t="s">
        <v>984</v>
      </c>
      <c r="M524" s="289">
        <v>10000000</v>
      </c>
      <c r="N524" s="289">
        <v>0</v>
      </c>
      <c r="O524" s="289">
        <v>0</v>
      </c>
      <c r="P524" s="304">
        <v>1</v>
      </c>
      <c r="Q524" s="304">
        <v>1</v>
      </c>
      <c r="R524" s="304">
        <v>4</v>
      </c>
      <c r="S524" s="376">
        <v>4</v>
      </c>
      <c r="T524" s="304">
        <v>3</v>
      </c>
      <c r="U524" s="539" t="s">
        <v>32</v>
      </c>
      <c r="V524" s="539" t="s">
        <v>32</v>
      </c>
      <c r="W524" s="199"/>
      <c r="X524" s="539"/>
      <c r="Y524" s="199" t="s">
        <v>32</v>
      </c>
      <c r="Z524" s="539">
        <v>8</v>
      </c>
      <c r="AA524" s="304"/>
      <c r="AB524" s="304"/>
      <c r="AC524" s="304">
        <v>2563</v>
      </c>
      <c r="AD524" s="304">
        <v>2563</v>
      </c>
      <c r="AE524" s="304" t="s">
        <v>187</v>
      </c>
      <c r="AF524" s="311">
        <v>360</v>
      </c>
      <c r="AG524" s="1260" t="s">
        <v>735</v>
      </c>
      <c r="AH524" s="311"/>
      <c r="AI524" s="311" t="s">
        <v>1406</v>
      </c>
      <c r="AJ524" s="289">
        <v>10000000</v>
      </c>
      <c r="AK524" s="1160">
        <v>0</v>
      </c>
      <c r="AL524" s="289">
        <v>10000000</v>
      </c>
      <c r="AM524" s="289"/>
      <c r="AN524" s="289"/>
      <c r="AO524" s="308">
        <v>2000000</v>
      </c>
      <c r="AP524" s="308">
        <v>2000000</v>
      </c>
      <c r="AQ524" s="308">
        <v>2000000</v>
      </c>
      <c r="AR524" s="308">
        <v>2000000</v>
      </c>
      <c r="AS524" s="308">
        <v>2000000</v>
      </c>
      <c r="AT524" s="289"/>
      <c r="AU524" s="289"/>
      <c r="AV524" s="289"/>
      <c r="AW524" s="289"/>
      <c r="AX524" s="1005"/>
      <c r="AY524" s="1210">
        <v>10000000</v>
      </c>
      <c r="AZ524" s="1210">
        <v>0</v>
      </c>
      <c r="BC524" s="1063"/>
    </row>
    <row r="525" spans="1:55" s="290" customFormat="1" ht="42">
      <c r="A525" s="207">
        <v>2</v>
      </c>
      <c r="B525" s="207">
        <v>18</v>
      </c>
      <c r="C525" s="50" t="s">
        <v>1407</v>
      </c>
      <c r="D525" s="207">
        <v>3.2</v>
      </c>
      <c r="E525" s="207">
        <v>2</v>
      </c>
      <c r="F525" s="199" t="s">
        <v>737</v>
      </c>
      <c r="G525" s="199" t="s">
        <v>148</v>
      </c>
      <c r="H525" s="199" t="s">
        <v>487</v>
      </c>
      <c r="I525" s="640" t="s">
        <v>455</v>
      </c>
      <c r="J525" s="637" t="s">
        <v>734</v>
      </c>
      <c r="K525" s="1325">
        <v>18.4024</v>
      </c>
      <c r="L525" s="1325">
        <v>99.575699999999998</v>
      </c>
      <c r="M525" s="289">
        <v>3000000</v>
      </c>
      <c r="N525" s="289">
        <v>0</v>
      </c>
      <c r="O525" s="289">
        <v>0</v>
      </c>
      <c r="P525" s="207">
        <v>1</v>
      </c>
      <c r="Q525" s="207">
        <v>1</v>
      </c>
      <c r="R525" s="207">
        <v>4</v>
      </c>
      <c r="S525" s="304">
        <v>4</v>
      </c>
      <c r="T525" s="881">
        <v>4</v>
      </c>
      <c r="U525" s="206">
        <v>135</v>
      </c>
      <c r="V525" s="206">
        <v>107</v>
      </c>
      <c r="W525" s="199"/>
      <c r="X525" s="206"/>
      <c r="Y525" s="199">
        <v>46</v>
      </c>
      <c r="Z525" s="206">
        <v>15</v>
      </c>
      <c r="AA525" s="207"/>
      <c r="AB525" s="207"/>
      <c r="AC525" s="207">
        <v>2563</v>
      </c>
      <c r="AD525" s="207">
        <v>2563</v>
      </c>
      <c r="AE525" s="207" t="s">
        <v>187</v>
      </c>
      <c r="AF525" s="311">
        <v>360</v>
      </c>
      <c r="AG525" s="1260" t="s">
        <v>735</v>
      </c>
      <c r="AH525" s="311"/>
      <c r="AI525" s="311" t="s">
        <v>1408</v>
      </c>
      <c r="AJ525" s="289">
        <v>3500000</v>
      </c>
      <c r="AK525" s="1160">
        <v>0</v>
      </c>
      <c r="AL525" s="289">
        <v>3500000</v>
      </c>
      <c r="AM525" s="289"/>
      <c r="AN525" s="289"/>
      <c r="AO525" s="282">
        <v>700000</v>
      </c>
      <c r="AP525" s="282">
        <v>700000</v>
      </c>
      <c r="AQ525" s="282">
        <v>700000</v>
      </c>
      <c r="AR525" s="282">
        <v>700000</v>
      </c>
      <c r="AS525" s="282">
        <v>700000</v>
      </c>
      <c r="AT525" s="289"/>
      <c r="AU525" s="289"/>
      <c r="AV525" s="289"/>
      <c r="AW525" s="289"/>
      <c r="AX525" s="1005"/>
      <c r="AY525" s="1141">
        <v>3500000</v>
      </c>
      <c r="AZ525" s="1141">
        <v>0</v>
      </c>
      <c r="BC525" s="452"/>
    </row>
    <row r="526" spans="1:55" s="290" customFormat="1" ht="23.25">
      <c r="A526" s="207">
        <v>2</v>
      </c>
      <c r="B526" s="207">
        <v>19</v>
      </c>
      <c r="C526" s="50" t="s">
        <v>1409</v>
      </c>
      <c r="D526" s="207">
        <v>3.2</v>
      </c>
      <c r="E526" s="207">
        <v>2</v>
      </c>
      <c r="F526" s="199" t="s">
        <v>750</v>
      </c>
      <c r="G526" s="199" t="s">
        <v>148</v>
      </c>
      <c r="H526" s="199" t="s">
        <v>487</v>
      </c>
      <c r="I526" s="640" t="s">
        <v>455</v>
      </c>
      <c r="J526" s="637" t="s">
        <v>734</v>
      </c>
      <c r="K526" s="1325">
        <v>18.394500000000001</v>
      </c>
      <c r="L526" s="1325">
        <v>99.514499999999998</v>
      </c>
      <c r="M526" s="289">
        <v>5000000</v>
      </c>
      <c r="N526" s="289">
        <v>0</v>
      </c>
      <c r="O526" s="289">
        <v>0</v>
      </c>
      <c r="P526" s="207">
        <v>1</v>
      </c>
      <c r="Q526" s="207">
        <v>1</v>
      </c>
      <c r="R526" s="207">
        <v>4</v>
      </c>
      <c r="S526" s="304">
        <v>4</v>
      </c>
      <c r="T526" s="304">
        <v>3</v>
      </c>
      <c r="U526" s="206" t="s">
        <v>32</v>
      </c>
      <c r="V526" s="206">
        <v>90</v>
      </c>
      <c r="W526" s="199"/>
      <c r="X526" s="206"/>
      <c r="Y526" s="199">
        <v>18</v>
      </c>
      <c r="Z526" s="206">
        <v>20</v>
      </c>
      <c r="AA526" s="207"/>
      <c r="AB526" s="207"/>
      <c r="AC526" s="207">
        <v>2563</v>
      </c>
      <c r="AD526" s="207">
        <v>2563</v>
      </c>
      <c r="AE526" s="207" t="s">
        <v>187</v>
      </c>
      <c r="AF526" s="311">
        <v>240</v>
      </c>
      <c r="AG526" s="1260" t="s">
        <v>735</v>
      </c>
      <c r="AH526" s="311"/>
      <c r="AI526" s="311">
        <v>202520000680</v>
      </c>
      <c r="AJ526" s="289">
        <v>3000000</v>
      </c>
      <c r="AK526" s="1160">
        <v>0</v>
      </c>
      <c r="AL526" s="289">
        <v>3000000</v>
      </c>
      <c r="AM526" s="289"/>
      <c r="AN526" s="289"/>
      <c r="AO526" s="282">
        <v>600000</v>
      </c>
      <c r="AP526" s="282">
        <v>600000</v>
      </c>
      <c r="AQ526" s="282">
        <v>600000</v>
      </c>
      <c r="AR526" s="282">
        <v>600000</v>
      </c>
      <c r="AS526" s="282">
        <v>600000</v>
      </c>
      <c r="AT526" s="289"/>
      <c r="AU526" s="289"/>
      <c r="AV526" s="289"/>
      <c r="AW526" s="289"/>
      <c r="AX526" s="1005"/>
      <c r="AY526" s="1141">
        <v>3000000</v>
      </c>
      <c r="AZ526" s="1141">
        <v>0</v>
      </c>
      <c r="BC526" s="452"/>
    </row>
    <row r="527" spans="1:55" s="290" customFormat="1" ht="23.25">
      <c r="A527" s="207">
        <v>2</v>
      </c>
      <c r="B527" s="207">
        <v>20</v>
      </c>
      <c r="C527" s="50" t="s">
        <v>1410</v>
      </c>
      <c r="D527" s="207">
        <v>3.2</v>
      </c>
      <c r="E527" s="207">
        <v>2</v>
      </c>
      <c r="F527" s="199" t="s">
        <v>763</v>
      </c>
      <c r="G527" s="199" t="s">
        <v>759</v>
      </c>
      <c r="H527" s="199" t="s">
        <v>487</v>
      </c>
      <c r="I527" s="640" t="s">
        <v>455</v>
      </c>
      <c r="J527" s="637" t="s">
        <v>734</v>
      </c>
      <c r="K527" s="1325">
        <v>18.288</v>
      </c>
      <c r="L527" s="1325">
        <v>99.372699999999995</v>
      </c>
      <c r="M527" s="289">
        <v>8000000</v>
      </c>
      <c r="N527" s="289">
        <v>0</v>
      </c>
      <c r="O527" s="289">
        <v>0</v>
      </c>
      <c r="P527" s="207">
        <v>1</v>
      </c>
      <c r="Q527" s="207">
        <v>1</v>
      </c>
      <c r="R527" s="207">
        <v>4</v>
      </c>
      <c r="S527" s="304">
        <v>4</v>
      </c>
      <c r="T527" s="881">
        <v>4</v>
      </c>
      <c r="U527" s="206" t="s">
        <v>32</v>
      </c>
      <c r="V527" s="206">
        <v>600</v>
      </c>
      <c r="W527" s="199"/>
      <c r="X527" s="206"/>
      <c r="Y527" s="199">
        <v>120</v>
      </c>
      <c r="Z527" s="206">
        <v>50</v>
      </c>
      <c r="AA527" s="207"/>
      <c r="AB527" s="207"/>
      <c r="AC527" s="207">
        <v>2563</v>
      </c>
      <c r="AD527" s="207">
        <v>2563</v>
      </c>
      <c r="AE527" s="207" t="s">
        <v>187</v>
      </c>
      <c r="AF527" s="311">
        <v>240</v>
      </c>
      <c r="AG527" s="1260" t="s">
        <v>735</v>
      </c>
      <c r="AH527" s="311"/>
      <c r="AI527" s="311" t="s">
        <v>1411</v>
      </c>
      <c r="AJ527" s="289">
        <v>8000000</v>
      </c>
      <c r="AK527" s="1160">
        <v>0</v>
      </c>
      <c r="AL527" s="289">
        <v>8000000</v>
      </c>
      <c r="AM527" s="289"/>
      <c r="AN527" s="289"/>
      <c r="AO527" s="282">
        <v>2000000</v>
      </c>
      <c r="AP527" s="282">
        <v>2000000</v>
      </c>
      <c r="AQ527" s="282">
        <v>2000000</v>
      </c>
      <c r="AR527" s="282">
        <v>2000000</v>
      </c>
      <c r="AS527" s="282"/>
      <c r="AT527" s="289"/>
      <c r="AU527" s="289"/>
      <c r="AV527" s="289"/>
      <c r="AW527" s="289"/>
      <c r="AX527" s="1005"/>
      <c r="AY527" s="1141">
        <f>SUM(AM527:AX527)</f>
        <v>8000000</v>
      </c>
      <c r="AZ527" s="1141">
        <f>+AL527-AY527</f>
        <v>0</v>
      </c>
      <c r="BC527" s="452"/>
    </row>
    <row r="528" spans="1:55" s="272" customFormat="1" ht="23.25">
      <c r="A528" s="197"/>
      <c r="B528" s="197"/>
      <c r="C528" s="197"/>
      <c r="D528" s="197"/>
      <c r="E528" s="197"/>
      <c r="F528" s="331"/>
      <c r="G528" s="331"/>
      <c r="H528" s="331"/>
      <c r="I528" s="197"/>
      <c r="J528" s="197"/>
      <c r="K528" s="826"/>
      <c r="L528" s="826"/>
      <c r="M528" s="332"/>
      <c r="N528" s="332"/>
      <c r="O528" s="197"/>
      <c r="P528" s="197"/>
      <c r="Q528" s="197"/>
      <c r="R528" s="197"/>
      <c r="S528" s="197"/>
      <c r="T528" s="197"/>
      <c r="U528" s="332"/>
      <c r="V528" s="332"/>
      <c r="W528" s="332"/>
      <c r="X528" s="332"/>
      <c r="Y528" s="332"/>
      <c r="Z528" s="332"/>
      <c r="AA528" s="197"/>
      <c r="AB528" s="197"/>
      <c r="AC528" s="197"/>
      <c r="AD528" s="197"/>
      <c r="AE528" s="197"/>
      <c r="AF528" s="197"/>
      <c r="AG528" s="1238"/>
      <c r="AH528" s="197"/>
      <c r="AI528" s="331"/>
      <c r="AJ528" s="197"/>
      <c r="AK528" s="1157"/>
      <c r="AL528" s="197"/>
      <c r="AM528" s="197"/>
      <c r="AN528" s="197"/>
      <c r="AO528" s="197"/>
      <c r="AP528" s="197"/>
      <c r="AQ528" s="197"/>
      <c r="AR528" s="197"/>
      <c r="AS528" s="197"/>
      <c r="AT528" s="197"/>
      <c r="AU528" s="197"/>
      <c r="AV528" s="197"/>
      <c r="AW528" s="197"/>
      <c r="AX528" s="984"/>
      <c r="AY528" s="1141">
        <f t="shared" ref="AY528:AY579" si="120">SUM(AM528:AX528)</f>
        <v>0</v>
      </c>
      <c r="AZ528" s="1141">
        <f t="shared" ref="AZ528:AZ579" si="121">+AJ528-AY528</f>
        <v>0</v>
      </c>
      <c r="BC528" s="95"/>
    </row>
    <row r="529" spans="1:55" s="260" customFormat="1" ht="23.25">
      <c r="B529" s="261">
        <f>COUNT(B530:B536)</f>
        <v>5</v>
      </c>
      <c r="C529" s="314" t="s">
        <v>483</v>
      </c>
      <c r="D529" s="263"/>
      <c r="E529" s="261"/>
      <c r="F529" s="261"/>
      <c r="G529" s="261"/>
      <c r="H529" s="261"/>
      <c r="I529" s="261"/>
      <c r="J529" s="261"/>
      <c r="K529" s="1304"/>
      <c r="L529" s="1304"/>
      <c r="M529" s="264">
        <f>SUM(M530:M536)</f>
        <v>55200000</v>
      </c>
      <c r="N529" s="264">
        <f>SUM(N530:N536)</f>
        <v>55200000</v>
      </c>
      <c r="O529" s="261"/>
      <c r="P529" s="261"/>
      <c r="V529" s="264">
        <f>SUM(V530:V536)</f>
        <v>66794</v>
      </c>
      <c r="W529" s="362">
        <f>SUM(W530:W536)</f>
        <v>4.2</v>
      </c>
      <c r="X529" s="264">
        <f>SUM(X530:X536)</f>
        <v>0</v>
      </c>
      <c r="Y529" s="264">
        <f>SUM(Y530:Y536)</f>
        <v>15922</v>
      </c>
      <c r="Z529" s="297">
        <f>SUM(Z530:Z536)</f>
        <v>180</v>
      </c>
      <c r="AG529" s="1228" t="s">
        <v>764</v>
      </c>
      <c r="AH529" s="261"/>
      <c r="AI529" s="261"/>
      <c r="AJ529" s="264">
        <f t="shared" ref="AJ529:AX529" si="122">SUM(AJ530:AJ536)</f>
        <v>55200000</v>
      </c>
      <c r="AK529" s="265">
        <f t="shared" si="122"/>
        <v>1200000</v>
      </c>
      <c r="AL529" s="264">
        <f t="shared" si="122"/>
        <v>54000000</v>
      </c>
      <c r="AM529" s="264">
        <f t="shared" si="122"/>
        <v>854000</v>
      </c>
      <c r="AN529" s="264">
        <f t="shared" si="122"/>
        <v>2135000</v>
      </c>
      <c r="AO529" s="264">
        <f t="shared" si="122"/>
        <v>4270000</v>
      </c>
      <c r="AP529" s="264">
        <f t="shared" si="122"/>
        <v>7655000</v>
      </c>
      <c r="AQ529" s="264">
        <f t="shared" si="122"/>
        <v>7655000</v>
      </c>
      <c r="AR529" s="264">
        <f t="shared" si="122"/>
        <v>8905000</v>
      </c>
      <c r="AS529" s="264">
        <f t="shared" si="122"/>
        <v>6770000</v>
      </c>
      <c r="AT529" s="264">
        <f t="shared" si="122"/>
        <v>6770000</v>
      </c>
      <c r="AU529" s="264">
        <f t="shared" si="122"/>
        <v>4666000</v>
      </c>
      <c r="AV529" s="264">
        <f t="shared" si="122"/>
        <v>2760000</v>
      </c>
      <c r="AW529" s="264">
        <f t="shared" si="122"/>
        <v>1906000</v>
      </c>
      <c r="AX529" s="993">
        <f t="shared" si="122"/>
        <v>854000</v>
      </c>
      <c r="AY529" s="1141">
        <f t="shared" si="120"/>
        <v>55200000</v>
      </c>
      <c r="AZ529" s="1141">
        <f t="shared" si="121"/>
        <v>0</v>
      </c>
      <c r="BC529" s="1064"/>
    </row>
    <row r="530" spans="1:55" s="272" customFormat="1" ht="23.25">
      <c r="A530" s="197"/>
      <c r="B530" s="197"/>
      <c r="C530" s="197"/>
      <c r="D530" s="197"/>
      <c r="E530" s="197"/>
      <c r="F530" s="197"/>
      <c r="G530" s="197"/>
      <c r="H530" s="197"/>
      <c r="I530" s="197"/>
      <c r="J530" s="197"/>
      <c r="K530" s="826"/>
      <c r="L530" s="826"/>
      <c r="M530" s="332"/>
      <c r="N530" s="197"/>
      <c r="O530" s="197"/>
      <c r="P530" s="197"/>
      <c r="Q530" s="197"/>
      <c r="R530" s="197"/>
      <c r="S530" s="197"/>
      <c r="T530" s="197"/>
      <c r="U530" s="197"/>
      <c r="V530" s="332"/>
      <c r="W530" s="197"/>
      <c r="X530" s="197"/>
      <c r="Y530" s="332"/>
      <c r="Z530" s="332"/>
      <c r="AA530" s="197"/>
      <c r="AB530" s="197"/>
      <c r="AC530" s="197"/>
      <c r="AD530" s="197"/>
      <c r="AE530" s="197"/>
      <c r="AF530" s="197"/>
      <c r="AG530" s="1238"/>
      <c r="AH530" s="197"/>
      <c r="AI530" s="331"/>
      <c r="AJ530" s="197"/>
      <c r="AK530" s="1157"/>
      <c r="AL530" s="197"/>
      <c r="AM530" s="197"/>
      <c r="AN530" s="197"/>
      <c r="AO530" s="197"/>
      <c r="AP530" s="197"/>
      <c r="AQ530" s="197"/>
      <c r="AR530" s="197"/>
      <c r="AS530" s="197"/>
      <c r="AT530" s="197"/>
      <c r="AU530" s="197"/>
      <c r="AV530" s="197"/>
      <c r="AW530" s="197"/>
      <c r="AX530" s="984"/>
      <c r="AY530" s="1141">
        <f t="shared" si="120"/>
        <v>0</v>
      </c>
      <c r="AZ530" s="1141">
        <f t="shared" si="121"/>
        <v>0</v>
      </c>
      <c r="BC530" s="95"/>
    </row>
    <row r="531" spans="1:55" s="672" customFormat="1" ht="42">
      <c r="A531" s="165">
        <v>2</v>
      </c>
      <c r="B531" s="165">
        <v>1</v>
      </c>
      <c r="C531" s="661" t="s">
        <v>767</v>
      </c>
      <c r="D531" s="165">
        <v>3.2</v>
      </c>
      <c r="E531" s="656">
        <v>10</v>
      </c>
      <c r="F531" s="659" t="s">
        <v>768</v>
      </c>
      <c r="G531" s="659" t="s">
        <v>148</v>
      </c>
      <c r="H531" s="659" t="s">
        <v>487</v>
      </c>
      <c r="I531" s="657" t="s">
        <v>488</v>
      </c>
      <c r="J531" s="658" t="s">
        <v>455</v>
      </c>
      <c r="K531" s="1313">
        <v>18.572600000000001</v>
      </c>
      <c r="L531" s="1313">
        <v>99.596699999999998</v>
      </c>
      <c r="M531" s="661">
        <v>14000000</v>
      </c>
      <c r="N531" s="661">
        <v>14000000</v>
      </c>
      <c r="O531" s="661"/>
      <c r="P531" s="165">
        <v>1</v>
      </c>
      <c r="Q531" s="165">
        <v>1</v>
      </c>
      <c r="R531" s="165">
        <v>4</v>
      </c>
      <c r="S531" s="165">
        <v>4</v>
      </c>
      <c r="T531" s="165">
        <v>4</v>
      </c>
      <c r="U531" s="165">
        <v>0</v>
      </c>
      <c r="V531" s="171">
        <v>26100</v>
      </c>
      <c r="W531" s="165">
        <v>0</v>
      </c>
      <c r="X531" s="165">
        <v>0</v>
      </c>
      <c r="Y531" s="171">
        <v>5000</v>
      </c>
      <c r="Z531" s="171">
        <v>50</v>
      </c>
      <c r="AA531" s="165"/>
      <c r="AB531" s="165"/>
      <c r="AC531" s="165">
        <v>2563</v>
      </c>
      <c r="AD531" s="165">
        <v>2563</v>
      </c>
      <c r="AE531" s="165" t="s">
        <v>187</v>
      </c>
      <c r="AF531" s="165">
        <v>360</v>
      </c>
      <c r="AG531" s="1253" t="s">
        <v>764</v>
      </c>
      <c r="AH531" s="670"/>
      <c r="AI531" s="288" t="s">
        <v>1508</v>
      </c>
      <c r="AJ531" s="661">
        <v>14000000</v>
      </c>
      <c r="AK531" s="678">
        <v>0</v>
      </c>
      <c r="AL531" s="661">
        <v>14000000</v>
      </c>
      <c r="AM531" s="671">
        <v>280000</v>
      </c>
      <c r="AN531" s="671">
        <v>700000</v>
      </c>
      <c r="AO531" s="671">
        <v>1400000</v>
      </c>
      <c r="AP531" s="282">
        <v>2100000</v>
      </c>
      <c r="AQ531" s="282">
        <v>2100000</v>
      </c>
      <c r="AR531" s="282">
        <v>2100000</v>
      </c>
      <c r="AS531" s="282">
        <v>1400000</v>
      </c>
      <c r="AT531" s="282">
        <v>1400000</v>
      </c>
      <c r="AU531" s="282">
        <v>1120000</v>
      </c>
      <c r="AV531" s="282">
        <v>700000</v>
      </c>
      <c r="AW531" s="282">
        <v>420000</v>
      </c>
      <c r="AX531" s="1010">
        <v>280000</v>
      </c>
      <c r="AY531" s="1141">
        <v>14000000</v>
      </c>
      <c r="AZ531" s="1141">
        <v>0</v>
      </c>
      <c r="BC531" s="1072"/>
    </row>
    <row r="532" spans="1:55" s="369" customFormat="1" ht="42">
      <c r="A532" s="655">
        <v>2</v>
      </c>
      <c r="B532" s="655">
        <v>2</v>
      </c>
      <c r="C532" s="664" t="s">
        <v>769</v>
      </c>
      <c r="D532" s="656">
        <v>3.2</v>
      </c>
      <c r="E532" s="656">
        <v>10</v>
      </c>
      <c r="F532" s="665" t="s">
        <v>770</v>
      </c>
      <c r="G532" s="665" t="s">
        <v>148</v>
      </c>
      <c r="H532" s="665" t="s">
        <v>487</v>
      </c>
      <c r="I532" s="657" t="s">
        <v>488</v>
      </c>
      <c r="J532" s="658" t="s">
        <v>455</v>
      </c>
      <c r="K532" s="1342">
        <v>18.290400000000002</v>
      </c>
      <c r="L532" s="1342" t="s">
        <v>771</v>
      </c>
      <c r="M532" s="659">
        <v>12500000</v>
      </c>
      <c r="N532" s="659">
        <v>12500000</v>
      </c>
      <c r="O532" s="659">
        <v>0</v>
      </c>
      <c r="P532" s="665">
        <v>1</v>
      </c>
      <c r="Q532" s="665">
        <v>1</v>
      </c>
      <c r="R532" s="665">
        <v>4</v>
      </c>
      <c r="S532" s="665">
        <v>4</v>
      </c>
      <c r="T532" s="665">
        <v>4</v>
      </c>
      <c r="U532" s="666"/>
      <c r="V532" s="678">
        <v>33500</v>
      </c>
      <c r="W532" s="667"/>
      <c r="X532" s="667"/>
      <c r="Y532" s="679">
        <v>10000</v>
      </c>
      <c r="Z532" s="659">
        <v>80</v>
      </c>
      <c r="AA532" s="668"/>
      <c r="AB532" s="669"/>
      <c r="AC532" s="386">
        <v>2563</v>
      </c>
      <c r="AD532" s="386">
        <v>2563</v>
      </c>
      <c r="AE532" s="386" t="s">
        <v>187</v>
      </c>
      <c r="AF532" s="386">
        <v>240</v>
      </c>
      <c r="AG532" s="1245" t="s">
        <v>764</v>
      </c>
      <c r="AH532" s="656"/>
      <c r="AI532" s="656" t="s">
        <v>1509</v>
      </c>
      <c r="AJ532" s="659">
        <v>12500000</v>
      </c>
      <c r="AK532" s="678">
        <v>1200000</v>
      </c>
      <c r="AL532" s="659">
        <v>11300000</v>
      </c>
      <c r="AM532" s="662"/>
      <c r="AN532" s="662"/>
      <c r="AO532" s="662"/>
      <c r="AP532" s="662">
        <v>1250000</v>
      </c>
      <c r="AQ532" s="662">
        <v>1250000</v>
      </c>
      <c r="AR532" s="662">
        <v>2500000</v>
      </c>
      <c r="AS532" s="662">
        <v>2500000</v>
      </c>
      <c r="AT532" s="662">
        <v>2500000</v>
      </c>
      <c r="AU532" s="662">
        <v>1250000</v>
      </c>
      <c r="AV532" s="662">
        <v>625000</v>
      </c>
      <c r="AW532" s="662">
        <v>625000</v>
      </c>
      <c r="AX532" s="998"/>
      <c r="AY532" s="1141">
        <v>12500000</v>
      </c>
      <c r="AZ532" s="1141">
        <v>0</v>
      </c>
      <c r="BC532" s="1069"/>
    </row>
    <row r="533" spans="1:55" s="750" customFormat="1" ht="42">
      <c r="A533" s="600">
        <v>2</v>
      </c>
      <c r="B533" s="600">
        <v>3</v>
      </c>
      <c r="C533" s="749" t="s">
        <v>1510</v>
      </c>
      <c r="D533" s="198">
        <v>3.2</v>
      </c>
      <c r="E533" s="198">
        <v>10</v>
      </c>
      <c r="F533" s="600" t="s">
        <v>765</v>
      </c>
      <c r="G533" s="600" t="s">
        <v>766</v>
      </c>
      <c r="H533" s="600" t="s">
        <v>487</v>
      </c>
      <c r="I533" s="721" t="s">
        <v>488</v>
      </c>
      <c r="J533" s="687" t="s">
        <v>455</v>
      </c>
      <c r="K533" s="534">
        <v>18.157599999999999</v>
      </c>
      <c r="L533" s="534">
        <v>99.446100000000001</v>
      </c>
      <c r="M533" s="199">
        <v>9700000</v>
      </c>
      <c r="N533" s="199">
        <v>9700000</v>
      </c>
      <c r="O533" s="199"/>
      <c r="P533" s="368">
        <v>1</v>
      </c>
      <c r="Q533" s="368">
        <v>1</v>
      </c>
      <c r="R533" s="368">
        <v>1</v>
      </c>
      <c r="S533" s="368">
        <v>4</v>
      </c>
      <c r="T533" s="368">
        <v>4</v>
      </c>
      <c r="U533" s="200"/>
      <c r="V533" s="200">
        <v>770</v>
      </c>
      <c r="W533" s="200"/>
      <c r="X533" s="201"/>
      <c r="Y533" s="200">
        <v>450</v>
      </c>
      <c r="Z533" s="199"/>
      <c r="AA533" s="201"/>
      <c r="AB533" s="201"/>
      <c r="AC533" s="304">
        <v>2563</v>
      </c>
      <c r="AD533" s="304">
        <v>2563</v>
      </c>
      <c r="AE533" s="304" t="s">
        <v>187</v>
      </c>
      <c r="AF533" s="304">
        <v>360</v>
      </c>
      <c r="AG533" s="1245" t="s">
        <v>764</v>
      </c>
      <c r="AH533" s="198"/>
      <c r="AI533" s="198" t="s">
        <v>1511</v>
      </c>
      <c r="AJ533" s="289">
        <v>9700000</v>
      </c>
      <c r="AK533" s="1160">
        <v>0</v>
      </c>
      <c r="AL533" s="199">
        <v>9700000</v>
      </c>
      <c r="AM533" s="199">
        <v>194000</v>
      </c>
      <c r="AN533" s="199">
        <v>485000</v>
      </c>
      <c r="AO533" s="199">
        <v>970000</v>
      </c>
      <c r="AP533" s="199">
        <v>1455000</v>
      </c>
      <c r="AQ533" s="199">
        <v>1455000</v>
      </c>
      <c r="AR533" s="199">
        <v>1455000</v>
      </c>
      <c r="AS533" s="199">
        <v>970000</v>
      </c>
      <c r="AT533" s="199">
        <v>970000</v>
      </c>
      <c r="AU533" s="199">
        <v>776000</v>
      </c>
      <c r="AV533" s="199">
        <v>485000</v>
      </c>
      <c r="AW533" s="199">
        <v>291000</v>
      </c>
      <c r="AX533" s="987">
        <v>194000</v>
      </c>
      <c r="AY533" s="1210">
        <v>9700000</v>
      </c>
      <c r="AZ533" s="1210">
        <v>0</v>
      </c>
      <c r="BC533" s="1081"/>
    </row>
    <row r="534" spans="1:55" s="312" customFormat="1" ht="42">
      <c r="A534" s="655">
        <v>2</v>
      </c>
      <c r="B534" s="655">
        <v>4</v>
      </c>
      <c r="C534" s="661" t="s">
        <v>1512</v>
      </c>
      <c r="D534" s="386">
        <v>3.2</v>
      </c>
      <c r="E534" s="386">
        <v>10</v>
      </c>
      <c r="F534" s="659" t="s">
        <v>751</v>
      </c>
      <c r="G534" s="659" t="s">
        <v>148</v>
      </c>
      <c r="H534" s="659" t="s">
        <v>487</v>
      </c>
      <c r="I534" s="657" t="s">
        <v>488</v>
      </c>
      <c r="J534" s="658" t="s">
        <v>455</v>
      </c>
      <c r="K534" s="673">
        <v>18.3246</v>
      </c>
      <c r="L534" s="674">
        <v>99.488699999999994</v>
      </c>
      <c r="M534" s="661">
        <v>12000000</v>
      </c>
      <c r="N534" s="661">
        <v>12000000</v>
      </c>
      <c r="O534" s="661"/>
      <c r="P534" s="660">
        <v>1</v>
      </c>
      <c r="Q534" s="660">
        <v>1</v>
      </c>
      <c r="R534" s="660">
        <v>1</v>
      </c>
      <c r="S534" s="660">
        <v>4</v>
      </c>
      <c r="T534" s="660">
        <v>4</v>
      </c>
      <c r="U534" s="660"/>
      <c r="V534" s="516">
        <v>5600</v>
      </c>
      <c r="W534" s="677">
        <v>1.5</v>
      </c>
      <c r="X534" s="675" t="s">
        <v>32</v>
      </c>
      <c r="Y534" s="171">
        <v>300</v>
      </c>
      <c r="Z534" s="516">
        <v>30</v>
      </c>
      <c r="AA534" s="165"/>
      <c r="AB534" s="165"/>
      <c r="AC534" s="386">
        <v>2563</v>
      </c>
      <c r="AD534" s="386">
        <v>2563</v>
      </c>
      <c r="AE534" s="386" t="s">
        <v>187</v>
      </c>
      <c r="AF534" s="386">
        <v>360</v>
      </c>
      <c r="AG534" s="1245" t="s">
        <v>764</v>
      </c>
      <c r="AH534" s="527"/>
      <c r="AI534" s="676" t="s">
        <v>1513</v>
      </c>
      <c r="AJ534" s="661">
        <v>12000000</v>
      </c>
      <c r="AK534" s="678"/>
      <c r="AL534" s="661">
        <v>12000000</v>
      </c>
      <c r="AM534" s="662">
        <v>240000</v>
      </c>
      <c r="AN534" s="662">
        <v>600000</v>
      </c>
      <c r="AO534" s="662">
        <v>1200000</v>
      </c>
      <c r="AP534" s="662">
        <v>1800000</v>
      </c>
      <c r="AQ534" s="662">
        <v>1800000</v>
      </c>
      <c r="AR534" s="662">
        <v>1800000</v>
      </c>
      <c r="AS534" s="662">
        <v>1200000</v>
      </c>
      <c r="AT534" s="662">
        <v>1200000</v>
      </c>
      <c r="AU534" s="662">
        <v>960000</v>
      </c>
      <c r="AV534" s="662">
        <v>600000</v>
      </c>
      <c r="AW534" s="662">
        <v>360000</v>
      </c>
      <c r="AX534" s="998">
        <v>240000</v>
      </c>
      <c r="AY534" s="1141">
        <v>12000000</v>
      </c>
      <c r="AZ534" s="1141">
        <v>0</v>
      </c>
      <c r="BC534" s="1063"/>
    </row>
    <row r="535" spans="1:55" s="312" customFormat="1" ht="42">
      <c r="A535" s="655">
        <v>2</v>
      </c>
      <c r="B535" s="655">
        <v>5</v>
      </c>
      <c r="C535" s="661" t="s">
        <v>1514</v>
      </c>
      <c r="D535" s="386">
        <v>3.2</v>
      </c>
      <c r="E535" s="386">
        <v>10</v>
      </c>
      <c r="F535" s="659" t="s">
        <v>760</v>
      </c>
      <c r="G535" s="659" t="s">
        <v>148</v>
      </c>
      <c r="H535" s="659" t="s">
        <v>487</v>
      </c>
      <c r="I535" s="657" t="s">
        <v>488</v>
      </c>
      <c r="J535" s="658" t="s">
        <v>455</v>
      </c>
      <c r="K535" s="673">
        <v>18.379100000000001</v>
      </c>
      <c r="L535" s="674">
        <v>99.558499999999995</v>
      </c>
      <c r="M535" s="661">
        <v>7000000</v>
      </c>
      <c r="N535" s="661">
        <v>7000000</v>
      </c>
      <c r="O535" s="661"/>
      <c r="P535" s="660">
        <v>1</v>
      </c>
      <c r="Q535" s="660">
        <v>1</v>
      </c>
      <c r="R535" s="660">
        <v>1</v>
      </c>
      <c r="S535" s="660">
        <v>4</v>
      </c>
      <c r="T535" s="660">
        <v>4</v>
      </c>
      <c r="U535" s="660"/>
      <c r="V535" s="516">
        <v>824</v>
      </c>
      <c r="W535" s="677">
        <v>2.7</v>
      </c>
      <c r="X535" s="675" t="s">
        <v>32</v>
      </c>
      <c r="Y535" s="171">
        <v>172</v>
      </c>
      <c r="Z535" s="516">
        <v>20</v>
      </c>
      <c r="AA535" s="165"/>
      <c r="AB535" s="165"/>
      <c r="AC535" s="386">
        <v>2563</v>
      </c>
      <c r="AD535" s="386">
        <v>2563</v>
      </c>
      <c r="AE535" s="386" t="s">
        <v>187</v>
      </c>
      <c r="AF535" s="386">
        <v>330</v>
      </c>
      <c r="AG535" s="1245" t="s">
        <v>764</v>
      </c>
      <c r="AH535" s="527"/>
      <c r="AI535" s="676" t="s">
        <v>1515</v>
      </c>
      <c r="AJ535" s="661">
        <v>7000000</v>
      </c>
      <c r="AK535" s="678"/>
      <c r="AL535" s="661">
        <v>7000000</v>
      </c>
      <c r="AM535" s="662">
        <v>140000</v>
      </c>
      <c r="AN535" s="662">
        <v>350000</v>
      </c>
      <c r="AO535" s="662">
        <v>700000</v>
      </c>
      <c r="AP535" s="662">
        <v>1050000</v>
      </c>
      <c r="AQ535" s="662">
        <v>1050000</v>
      </c>
      <c r="AR535" s="662">
        <v>1050000</v>
      </c>
      <c r="AS535" s="662">
        <v>700000</v>
      </c>
      <c r="AT535" s="662">
        <v>700000</v>
      </c>
      <c r="AU535" s="662">
        <v>560000</v>
      </c>
      <c r="AV535" s="662">
        <v>350000</v>
      </c>
      <c r="AW535" s="662">
        <v>210000</v>
      </c>
      <c r="AX535" s="998">
        <v>140000</v>
      </c>
      <c r="AY535" s="1141">
        <v>7000000</v>
      </c>
      <c r="AZ535" s="1141">
        <v>0</v>
      </c>
      <c r="BC535" s="1063"/>
    </row>
    <row r="536" spans="1:55" s="272" customFormat="1" ht="23.25">
      <c r="A536" s="197"/>
      <c r="B536" s="197"/>
      <c r="C536" s="197"/>
      <c r="D536" s="197"/>
      <c r="E536" s="197"/>
      <c r="F536" s="197"/>
      <c r="G536" s="197"/>
      <c r="H536" s="197"/>
      <c r="I536" s="197"/>
      <c r="J536" s="197"/>
      <c r="K536" s="826"/>
      <c r="L536" s="826"/>
      <c r="M536" s="332"/>
      <c r="N536" s="197"/>
      <c r="O536" s="197"/>
      <c r="P536" s="197"/>
      <c r="Q536" s="197"/>
      <c r="R536" s="197"/>
      <c r="S536" s="197"/>
      <c r="T536" s="197"/>
      <c r="U536" s="197"/>
      <c r="V536" s="332"/>
      <c r="W536" s="197"/>
      <c r="X536" s="197"/>
      <c r="Y536" s="332"/>
      <c r="Z536" s="332"/>
      <c r="AA536" s="197"/>
      <c r="AB536" s="197"/>
      <c r="AC536" s="197"/>
      <c r="AD536" s="197"/>
      <c r="AE536" s="197"/>
      <c r="AF536" s="197"/>
      <c r="AG536" s="1238"/>
      <c r="AH536" s="197"/>
      <c r="AI536" s="331"/>
      <c r="AJ536" s="197"/>
      <c r="AK536" s="1157"/>
      <c r="AL536" s="197"/>
      <c r="AM536" s="197"/>
      <c r="AN536" s="197"/>
      <c r="AO536" s="197"/>
      <c r="AP536" s="197"/>
      <c r="AQ536" s="197"/>
      <c r="AR536" s="197"/>
      <c r="AS536" s="197"/>
      <c r="AT536" s="197"/>
      <c r="AU536" s="197"/>
      <c r="AV536" s="197"/>
      <c r="AW536" s="197"/>
      <c r="AX536" s="984"/>
      <c r="AY536" s="1141">
        <f t="shared" si="120"/>
        <v>0</v>
      </c>
      <c r="AZ536" s="1141">
        <f t="shared" si="121"/>
        <v>0</v>
      </c>
      <c r="BC536" s="95"/>
    </row>
    <row r="537" spans="1:55" s="260" customFormat="1" ht="23.25">
      <c r="B537" s="261">
        <f>COUNT(B538:B550)</f>
        <v>11</v>
      </c>
      <c r="C537" s="314" t="s">
        <v>476</v>
      </c>
      <c r="D537" s="263"/>
      <c r="E537" s="261"/>
      <c r="F537" s="261"/>
      <c r="G537" s="261"/>
      <c r="H537" s="261"/>
      <c r="I537" s="261"/>
      <c r="J537" s="261"/>
      <c r="K537" s="1304"/>
      <c r="L537" s="1304"/>
      <c r="M537" s="264">
        <f>SUM(M538:M550)</f>
        <v>61000000</v>
      </c>
      <c r="N537" s="264">
        <f>SUM(N538:N550)</f>
        <v>61000000</v>
      </c>
      <c r="O537" s="261"/>
      <c r="P537" s="261"/>
      <c r="V537" s="264">
        <f>SUM(V538:V550)</f>
        <v>16402</v>
      </c>
      <c r="W537" s="264">
        <f>SUM(W538:W550)</f>
        <v>0</v>
      </c>
      <c r="X537" s="264">
        <f>SUM(X538:X550)</f>
        <v>0</v>
      </c>
      <c r="Y537" s="264">
        <f>SUM(Y538:Y550)</f>
        <v>1560</v>
      </c>
      <c r="Z537" s="297">
        <f>SUM(Z538:Z550)</f>
        <v>320.08006508755381</v>
      </c>
      <c r="AG537" s="1228" t="s">
        <v>793</v>
      </c>
      <c r="AH537" s="261"/>
      <c r="AI537" s="261"/>
      <c r="AJ537" s="264">
        <f t="shared" ref="AJ537:AX537" si="123">SUM(AJ538:AJ550)</f>
        <v>61000000</v>
      </c>
      <c r="AK537" s="265">
        <f t="shared" si="123"/>
        <v>0</v>
      </c>
      <c r="AL537" s="264">
        <f t="shared" si="123"/>
        <v>61000000</v>
      </c>
      <c r="AM537" s="264">
        <f t="shared" si="123"/>
        <v>0</v>
      </c>
      <c r="AN537" s="264">
        <f t="shared" si="123"/>
        <v>1500000</v>
      </c>
      <c r="AO537" s="264">
        <f t="shared" si="123"/>
        <v>1500000</v>
      </c>
      <c r="AP537" s="264">
        <f t="shared" si="123"/>
        <v>5300000</v>
      </c>
      <c r="AQ537" s="264">
        <f t="shared" si="123"/>
        <v>5300000</v>
      </c>
      <c r="AR537" s="264">
        <f t="shared" si="123"/>
        <v>5950000</v>
      </c>
      <c r="AS537" s="264">
        <f t="shared" si="123"/>
        <v>8000000</v>
      </c>
      <c r="AT537" s="264">
        <f t="shared" si="123"/>
        <v>7950000</v>
      </c>
      <c r="AU537" s="264">
        <f t="shared" si="123"/>
        <v>7950000</v>
      </c>
      <c r="AV537" s="264">
        <f t="shared" si="123"/>
        <v>7850000</v>
      </c>
      <c r="AW537" s="264">
        <f t="shared" si="123"/>
        <v>5600000</v>
      </c>
      <c r="AX537" s="993">
        <f t="shared" si="123"/>
        <v>4100000</v>
      </c>
      <c r="AY537" s="1141">
        <f t="shared" si="120"/>
        <v>61000000</v>
      </c>
      <c r="AZ537" s="1141">
        <f t="shared" si="121"/>
        <v>0</v>
      </c>
      <c r="BC537" s="1064"/>
    </row>
    <row r="538" spans="1:55" s="272" customFormat="1" ht="23.25">
      <c r="A538" s="197"/>
      <c r="B538" s="197"/>
      <c r="C538" s="197"/>
      <c r="D538" s="197"/>
      <c r="E538" s="197"/>
      <c r="F538" s="197"/>
      <c r="G538" s="197"/>
      <c r="H538" s="197"/>
      <c r="I538" s="197"/>
      <c r="J538" s="197"/>
      <c r="K538" s="826"/>
      <c r="L538" s="826"/>
      <c r="M538" s="332"/>
      <c r="N538" s="197"/>
      <c r="O538" s="197"/>
      <c r="P538" s="197"/>
      <c r="Q538" s="197"/>
      <c r="R538" s="197"/>
      <c r="S538" s="197"/>
      <c r="T538" s="197"/>
      <c r="U538" s="197"/>
      <c r="V538" s="197"/>
      <c r="W538" s="197"/>
      <c r="X538" s="197"/>
      <c r="Y538" s="197"/>
      <c r="Z538" s="197"/>
      <c r="AA538" s="197"/>
      <c r="AB538" s="197"/>
      <c r="AC538" s="197"/>
      <c r="AD538" s="197"/>
      <c r="AE538" s="197"/>
      <c r="AF538" s="197"/>
      <c r="AG538" s="1238"/>
      <c r="AH538" s="197"/>
      <c r="AI538" s="331"/>
      <c r="AJ538" s="332"/>
      <c r="AK538" s="1157"/>
      <c r="AL538" s="332"/>
      <c r="AM538" s="332"/>
      <c r="AN538" s="332"/>
      <c r="AO538" s="332"/>
      <c r="AP538" s="332"/>
      <c r="AQ538" s="332"/>
      <c r="AR538" s="332"/>
      <c r="AS538" s="332"/>
      <c r="AT538" s="332"/>
      <c r="AU538" s="332"/>
      <c r="AV538" s="332"/>
      <c r="AW538" s="332"/>
      <c r="AX538" s="1045"/>
      <c r="AY538" s="1141">
        <f t="shared" si="120"/>
        <v>0</v>
      </c>
      <c r="AZ538" s="1141">
        <f t="shared" si="121"/>
        <v>0</v>
      </c>
      <c r="BC538" s="95"/>
    </row>
    <row r="539" spans="1:55" s="298" customFormat="1" ht="23.25">
      <c r="A539" s="207">
        <v>2</v>
      </c>
      <c r="B539" s="207">
        <v>1</v>
      </c>
      <c r="C539" s="731" t="s">
        <v>1554</v>
      </c>
      <c r="D539" s="376">
        <v>3.2</v>
      </c>
      <c r="E539" s="376">
        <v>6</v>
      </c>
      <c r="F539" s="376" t="s">
        <v>549</v>
      </c>
      <c r="G539" s="376" t="s">
        <v>535</v>
      </c>
      <c r="H539" s="376" t="s">
        <v>139</v>
      </c>
      <c r="I539" s="376" t="s">
        <v>454</v>
      </c>
      <c r="J539" s="376" t="s">
        <v>561</v>
      </c>
      <c r="K539" s="534">
        <v>19.697800000000001</v>
      </c>
      <c r="L539" s="534">
        <v>99.647000000000006</v>
      </c>
      <c r="M539" s="537">
        <v>15000000</v>
      </c>
      <c r="N539" s="537">
        <v>15000000</v>
      </c>
      <c r="O539" s="282">
        <v>0</v>
      </c>
      <c r="P539" s="376">
        <v>1</v>
      </c>
      <c r="Q539" s="376">
        <v>1</v>
      </c>
      <c r="R539" s="376">
        <v>4</v>
      </c>
      <c r="S539" s="376">
        <v>4</v>
      </c>
      <c r="T539" s="376">
        <v>4</v>
      </c>
      <c r="U539" s="734"/>
      <c r="V539" s="537">
        <v>2000</v>
      </c>
      <c r="W539" s="538"/>
      <c r="X539" s="199"/>
      <c r="Y539" s="537">
        <v>100</v>
      </c>
      <c r="Z539" s="748">
        <v>80</v>
      </c>
      <c r="AA539" s="407" t="s">
        <v>792</v>
      </c>
      <c r="AB539" s="736">
        <v>100</v>
      </c>
      <c r="AC539" s="738">
        <v>2563</v>
      </c>
      <c r="AD539" s="738">
        <v>2563</v>
      </c>
      <c r="AE539" s="738" t="s">
        <v>187</v>
      </c>
      <c r="AF539" s="738">
        <v>180</v>
      </c>
      <c r="AG539" s="1246" t="s">
        <v>793</v>
      </c>
      <c r="AH539" s="304"/>
      <c r="AI539" s="1473" t="s">
        <v>802</v>
      </c>
      <c r="AJ539" s="537">
        <v>15000000</v>
      </c>
      <c r="AK539" s="1171" t="s">
        <v>32</v>
      </c>
      <c r="AL539" s="308">
        <v>15000000</v>
      </c>
      <c r="AM539" s="757"/>
      <c r="AN539" s="308">
        <v>1500000</v>
      </c>
      <c r="AO539" s="308">
        <v>1500000</v>
      </c>
      <c r="AP539" s="308">
        <v>1500000</v>
      </c>
      <c r="AQ539" s="308">
        <v>1500000</v>
      </c>
      <c r="AR539" s="308">
        <v>1500000</v>
      </c>
      <c r="AS539" s="308">
        <v>1500000</v>
      </c>
      <c r="AT539" s="308">
        <v>1500000</v>
      </c>
      <c r="AU539" s="308">
        <v>1500000</v>
      </c>
      <c r="AV539" s="308">
        <v>1500000</v>
      </c>
      <c r="AW539" s="308">
        <v>1000000</v>
      </c>
      <c r="AX539" s="1009">
        <v>500000</v>
      </c>
      <c r="AY539" s="1141">
        <v>15000000</v>
      </c>
      <c r="AZ539" s="1141">
        <v>0</v>
      </c>
      <c r="BC539" s="1068"/>
    </row>
    <row r="540" spans="1:55" s="290" customFormat="1" ht="23.25">
      <c r="A540" s="207">
        <v>2</v>
      </c>
      <c r="B540" s="207">
        <v>2</v>
      </c>
      <c r="C540" s="731" t="s">
        <v>1555</v>
      </c>
      <c r="D540" s="376">
        <v>3.2</v>
      </c>
      <c r="E540" s="376">
        <v>10</v>
      </c>
      <c r="F540" s="752" t="s">
        <v>803</v>
      </c>
      <c r="G540" s="752" t="s">
        <v>661</v>
      </c>
      <c r="H540" s="753" t="s">
        <v>635</v>
      </c>
      <c r="I540" s="687" t="s">
        <v>33</v>
      </c>
      <c r="J540" s="376" t="s">
        <v>576</v>
      </c>
      <c r="K540" s="1343">
        <v>19.360900000000001</v>
      </c>
      <c r="L540" s="1343">
        <v>99.799700000000001</v>
      </c>
      <c r="M540" s="537">
        <v>9000000</v>
      </c>
      <c r="N540" s="537">
        <v>9000000</v>
      </c>
      <c r="O540" s="282">
        <v>0</v>
      </c>
      <c r="P540" s="376">
        <v>1</v>
      </c>
      <c r="Q540" s="376">
        <v>1</v>
      </c>
      <c r="R540" s="376">
        <v>4</v>
      </c>
      <c r="S540" s="376">
        <v>4</v>
      </c>
      <c r="T540" s="376">
        <v>4</v>
      </c>
      <c r="U540" s="734"/>
      <c r="V540" s="537">
        <v>3702</v>
      </c>
      <c r="W540" s="538"/>
      <c r="X540" s="537"/>
      <c r="Y540" s="537">
        <v>40</v>
      </c>
      <c r="Z540" s="748">
        <v>80</v>
      </c>
      <c r="AA540" s="407" t="s">
        <v>792</v>
      </c>
      <c r="AB540" s="736">
        <v>100</v>
      </c>
      <c r="AC540" s="738">
        <v>2563</v>
      </c>
      <c r="AD540" s="738">
        <v>2563</v>
      </c>
      <c r="AE540" s="738" t="s">
        <v>187</v>
      </c>
      <c r="AF540" s="738">
        <v>90</v>
      </c>
      <c r="AG540" s="1246" t="s">
        <v>793</v>
      </c>
      <c r="AH540" s="207"/>
      <c r="AI540" s="1473" t="s">
        <v>804</v>
      </c>
      <c r="AJ540" s="537">
        <v>9000000</v>
      </c>
      <c r="AK540" s="1162" t="s">
        <v>32</v>
      </c>
      <c r="AL540" s="282">
        <v>9000000</v>
      </c>
      <c r="AM540" s="282"/>
      <c r="AN540" s="282"/>
      <c r="AO540" s="282"/>
      <c r="AP540" s="282">
        <v>1000000</v>
      </c>
      <c r="AQ540" s="282">
        <v>1000000</v>
      </c>
      <c r="AR540" s="282">
        <v>1000000</v>
      </c>
      <c r="AS540" s="282">
        <v>1000000</v>
      </c>
      <c r="AT540" s="282">
        <v>1000000</v>
      </c>
      <c r="AU540" s="282">
        <v>1000000</v>
      </c>
      <c r="AV540" s="282">
        <v>1000000</v>
      </c>
      <c r="AW540" s="282">
        <v>1000000</v>
      </c>
      <c r="AX540" s="991">
        <v>1000000</v>
      </c>
      <c r="AY540" s="1141">
        <v>9000000</v>
      </c>
      <c r="AZ540" s="1141">
        <v>0</v>
      </c>
      <c r="BC540" s="452"/>
    </row>
    <row r="541" spans="1:55" s="290" customFormat="1" ht="23.25">
      <c r="A541" s="207">
        <v>2</v>
      </c>
      <c r="B541" s="207">
        <v>3</v>
      </c>
      <c r="C541" s="212" t="s">
        <v>1556</v>
      </c>
      <c r="D541" s="348">
        <v>3.2</v>
      </c>
      <c r="E541" s="348">
        <v>10</v>
      </c>
      <c r="F541" s="348" t="s">
        <v>805</v>
      </c>
      <c r="G541" s="348" t="s">
        <v>535</v>
      </c>
      <c r="H541" s="348" t="s">
        <v>139</v>
      </c>
      <c r="I541" s="348" t="s">
        <v>33</v>
      </c>
      <c r="J541" s="348" t="s">
        <v>576</v>
      </c>
      <c r="K541" s="896">
        <v>19.556699999999999</v>
      </c>
      <c r="L541" s="896">
        <v>99.706800000000001</v>
      </c>
      <c r="M541" s="537">
        <v>4000000</v>
      </c>
      <c r="N541" s="537">
        <v>4000000</v>
      </c>
      <c r="O541" s="282">
        <v>0</v>
      </c>
      <c r="P541" s="348">
        <v>1</v>
      </c>
      <c r="Q541" s="348">
        <v>1</v>
      </c>
      <c r="R541" s="348">
        <v>4</v>
      </c>
      <c r="S541" s="348">
        <v>4</v>
      </c>
      <c r="T541" s="348">
        <v>4</v>
      </c>
      <c r="U541" s="734"/>
      <c r="V541" s="758">
        <v>500</v>
      </c>
      <c r="W541" s="759"/>
      <c r="X541" s="537"/>
      <c r="Y541" s="758">
        <v>80</v>
      </c>
      <c r="Z541" s="760">
        <v>14.792625876000812</v>
      </c>
      <c r="AA541" s="407" t="s">
        <v>792</v>
      </c>
      <c r="AB541" s="754">
        <v>100</v>
      </c>
      <c r="AC541" s="738">
        <v>2563</v>
      </c>
      <c r="AD541" s="738">
        <v>2563</v>
      </c>
      <c r="AE541" s="738" t="s">
        <v>187</v>
      </c>
      <c r="AF541" s="755">
        <v>90</v>
      </c>
      <c r="AG541" s="1246" t="s">
        <v>793</v>
      </c>
      <c r="AH541" s="642"/>
      <c r="AI541" s="1479" t="s">
        <v>806</v>
      </c>
      <c r="AJ541" s="537">
        <v>4000000</v>
      </c>
      <c r="AK541" s="1183" t="s">
        <v>32</v>
      </c>
      <c r="AL541" s="671">
        <v>4000000</v>
      </c>
      <c r="AM541" s="671"/>
      <c r="AN541" s="671"/>
      <c r="AO541" s="671"/>
      <c r="AP541" s="282">
        <v>500000</v>
      </c>
      <c r="AQ541" s="282">
        <v>500000</v>
      </c>
      <c r="AR541" s="282">
        <v>500000</v>
      </c>
      <c r="AS541" s="282">
        <v>500000</v>
      </c>
      <c r="AT541" s="282">
        <v>500000</v>
      </c>
      <c r="AU541" s="282">
        <v>500000</v>
      </c>
      <c r="AV541" s="282">
        <v>500000</v>
      </c>
      <c r="AW541" s="282">
        <v>500000</v>
      </c>
      <c r="AX541" s="1010"/>
      <c r="AY541" s="1141">
        <v>4000000</v>
      </c>
      <c r="AZ541" s="1141">
        <v>0</v>
      </c>
      <c r="BC541" s="452"/>
    </row>
    <row r="542" spans="1:55" s="290" customFormat="1" ht="23.25">
      <c r="A542" s="207">
        <v>2</v>
      </c>
      <c r="B542" s="207">
        <v>4</v>
      </c>
      <c r="C542" s="731" t="s">
        <v>1557</v>
      </c>
      <c r="D542" s="376">
        <v>3.2</v>
      </c>
      <c r="E542" s="376">
        <v>10</v>
      </c>
      <c r="F542" s="376" t="s">
        <v>807</v>
      </c>
      <c r="G542" s="376" t="s">
        <v>661</v>
      </c>
      <c r="H542" s="376" t="s">
        <v>635</v>
      </c>
      <c r="I542" s="376" t="s">
        <v>33</v>
      </c>
      <c r="J542" s="376" t="s">
        <v>576</v>
      </c>
      <c r="K542" s="534">
        <v>19.389966999999999</v>
      </c>
      <c r="L542" s="534">
        <v>99.785079999999994</v>
      </c>
      <c r="M542" s="537">
        <v>7500000</v>
      </c>
      <c r="N542" s="537">
        <v>7500000</v>
      </c>
      <c r="O542" s="282">
        <v>0</v>
      </c>
      <c r="P542" s="376">
        <v>1</v>
      </c>
      <c r="Q542" s="376">
        <v>1</v>
      </c>
      <c r="R542" s="376">
        <v>4</v>
      </c>
      <c r="S542" s="376">
        <v>4</v>
      </c>
      <c r="T542" s="376">
        <v>4</v>
      </c>
      <c r="U542" s="734"/>
      <c r="V542" s="537">
        <v>2500</v>
      </c>
      <c r="W542" s="538"/>
      <c r="X542" s="537"/>
      <c r="Y542" s="537">
        <v>150</v>
      </c>
      <c r="Z542" s="748">
        <v>40</v>
      </c>
      <c r="AA542" s="407" t="s">
        <v>792</v>
      </c>
      <c r="AB542" s="736">
        <v>100</v>
      </c>
      <c r="AC542" s="738">
        <v>2563</v>
      </c>
      <c r="AD542" s="738">
        <v>2563</v>
      </c>
      <c r="AE542" s="738" t="s">
        <v>187</v>
      </c>
      <c r="AF542" s="738">
        <v>180</v>
      </c>
      <c r="AG542" s="1246" t="s">
        <v>793</v>
      </c>
      <c r="AH542" s="202"/>
      <c r="AI542" s="1473" t="s">
        <v>808</v>
      </c>
      <c r="AJ542" s="537">
        <v>7500000</v>
      </c>
      <c r="AK542" s="1162" t="s">
        <v>32</v>
      </c>
      <c r="AL542" s="671">
        <v>7500000</v>
      </c>
      <c r="AM542" s="206"/>
      <c r="AN542" s="206"/>
      <c r="AO542" s="289"/>
      <c r="AP542" s="289">
        <v>500000</v>
      </c>
      <c r="AQ542" s="289">
        <v>500000</v>
      </c>
      <c r="AR542" s="289">
        <v>1000000</v>
      </c>
      <c r="AS542" s="289">
        <v>1000000</v>
      </c>
      <c r="AT542" s="289">
        <v>1000000</v>
      </c>
      <c r="AU542" s="289">
        <v>1000000</v>
      </c>
      <c r="AV542" s="289">
        <v>1000000</v>
      </c>
      <c r="AW542" s="289">
        <v>1000000</v>
      </c>
      <c r="AX542" s="1005">
        <v>500000</v>
      </c>
      <c r="AY542" s="1141">
        <v>7500000</v>
      </c>
      <c r="AZ542" s="1141">
        <v>0</v>
      </c>
      <c r="BC542" s="452"/>
    </row>
    <row r="543" spans="1:55" s="290" customFormat="1" ht="23.25">
      <c r="A543" s="207">
        <v>2</v>
      </c>
      <c r="B543" s="207">
        <v>5</v>
      </c>
      <c r="C543" s="731" t="s">
        <v>1558</v>
      </c>
      <c r="D543" s="376">
        <v>3.2</v>
      </c>
      <c r="E543" s="376">
        <v>10</v>
      </c>
      <c r="F543" s="376" t="s">
        <v>809</v>
      </c>
      <c r="G543" s="376" t="s">
        <v>535</v>
      </c>
      <c r="H543" s="376" t="s">
        <v>139</v>
      </c>
      <c r="I543" s="376" t="s">
        <v>33</v>
      </c>
      <c r="J543" s="376" t="s">
        <v>576</v>
      </c>
      <c r="K543" s="534">
        <v>19.519100000000002</v>
      </c>
      <c r="L543" s="534">
        <v>99.709500000000006</v>
      </c>
      <c r="M543" s="537">
        <v>6000000</v>
      </c>
      <c r="N543" s="537">
        <v>6000000</v>
      </c>
      <c r="O543" s="282">
        <v>0</v>
      </c>
      <c r="P543" s="376">
        <v>1</v>
      </c>
      <c r="Q543" s="376">
        <v>1</v>
      </c>
      <c r="R543" s="376">
        <v>4</v>
      </c>
      <c r="S543" s="376">
        <v>4</v>
      </c>
      <c r="T543" s="376">
        <v>4</v>
      </c>
      <c r="U543" s="734"/>
      <c r="V543" s="537">
        <v>2000</v>
      </c>
      <c r="W543" s="538"/>
      <c r="X543" s="537"/>
      <c r="Y543" s="537">
        <v>200</v>
      </c>
      <c r="Z543" s="748">
        <v>40</v>
      </c>
      <c r="AA543" s="407" t="s">
        <v>792</v>
      </c>
      <c r="AB543" s="736">
        <v>100</v>
      </c>
      <c r="AC543" s="738">
        <v>2563</v>
      </c>
      <c r="AD543" s="738">
        <v>2563</v>
      </c>
      <c r="AE543" s="738" t="s">
        <v>187</v>
      </c>
      <c r="AF543" s="738">
        <v>180</v>
      </c>
      <c r="AG543" s="1246" t="s">
        <v>793</v>
      </c>
      <c r="AH543" s="207"/>
      <c r="AI543" s="1473" t="s">
        <v>810</v>
      </c>
      <c r="AJ543" s="537">
        <v>6000000</v>
      </c>
      <c r="AK543" s="1183" t="s">
        <v>32</v>
      </c>
      <c r="AL543" s="671">
        <v>6000000</v>
      </c>
      <c r="AM543" s="282"/>
      <c r="AN543" s="289"/>
      <c r="AO543" s="289"/>
      <c r="AP543" s="289">
        <v>600000</v>
      </c>
      <c r="AQ543" s="289">
        <v>600000</v>
      </c>
      <c r="AR543" s="289">
        <v>600000</v>
      </c>
      <c r="AS543" s="289">
        <v>700000</v>
      </c>
      <c r="AT543" s="289">
        <v>700000</v>
      </c>
      <c r="AU543" s="289">
        <v>700000</v>
      </c>
      <c r="AV543" s="289">
        <v>700000</v>
      </c>
      <c r="AW543" s="289">
        <v>700000</v>
      </c>
      <c r="AX543" s="1005">
        <v>700000</v>
      </c>
      <c r="AY543" s="1141">
        <v>6000000</v>
      </c>
      <c r="AZ543" s="1141">
        <v>0</v>
      </c>
      <c r="BC543" s="452"/>
    </row>
    <row r="544" spans="1:55" s="290" customFormat="1" ht="23.25">
      <c r="A544" s="207">
        <v>2</v>
      </c>
      <c r="B544" s="207">
        <v>6</v>
      </c>
      <c r="C544" s="731" t="s">
        <v>1559</v>
      </c>
      <c r="D544" s="376">
        <v>3.2</v>
      </c>
      <c r="E544" s="376">
        <v>10</v>
      </c>
      <c r="F544" s="376" t="s">
        <v>1560</v>
      </c>
      <c r="G544" s="376" t="s">
        <v>535</v>
      </c>
      <c r="H544" s="376" t="s">
        <v>139</v>
      </c>
      <c r="I544" s="376" t="s">
        <v>33</v>
      </c>
      <c r="J544" s="376">
        <v>205</v>
      </c>
      <c r="K544" s="534">
        <v>19.571899999999999</v>
      </c>
      <c r="L544" s="534">
        <v>99.811099999999996</v>
      </c>
      <c r="M544" s="537">
        <v>4550000</v>
      </c>
      <c r="N544" s="537">
        <v>4550000</v>
      </c>
      <c r="O544" s="282">
        <v>0</v>
      </c>
      <c r="P544" s="376">
        <v>1</v>
      </c>
      <c r="Q544" s="376">
        <v>1</v>
      </c>
      <c r="R544" s="376">
        <v>4</v>
      </c>
      <c r="S544" s="376">
        <v>4</v>
      </c>
      <c r="T544" s="376">
        <v>4</v>
      </c>
      <c r="U544" s="734"/>
      <c r="V544" s="537">
        <v>500</v>
      </c>
      <c r="W544" s="538"/>
      <c r="X544" s="537"/>
      <c r="Y544" s="537">
        <v>200</v>
      </c>
      <c r="Z544" s="748">
        <v>10</v>
      </c>
      <c r="AA544" s="407" t="s">
        <v>792</v>
      </c>
      <c r="AB544" s="736">
        <v>100</v>
      </c>
      <c r="AC544" s="738">
        <v>2563</v>
      </c>
      <c r="AD544" s="738">
        <v>2563</v>
      </c>
      <c r="AE544" s="738" t="s">
        <v>187</v>
      </c>
      <c r="AF544" s="738">
        <v>90</v>
      </c>
      <c r="AG544" s="1246" t="s">
        <v>793</v>
      </c>
      <c r="AH544" s="207"/>
      <c r="AI544" s="1473" t="s">
        <v>811</v>
      </c>
      <c r="AJ544" s="537">
        <v>4550000</v>
      </c>
      <c r="AK544" s="1162" t="s">
        <v>32</v>
      </c>
      <c r="AL544" s="671">
        <v>4550000</v>
      </c>
      <c r="AM544" s="282"/>
      <c r="AN544" s="282"/>
      <c r="AO544" s="282"/>
      <c r="AP544" s="282">
        <v>500000</v>
      </c>
      <c r="AQ544" s="282">
        <v>500000</v>
      </c>
      <c r="AR544" s="282">
        <v>500000</v>
      </c>
      <c r="AS544" s="282">
        <v>550000</v>
      </c>
      <c r="AT544" s="282">
        <v>500000</v>
      </c>
      <c r="AU544" s="282">
        <v>500000</v>
      </c>
      <c r="AV544" s="282">
        <v>500000</v>
      </c>
      <c r="AW544" s="282">
        <v>500000</v>
      </c>
      <c r="AX544" s="991">
        <v>500000</v>
      </c>
      <c r="AY544" s="1141">
        <v>4550000</v>
      </c>
      <c r="AZ544" s="1141">
        <v>0</v>
      </c>
      <c r="BC544" s="452"/>
    </row>
    <row r="545" spans="1:55" s="290" customFormat="1" ht="23.25">
      <c r="A545" s="207">
        <v>2</v>
      </c>
      <c r="B545" s="207">
        <v>7</v>
      </c>
      <c r="C545" s="731" t="s">
        <v>1561</v>
      </c>
      <c r="D545" s="376">
        <v>3.2</v>
      </c>
      <c r="E545" s="376">
        <v>10</v>
      </c>
      <c r="F545" s="376" t="s">
        <v>791</v>
      </c>
      <c r="G545" s="376" t="s">
        <v>453</v>
      </c>
      <c r="H545" s="376" t="s">
        <v>139</v>
      </c>
      <c r="I545" s="376" t="s">
        <v>454</v>
      </c>
      <c r="J545" s="376" t="s">
        <v>561</v>
      </c>
      <c r="K545" s="534">
        <v>19.628935472776899</v>
      </c>
      <c r="L545" s="534">
        <v>99.764897990620895</v>
      </c>
      <c r="M545" s="537">
        <v>2800000</v>
      </c>
      <c r="N545" s="537">
        <v>2800000</v>
      </c>
      <c r="O545" s="282">
        <v>0</v>
      </c>
      <c r="P545" s="376">
        <v>1</v>
      </c>
      <c r="Q545" s="376">
        <v>1</v>
      </c>
      <c r="R545" s="376">
        <v>4</v>
      </c>
      <c r="S545" s="376">
        <v>4</v>
      </c>
      <c r="T545" s="881">
        <v>4</v>
      </c>
      <c r="U545" s="756"/>
      <c r="V545" s="537">
        <v>500</v>
      </c>
      <c r="W545" s="538"/>
      <c r="X545" s="537"/>
      <c r="Y545" s="537">
        <v>80</v>
      </c>
      <c r="Z545" s="748">
        <v>10.354838113200568</v>
      </c>
      <c r="AA545" s="407" t="s">
        <v>792</v>
      </c>
      <c r="AB545" s="736">
        <v>100</v>
      </c>
      <c r="AC545" s="738">
        <v>2563</v>
      </c>
      <c r="AD545" s="738">
        <v>2563</v>
      </c>
      <c r="AE545" s="738" t="s">
        <v>187</v>
      </c>
      <c r="AF545" s="738">
        <v>90</v>
      </c>
      <c r="AG545" s="1246" t="s">
        <v>793</v>
      </c>
      <c r="AH545" s="207"/>
      <c r="AI545" s="1473" t="s">
        <v>806</v>
      </c>
      <c r="AJ545" s="537">
        <v>2800000</v>
      </c>
      <c r="AK545" s="1183" t="s">
        <v>32</v>
      </c>
      <c r="AL545" s="671">
        <v>2800000</v>
      </c>
      <c r="AM545" s="282"/>
      <c r="AN545" s="282"/>
      <c r="AO545" s="282"/>
      <c r="AP545" s="282">
        <v>300000</v>
      </c>
      <c r="AQ545" s="282">
        <v>300000</v>
      </c>
      <c r="AR545" s="282">
        <v>300000</v>
      </c>
      <c r="AS545" s="282">
        <v>400000</v>
      </c>
      <c r="AT545" s="282">
        <v>300000</v>
      </c>
      <c r="AU545" s="282">
        <v>300000</v>
      </c>
      <c r="AV545" s="282">
        <v>300000</v>
      </c>
      <c r="AW545" s="282">
        <v>300000</v>
      </c>
      <c r="AX545" s="991">
        <v>300000</v>
      </c>
      <c r="AY545" s="1141">
        <v>2800000</v>
      </c>
      <c r="AZ545" s="1141">
        <v>0</v>
      </c>
      <c r="BC545" s="452"/>
    </row>
    <row r="546" spans="1:55" s="290" customFormat="1" ht="23.25">
      <c r="A546" s="207">
        <v>2</v>
      </c>
      <c r="B546" s="207">
        <v>8</v>
      </c>
      <c r="C546" s="731" t="s">
        <v>1562</v>
      </c>
      <c r="D546" s="376">
        <v>3.2</v>
      </c>
      <c r="E546" s="376">
        <v>10</v>
      </c>
      <c r="F546" s="376" t="s">
        <v>791</v>
      </c>
      <c r="G546" s="376" t="s">
        <v>453</v>
      </c>
      <c r="H546" s="376" t="s">
        <v>139</v>
      </c>
      <c r="I546" s="376" t="s">
        <v>454</v>
      </c>
      <c r="J546" s="376" t="s">
        <v>561</v>
      </c>
      <c r="K546" s="534">
        <v>19.628027792341399</v>
      </c>
      <c r="L546" s="534">
        <v>99.765847382946504</v>
      </c>
      <c r="M546" s="537">
        <v>3150000</v>
      </c>
      <c r="N546" s="537">
        <v>3150000</v>
      </c>
      <c r="O546" s="282">
        <v>0</v>
      </c>
      <c r="P546" s="376">
        <v>1</v>
      </c>
      <c r="Q546" s="376">
        <v>1</v>
      </c>
      <c r="R546" s="376">
        <v>4</v>
      </c>
      <c r="S546" s="376">
        <v>4</v>
      </c>
      <c r="T546" s="881">
        <v>4</v>
      </c>
      <c r="U546" s="756"/>
      <c r="V546" s="537">
        <v>600</v>
      </c>
      <c r="W546" s="538"/>
      <c r="X546" s="537"/>
      <c r="Y546" s="537">
        <v>70</v>
      </c>
      <c r="Z546" s="748">
        <v>11.649192877350641</v>
      </c>
      <c r="AA546" s="407" t="s">
        <v>792</v>
      </c>
      <c r="AB546" s="736">
        <v>100</v>
      </c>
      <c r="AC546" s="738">
        <v>2563</v>
      </c>
      <c r="AD546" s="738">
        <v>2563</v>
      </c>
      <c r="AE546" s="738" t="s">
        <v>187</v>
      </c>
      <c r="AF546" s="738">
        <v>90</v>
      </c>
      <c r="AG546" s="1246" t="s">
        <v>793</v>
      </c>
      <c r="AH546" s="207"/>
      <c r="AI546" s="1473" t="s">
        <v>812</v>
      </c>
      <c r="AJ546" s="537">
        <v>3150000</v>
      </c>
      <c r="AK546" s="1162" t="s">
        <v>32</v>
      </c>
      <c r="AL546" s="671">
        <v>3150000</v>
      </c>
      <c r="AM546" s="282"/>
      <c r="AN546" s="282"/>
      <c r="AO546" s="282"/>
      <c r="AP546" s="282">
        <v>200000</v>
      </c>
      <c r="AQ546" s="282">
        <v>200000</v>
      </c>
      <c r="AR546" s="282">
        <v>350000</v>
      </c>
      <c r="AS546" s="282">
        <v>400000</v>
      </c>
      <c r="AT546" s="282">
        <v>400000</v>
      </c>
      <c r="AU546" s="282">
        <v>400000</v>
      </c>
      <c r="AV546" s="282">
        <v>400000</v>
      </c>
      <c r="AW546" s="282">
        <v>400000</v>
      </c>
      <c r="AX546" s="991">
        <v>400000</v>
      </c>
      <c r="AY546" s="1141">
        <v>3150000</v>
      </c>
      <c r="AZ546" s="1141">
        <v>0</v>
      </c>
      <c r="BC546" s="452"/>
    </row>
    <row r="547" spans="1:55" s="290" customFormat="1" ht="23.25">
      <c r="A547" s="207">
        <v>2</v>
      </c>
      <c r="B547" s="207">
        <v>9</v>
      </c>
      <c r="C547" s="731" t="s">
        <v>1563</v>
      </c>
      <c r="D547" s="376">
        <v>3.2</v>
      </c>
      <c r="E547" s="376">
        <v>10</v>
      </c>
      <c r="F547" s="376" t="s">
        <v>791</v>
      </c>
      <c r="G547" s="376" t="s">
        <v>453</v>
      </c>
      <c r="H547" s="376" t="s">
        <v>139</v>
      </c>
      <c r="I547" s="376" t="s">
        <v>454</v>
      </c>
      <c r="J547" s="376" t="s">
        <v>561</v>
      </c>
      <c r="K547" s="534">
        <v>19.631626019055101</v>
      </c>
      <c r="L547" s="534">
        <v>99.769679274040698</v>
      </c>
      <c r="M547" s="537">
        <v>2800000</v>
      </c>
      <c r="N547" s="537">
        <v>2800000</v>
      </c>
      <c r="O547" s="282">
        <v>0</v>
      </c>
      <c r="P547" s="376">
        <v>1</v>
      </c>
      <c r="Q547" s="376">
        <v>1</v>
      </c>
      <c r="R547" s="376">
        <v>4</v>
      </c>
      <c r="S547" s="376">
        <v>4</v>
      </c>
      <c r="T547" s="376">
        <v>4</v>
      </c>
      <c r="U547" s="756"/>
      <c r="V547" s="537">
        <v>400</v>
      </c>
      <c r="W547" s="538"/>
      <c r="X547" s="537"/>
      <c r="Y547" s="537">
        <v>80</v>
      </c>
      <c r="Z547" s="748">
        <v>10.354838113200568</v>
      </c>
      <c r="AA547" s="407" t="s">
        <v>792</v>
      </c>
      <c r="AB547" s="736">
        <v>100</v>
      </c>
      <c r="AC547" s="738">
        <v>2563</v>
      </c>
      <c r="AD547" s="738">
        <v>2563</v>
      </c>
      <c r="AE547" s="738" t="s">
        <v>187</v>
      </c>
      <c r="AF547" s="738">
        <v>90</v>
      </c>
      <c r="AG547" s="1246" t="s">
        <v>793</v>
      </c>
      <c r="AH547" s="207"/>
      <c r="AI547" s="1473" t="s">
        <v>813</v>
      </c>
      <c r="AJ547" s="537">
        <v>2800000</v>
      </c>
      <c r="AK547" s="1183" t="s">
        <v>32</v>
      </c>
      <c r="AL547" s="671">
        <v>2800000</v>
      </c>
      <c r="AM547" s="282"/>
      <c r="AN547" s="282"/>
      <c r="AO547" s="282"/>
      <c r="AP547" s="282"/>
      <c r="AQ547" s="282"/>
      <c r="AR547" s="282"/>
      <c r="AS547" s="282">
        <v>700000</v>
      </c>
      <c r="AT547" s="282">
        <v>700000</v>
      </c>
      <c r="AU547" s="282">
        <v>700000</v>
      </c>
      <c r="AV547" s="282">
        <v>700000</v>
      </c>
      <c r="AW547" s="282"/>
      <c r="AX547" s="991"/>
      <c r="AY547" s="1141">
        <v>2800000</v>
      </c>
      <c r="AZ547" s="1141">
        <v>0</v>
      </c>
      <c r="BC547" s="452"/>
    </row>
    <row r="548" spans="1:55" s="290" customFormat="1" ht="23.25">
      <c r="A548" s="207">
        <v>2</v>
      </c>
      <c r="B548" s="207">
        <v>10</v>
      </c>
      <c r="C548" s="731" t="s">
        <v>1564</v>
      </c>
      <c r="D548" s="376">
        <v>3.2</v>
      </c>
      <c r="E548" s="376">
        <v>10</v>
      </c>
      <c r="F548" s="376" t="s">
        <v>791</v>
      </c>
      <c r="G548" s="376" t="s">
        <v>453</v>
      </c>
      <c r="H548" s="376" t="s">
        <v>139</v>
      </c>
      <c r="I548" s="376" t="s">
        <v>454</v>
      </c>
      <c r="J548" s="376" t="s">
        <v>561</v>
      </c>
      <c r="K548" s="534">
        <v>19.628911065849401</v>
      </c>
      <c r="L548" s="534">
        <v>99.770620035080697</v>
      </c>
      <c r="M548" s="537">
        <v>4200000</v>
      </c>
      <c r="N548" s="537">
        <v>4200000</v>
      </c>
      <c r="O548" s="282">
        <v>0</v>
      </c>
      <c r="P548" s="376">
        <v>1</v>
      </c>
      <c r="Q548" s="376">
        <v>1</v>
      </c>
      <c r="R548" s="376">
        <v>4</v>
      </c>
      <c r="S548" s="376">
        <v>4</v>
      </c>
      <c r="T548" s="376">
        <v>4</v>
      </c>
      <c r="U548" s="756"/>
      <c r="V548" s="537">
        <v>500</v>
      </c>
      <c r="W548" s="538"/>
      <c r="X548" s="537"/>
      <c r="Y548" s="537">
        <v>60</v>
      </c>
      <c r="Z548" s="748">
        <v>15.532257169800856</v>
      </c>
      <c r="AA548" s="407" t="s">
        <v>792</v>
      </c>
      <c r="AB548" s="736">
        <v>100</v>
      </c>
      <c r="AC548" s="738">
        <v>2563</v>
      </c>
      <c r="AD548" s="738">
        <v>2563</v>
      </c>
      <c r="AE548" s="738" t="s">
        <v>187</v>
      </c>
      <c r="AF548" s="738">
        <v>90</v>
      </c>
      <c r="AG548" s="1246" t="s">
        <v>793</v>
      </c>
      <c r="AH548" s="207"/>
      <c r="AI548" s="1473" t="s">
        <v>814</v>
      </c>
      <c r="AJ548" s="537">
        <v>4200000</v>
      </c>
      <c r="AK548" s="1162" t="s">
        <v>32</v>
      </c>
      <c r="AL548" s="671">
        <v>4200000</v>
      </c>
      <c r="AM548" s="282"/>
      <c r="AN548" s="282"/>
      <c r="AO548" s="282"/>
      <c r="AP548" s="282"/>
      <c r="AQ548" s="282"/>
      <c r="AR548" s="282"/>
      <c r="AS548" s="282">
        <v>1050000</v>
      </c>
      <c r="AT548" s="282">
        <v>1050000</v>
      </c>
      <c r="AU548" s="282">
        <v>1050000</v>
      </c>
      <c r="AV548" s="282">
        <v>1050000</v>
      </c>
      <c r="AW548" s="282"/>
      <c r="AX548" s="991"/>
      <c r="AY548" s="1141">
        <v>4200000</v>
      </c>
      <c r="AZ548" s="1141">
        <v>0</v>
      </c>
      <c r="BC548" s="452"/>
    </row>
    <row r="549" spans="1:55" s="290" customFormat="1" ht="23.25">
      <c r="A549" s="207">
        <v>2</v>
      </c>
      <c r="B549" s="207">
        <v>11</v>
      </c>
      <c r="C549" s="731" t="s">
        <v>1565</v>
      </c>
      <c r="D549" s="376">
        <v>3.2</v>
      </c>
      <c r="E549" s="376">
        <v>10</v>
      </c>
      <c r="F549" s="376" t="s">
        <v>1566</v>
      </c>
      <c r="G549" s="376" t="s">
        <v>453</v>
      </c>
      <c r="H549" s="376" t="s">
        <v>139</v>
      </c>
      <c r="I549" s="376" t="s">
        <v>454</v>
      </c>
      <c r="J549" s="376" t="s">
        <v>561</v>
      </c>
      <c r="K549" s="534">
        <v>19.531102777777775</v>
      </c>
      <c r="L549" s="534">
        <v>99.710055555555556</v>
      </c>
      <c r="M549" s="537">
        <v>2000000</v>
      </c>
      <c r="N549" s="537">
        <v>2000000</v>
      </c>
      <c r="O549" s="282">
        <v>0</v>
      </c>
      <c r="P549" s="376">
        <v>1</v>
      </c>
      <c r="Q549" s="376">
        <v>1</v>
      </c>
      <c r="R549" s="376">
        <v>4</v>
      </c>
      <c r="S549" s="376">
        <v>4</v>
      </c>
      <c r="T549" s="376">
        <v>4</v>
      </c>
      <c r="U549" s="743"/>
      <c r="V549" s="537">
        <v>3200</v>
      </c>
      <c r="W549" s="538"/>
      <c r="X549" s="537"/>
      <c r="Y549" s="537">
        <v>500</v>
      </c>
      <c r="Z549" s="748">
        <v>7.3963129380004062</v>
      </c>
      <c r="AA549" s="407" t="s">
        <v>792</v>
      </c>
      <c r="AB549" s="736">
        <v>100</v>
      </c>
      <c r="AC549" s="738">
        <v>2563</v>
      </c>
      <c r="AD549" s="738">
        <v>2563</v>
      </c>
      <c r="AE549" s="738" t="s">
        <v>187</v>
      </c>
      <c r="AF549" s="738">
        <v>270</v>
      </c>
      <c r="AG549" s="1246" t="s">
        <v>793</v>
      </c>
      <c r="AH549" s="207"/>
      <c r="AI549" s="1473" t="s">
        <v>815</v>
      </c>
      <c r="AJ549" s="537">
        <v>2000000</v>
      </c>
      <c r="AK549" s="1162" t="s">
        <v>32</v>
      </c>
      <c r="AL549" s="282">
        <v>2000000</v>
      </c>
      <c r="AM549" s="282"/>
      <c r="AN549" s="282"/>
      <c r="AO549" s="282"/>
      <c r="AP549" s="282">
        <v>200000</v>
      </c>
      <c r="AQ549" s="282">
        <v>200000</v>
      </c>
      <c r="AR549" s="282">
        <v>200000</v>
      </c>
      <c r="AS549" s="282">
        <v>200000</v>
      </c>
      <c r="AT549" s="282">
        <v>300000</v>
      </c>
      <c r="AU549" s="282">
        <v>300000</v>
      </c>
      <c r="AV549" s="282">
        <v>200000</v>
      </c>
      <c r="AW549" s="282">
        <v>200000</v>
      </c>
      <c r="AX549" s="991">
        <v>200000</v>
      </c>
      <c r="AY549" s="1141">
        <v>2000000</v>
      </c>
      <c r="AZ549" s="1141">
        <v>0</v>
      </c>
      <c r="BC549" s="452"/>
    </row>
    <row r="550" spans="1:55" s="272" customFormat="1" ht="23.25">
      <c r="A550" s="197"/>
      <c r="B550" s="197"/>
      <c r="C550" s="197"/>
      <c r="D550" s="197"/>
      <c r="E550" s="197"/>
      <c r="F550" s="197"/>
      <c r="G550" s="197"/>
      <c r="H550" s="197"/>
      <c r="I550" s="197"/>
      <c r="J550" s="197"/>
      <c r="K550" s="826"/>
      <c r="L550" s="826"/>
      <c r="M550" s="332"/>
      <c r="N550" s="332"/>
      <c r="O550" s="197"/>
      <c r="P550" s="197"/>
      <c r="Q550" s="197"/>
      <c r="R550" s="197"/>
      <c r="S550" s="197"/>
      <c r="T550" s="197"/>
      <c r="U550" s="197"/>
      <c r="V550" s="197"/>
      <c r="W550" s="197"/>
      <c r="X550" s="197"/>
      <c r="Y550" s="197"/>
      <c r="Z550" s="197"/>
      <c r="AA550" s="197"/>
      <c r="AB550" s="197"/>
      <c r="AC550" s="197"/>
      <c r="AD550" s="197"/>
      <c r="AE550" s="197"/>
      <c r="AF550" s="197"/>
      <c r="AG550" s="1238"/>
      <c r="AH550" s="197"/>
      <c r="AI550" s="331"/>
      <c r="AJ550" s="332"/>
      <c r="AK550" s="1157"/>
      <c r="AL550" s="332"/>
      <c r="AM550" s="332"/>
      <c r="AN550" s="332"/>
      <c r="AO550" s="332"/>
      <c r="AP550" s="332"/>
      <c r="AQ550" s="332"/>
      <c r="AR550" s="332"/>
      <c r="AS550" s="332"/>
      <c r="AT550" s="332"/>
      <c r="AU550" s="332"/>
      <c r="AV550" s="332"/>
      <c r="AW550" s="332"/>
      <c r="AX550" s="1045"/>
      <c r="AY550" s="1141">
        <f t="shared" si="120"/>
        <v>0</v>
      </c>
      <c r="AZ550" s="1141">
        <f t="shared" si="121"/>
        <v>0</v>
      </c>
      <c r="BC550" s="95"/>
    </row>
    <row r="551" spans="1:55" s="260" customFormat="1" ht="23.25">
      <c r="B551" s="261">
        <f>COUNT(B552:B553)</f>
        <v>0</v>
      </c>
      <c r="C551" s="314" t="s">
        <v>477</v>
      </c>
      <c r="D551" s="263"/>
      <c r="E551" s="261"/>
      <c r="F551" s="261"/>
      <c r="G551" s="261"/>
      <c r="H551" s="261"/>
      <c r="I551" s="261"/>
      <c r="J551" s="261"/>
      <c r="K551" s="1304"/>
      <c r="L551" s="1304"/>
      <c r="M551" s="264">
        <f>SUM(M552:M553)</f>
        <v>0</v>
      </c>
      <c r="N551" s="264">
        <f>SUM(N552:N553)</f>
        <v>0</v>
      </c>
      <c r="O551" s="264">
        <f>SUM(O552:O553)</f>
        <v>0</v>
      </c>
      <c r="P551" s="261"/>
      <c r="U551" s="264">
        <f t="shared" ref="U551:Z551" si="124">SUM(U552:U553)</f>
        <v>0</v>
      </c>
      <c r="V551" s="264">
        <f t="shared" si="124"/>
        <v>0</v>
      </c>
      <c r="W551" s="264">
        <f t="shared" si="124"/>
        <v>0</v>
      </c>
      <c r="X551" s="296">
        <f t="shared" si="124"/>
        <v>0</v>
      </c>
      <c r="Y551" s="264">
        <f t="shared" si="124"/>
        <v>0</v>
      </c>
      <c r="Z551" s="297">
        <f t="shared" si="124"/>
        <v>0</v>
      </c>
      <c r="AG551" s="1228" t="s">
        <v>583</v>
      </c>
      <c r="AH551" s="261"/>
      <c r="AI551" s="261"/>
      <c r="AJ551" s="297">
        <f t="shared" ref="AJ551:AX551" si="125">SUM(AJ552:AJ553)</f>
        <v>0</v>
      </c>
      <c r="AK551" s="265">
        <f t="shared" si="125"/>
        <v>0</v>
      </c>
      <c r="AL551" s="297">
        <f t="shared" si="125"/>
        <v>0</v>
      </c>
      <c r="AM551" s="297">
        <f t="shared" si="125"/>
        <v>0</v>
      </c>
      <c r="AN551" s="297">
        <f t="shared" si="125"/>
        <v>0</v>
      </c>
      <c r="AO551" s="297">
        <f t="shared" si="125"/>
        <v>0</v>
      </c>
      <c r="AP551" s="297">
        <f t="shared" si="125"/>
        <v>0</v>
      </c>
      <c r="AQ551" s="297">
        <f t="shared" si="125"/>
        <v>0</v>
      </c>
      <c r="AR551" s="297">
        <f t="shared" si="125"/>
        <v>0</v>
      </c>
      <c r="AS551" s="297">
        <f t="shared" si="125"/>
        <v>0</v>
      </c>
      <c r="AT551" s="297">
        <f t="shared" si="125"/>
        <v>0</v>
      </c>
      <c r="AU551" s="297">
        <f t="shared" si="125"/>
        <v>0</v>
      </c>
      <c r="AV551" s="297">
        <f t="shared" si="125"/>
        <v>0</v>
      </c>
      <c r="AW551" s="297">
        <f t="shared" si="125"/>
        <v>0</v>
      </c>
      <c r="AX551" s="997">
        <f t="shared" si="125"/>
        <v>0</v>
      </c>
      <c r="AY551" s="1141">
        <f t="shared" si="120"/>
        <v>0</v>
      </c>
      <c r="AZ551" s="1141">
        <f t="shared" si="121"/>
        <v>0</v>
      </c>
      <c r="BC551" s="1064"/>
    </row>
    <row r="552" spans="1:55" s="272" customFormat="1" ht="23.25">
      <c r="A552" s="644"/>
      <c r="B552" s="644"/>
      <c r="C552" s="644"/>
      <c r="D552" s="644"/>
      <c r="E552" s="644"/>
      <c r="F552" s="644"/>
      <c r="G552" s="644"/>
      <c r="H552" s="644"/>
      <c r="I552" s="644"/>
      <c r="J552" s="644"/>
      <c r="K552" s="646"/>
      <c r="L552" s="646"/>
      <c r="M552" s="645"/>
      <c r="N552" s="644"/>
      <c r="O552" s="644"/>
      <c r="P552" s="644"/>
      <c r="Q552" s="644"/>
      <c r="R552" s="644"/>
      <c r="S552" s="644"/>
      <c r="T552" s="644"/>
      <c r="U552" s="645"/>
      <c r="V552" s="645"/>
      <c r="W552" s="645"/>
      <c r="X552" s="646"/>
      <c r="Y552" s="645"/>
      <c r="Z552" s="645"/>
      <c r="AA552" s="644"/>
      <c r="AB552" s="644"/>
      <c r="AC552" s="644"/>
      <c r="AD552" s="644"/>
      <c r="AE552" s="644"/>
      <c r="AF552" s="644"/>
      <c r="AG552" s="1250"/>
      <c r="AH552" s="644"/>
      <c r="AI552" s="1480"/>
      <c r="AJ552" s="644"/>
      <c r="AK552" s="1184"/>
      <c r="AL552" s="644"/>
      <c r="AM552" s="644"/>
      <c r="AN552" s="644"/>
      <c r="AO552" s="644"/>
      <c r="AP552" s="644"/>
      <c r="AQ552" s="644"/>
      <c r="AR552" s="644"/>
      <c r="AS552" s="644"/>
      <c r="AT552" s="644"/>
      <c r="AU552" s="644"/>
      <c r="AV552" s="644"/>
      <c r="AW552" s="644"/>
      <c r="AX552" s="1046"/>
      <c r="AY552" s="1141">
        <f t="shared" si="120"/>
        <v>0</v>
      </c>
      <c r="AZ552" s="1141">
        <f t="shared" si="121"/>
        <v>0</v>
      </c>
      <c r="BC552" s="95"/>
    </row>
    <row r="553" spans="1:55" s="272" customFormat="1" ht="23.25">
      <c r="A553" s="382"/>
      <c r="B553" s="382"/>
      <c r="C553" s="382"/>
      <c r="D553" s="382"/>
      <c r="E553" s="382"/>
      <c r="F553" s="382"/>
      <c r="G553" s="382"/>
      <c r="H553" s="382"/>
      <c r="I553" s="382"/>
      <c r="J553" s="382"/>
      <c r="K553" s="1323"/>
      <c r="L553" s="1323"/>
      <c r="M553" s="647"/>
      <c r="N553" s="382"/>
      <c r="O553" s="382"/>
      <c r="P553" s="382"/>
      <c r="Q553" s="382"/>
      <c r="R553" s="382"/>
      <c r="S553" s="382"/>
      <c r="T553" s="382"/>
      <c r="U553" s="382"/>
      <c r="V553" s="382"/>
      <c r="W553" s="382"/>
      <c r="X553" s="648"/>
      <c r="Y553" s="382"/>
      <c r="Z553" s="382"/>
      <c r="AA553" s="382"/>
      <c r="AB553" s="382"/>
      <c r="AC553" s="382"/>
      <c r="AD553" s="382"/>
      <c r="AE553" s="382"/>
      <c r="AF553" s="382"/>
      <c r="AG553" s="1267"/>
      <c r="AH553" s="382"/>
      <c r="AI553" s="1481"/>
      <c r="AJ553" s="382"/>
      <c r="AK553" s="1185"/>
      <c r="AL553" s="382"/>
      <c r="AM553" s="382"/>
      <c r="AN553" s="382"/>
      <c r="AO553" s="382"/>
      <c r="AP553" s="382"/>
      <c r="AQ553" s="382"/>
      <c r="AR553" s="382"/>
      <c r="AS553" s="382"/>
      <c r="AT553" s="382"/>
      <c r="AU553" s="382"/>
      <c r="AV553" s="382"/>
      <c r="AW553" s="382"/>
      <c r="AX553" s="1047"/>
      <c r="AY553" s="1141">
        <f t="shared" si="120"/>
        <v>0</v>
      </c>
      <c r="AZ553" s="1141">
        <f t="shared" si="121"/>
        <v>0</v>
      </c>
      <c r="BC553" s="95"/>
    </row>
    <row r="554" spans="1:55" s="260" customFormat="1" ht="23.25">
      <c r="B554" s="261">
        <f>COUNT(B555:B563)</f>
        <v>7</v>
      </c>
      <c r="C554" s="314" t="s">
        <v>478</v>
      </c>
      <c r="D554" s="263"/>
      <c r="E554" s="261"/>
      <c r="F554" s="261"/>
      <c r="G554" s="261"/>
      <c r="H554" s="261"/>
      <c r="I554" s="261"/>
      <c r="J554" s="261"/>
      <c r="K554" s="1304"/>
      <c r="L554" s="1304"/>
      <c r="M554" s="264">
        <f>SUM(M555:M563)</f>
        <v>80800000</v>
      </c>
      <c r="N554" s="264">
        <f>SUM(N555:N563)</f>
        <v>26500000</v>
      </c>
      <c r="O554" s="264">
        <f>SUM(O555:O563)</f>
        <v>54300000</v>
      </c>
      <c r="P554" s="261"/>
      <c r="U554" s="264">
        <f t="shared" ref="U554:Z554" si="126">SUM(U555:U563)</f>
        <v>3600</v>
      </c>
      <c r="V554" s="264">
        <f t="shared" si="126"/>
        <v>7800</v>
      </c>
      <c r="W554" s="264">
        <f t="shared" si="126"/>
        <v>3.96</v>
      </c>
      <c r="X554" s="296">
        <f t="shared" si="126"/>
        <v>0.48599999999999999</v>
      </c>
      <c r="Y554" s="264">
        <f t="shared" si="126"/>
        <v>2063</v>
      </c>
      <c r="Z554" s="297">
        <f t="shared" si="126"/>
        <v>365</v>
      </c>
      <c r="AG554" s="1228" t="s">
        <v>891</v>
      </c>
      <c r="AH554" s="261"/>
      <c r="AI554" s="261"/>
      <c r="AJ554" s="264">
        <f t="shared" ref="AJ554:AX554" si="127">SUM(AJ555:AJ563)</f>
        <v>80800000</v>
      </c>
      <c r="AK554" s="265">
        <f t="shared" si="127"/>
        <v>0</v>
      </c>
      <c r="AL554" s="264">
        <f t="shared" si="127"/>
        <v>80800000</v>
      </c>
      <c r="AM554" s="264">
        <f t="shared" si="127"/>
        <v>6600000</v>
      </c>
      <c r="AN554" s="264">
        <f t="shared" si="127"/>
        <v>18200000</v>
      </c>
      <c r="AO554" s="264">
        <f t="shared" si="127"/>
        <v>7260000</v>
      </c>
      <c r="AP554" s="264">
        <f t="shared" si="127"/>
        <v>6860000</v>
      </c>
      <c r="AQ554" s="264">
        <f t="shared" si="127"/>
        <v>6860000</v>
      </c>
      <c r="AR554" s="264">
        <f t="shared" si="127"/>
        <v>5060000</v>
      </c>
      <c r="AS554" s="264">
        <f t="shared" si="127"/>
        <v>5040000</v>
      </c>
      <c r="AT554" s="264">
        <f t="shared" si="127"/>
        <v>5040000</v>
      </c>
      <c r="AU554" s="264">
        <f t="shared" si="127"/>
        <v>5040000</v>
      </c>
      <c r="AV554" s="264">
        <f t="shared" si="127"/>
        <v>5040000</v>
      </c>
      <c r="AW554" s="264">
        <f t="shared" si="127"/>
        <v>5020000</v>
      </c>
      <c r="AX554" s="993">
        <f t="shared" si="127"/>
        <v>4780000</v>
      </c>
      <c r="AY554" s="1141">
        <f t="shared" si="120"/>
        <v>80800000</v>
      </c>
      <c r="AZ554" s="1141">
        <f t="shared" si="121"/>
        <v>0</v>
      </c>
      <c r="BC554" s="1064"/>
    </row>
    <row r="555" spans="1:55" s="272" customFormat="1" ht="23.25">
      <c r="B555" s="312"/>
      <c r="C555" s="312"/>
      <c r="D555" s="312"/>
      <c r="E555" s="312"/>
      <c r="F555" s="312"/>
      <c r="G555" s="312"/>
      <c r="H555" s="312"/>
      <c r="I555" s="312"/>
      <c r="J555" s="312"/>
      <c r="K555" s="1328"/>
      <c r="L555" s="1328"/>
      <c r="M555" s="308"/>
      <c r="N555" s="312"/>
      <c r="O555" s="312"/>
      <c r="P555" s="312"/>
      <c r="Q555" s="312"/>
      <c r="R555" s="312"/>
      <c r="S555" s="312"/>
      <c r="T555" s="312"/>
      <c r="U555" s="312"/>
      <c r="V555" s="312"/>
      <c r="W555" s="312"/>
      <c r="X555" s="312"/>
      <c r="Y555" s="312"/>
      <c r="Z555" s="312"/>
      <c r="AA555" s="312"/>
      <c r="AB555" s="312"/>
      <c r="AC555" s="312"/>
      <c r="AD555" s="312"/>
      <c r="AE555" s="312"/>
      <c r="AF555" s="312"/>
      <c r="AG555" s="1252"/>
      <c r="AH555" s="312"/>
      <c r="AI555" s="304"/>
      <c r="AJ555" s="312"/>
      <c r="AK555" s="419"/>
      <c r="AL555" s="312"/>
      <c r="AM555" s="312"/>
      <c r="AN555" s="312"/>
      <c r="AO555" s="312"/>
      <c r="AP555" s="312"/>
      <c r="AQ555" s="312"/>
      <c r="AR555" s="312"/>
      <c r="AS555" s="312"/>
      <c r="AT555" s="312"/>
      <c r="AU555" s="312"/>
      <c r="AV555" s="312"/>
      <c r="AW555" s="312"/>
      <c r="AX555" s="1048"/>
      <c r="AY555" s="1141">
        <f t="shared" si="120"/>
        <v>0</v>
      </c>
      <c r="AZ555" s="1141">
        <f t="shared" si="121"/>
        <v>0</v>
      </c>
      <c r="BC555" s="95"/>
    </row>
    <row r="556" spans="1:55" s="217" customFormat="1" ht="23.25">
      <c r="A556" s="210">
        <v>2</v>
      </c>
      <c r="B556" s="210">
        <v>1</v>
      </c>
      <c r="C556" s="886" t="s">
        <v>1318</v>
      </c>
      <c r="D556" s="210">
        <v>3.2</v>
      </c>
      <c r="E556" s="210">
        <v>9</v>
      </c>
      <c r="F556" s="887" t="s">
        <v>928</v>
      </c>
      <c r="G556" s="887" t="s">
        <v>909</v>
      </c>
      <c r="H556" s="887" t="s">
        <v>487</v>
      </c>
      <c r="I556" s="1417" t="s">
        <v>914</v>
      </c>
      <c r="J556" s="887" t="s">
        <v>455</v>
      </c>
      <c r="K556" s="891">
        <v>18.633172500000001</v>
      </c>
      <c r="L556" s="891">
        <v>99.453169700000004</v>
      </c>
      <c r="M556" s="888">
        <v>9500000</v>
      </c>
      <c r="N556" s="889"/>
      <c r="O556" s="888">
        <v>9500000</v>
      </c>
      <c r="P556" s="887">
        <v>1</v>
      </c>
      <c r="Q556" s="887">
        <v>1</v>
      </c>
      <c r="R556" s="887">
        <v>4</v>
      </c>
      <c r="S556" s="887">
        <v>4</v>
      </c>
      <c r="T556" s="887">
        <v>4</v>
      </c>
      <c r="U556" s="890">
        <v>0</v>
      </c>
      <c r="V556" s="890">
        <v>1000</v>
      </c>
      <c r="W556" s="250">
        <v>0</v>
      </c>
      <c r="X556" s="891">
        <v>0</v>
      </c>
      <c r="Y556" s="890">
        <v>200</v>
      </c>
      <c r="Z556" s="890">
        <v>40</v>
      </c>
      <c r="AA556" s="210"/>
      <c r="AB556" s="210"/>
      <c r="AC556" s="210">
        <v>2563</v>
      </c>
      <c r="AD556" s="210">
        <v>2563</v>
      </c>
      <c r="AE556" s="210" t="s">
        <v>187</v>
      </c>
      <c r="AF556" s="887">
        <v>40</v>
      </c>
      <c r="AG556" s="1249" t="s">
        <v>891</v>
      </c>
      <c r="AH556" s="348"/>
      <c r="AI556" s="522" t="s">
        <v>1319</v>
      </c>
      <c r="AJ556" s="888">
        <v>9500000</v>
      </c>
      <c r="AK556" s="253"/>
      <c r="AL556" s="239">
        <v>9500000</v>
      </c>
      <c r="AM556" s="239"/>
      <c r="AN556" s="239">
        <v>2500000</v>
      </c>
      <c r="AO556" s="239">
        <v>700000</v>
      </c>
      <c r="AP556" s="239">
        <v>700000</v>
      </c>
      <c r="AQ556" s="239">
        <v>700000</v>
      </c>
      <c r="AR556" s="239">
        <v>700000</v>
      </c>
      <c r="AS556" s="239">
        <v>700000</v>
      </c>
      <c r="AT556" s="239">
        <v>700000</v>
      </c>
      <c r="AU556" s="239">
        <v>700000</v>
      </c>
      <c r="AV556" s="239">
        <v>700000</v>
      </c>
      <c r="AW556" s="239">
        <v>700000</v>
      </c>
      <c r="AX556" s="990">
        <v>700000</v>
      </c>
      <c r="AY556" s="1141">
        <v>9500000</v>
      </c>
      <c r="AZ556" s="1141">
        <v>0</v>
      </c>
      <c r="BC556" s="1062"/>
    </row>
    <row r="557" spans="1:55" s="217" customFormat="1" ht="23.25">
      <c r="A557" s="210">
        <v>2</v>
      </c>
      <c r="B557" s="210">
        <v>2</v>
      </c>
      <c r="C557" s="892" t="s">
        <v>929</v>
      </c>
      <c r="D557" s="210">
        <v>3.2</v>
      </c>
      <c r="E557" s="210">
        <v>9</v>
      </c>
      <c r="F557" s="522" t="s">
        <v>766</v>
      </c>
      <c r="G557" s="522" t="s">
        <v>766</v>
      </c>
      <c r="H557" s="522" t="s">
        <v>487</v>
      </c>
      <c r="I557" s="569" t="s">
        <v>1086</v>
      </c>
      <c r="J557" s="522" t="s">
        <v>455</v>
      </c>
      <c r="K557" s="1344">
        <v>18.216999999999999</v>
      </c>
      <c r="L557" s="1344">
        <v>99.593900000000005</v>
      </c>
      <c r="M557" s="888">
        <v>9800000</v>
      </c>
      <c r="N557" s="893"/>
      <c r="O557" s="888">
        <v>9800000</v>
      </c>
      <c r="P557" s="887">
        <v>1</v>
      </c>
      <c r="Q557" s="887">
        <v>1</v>
      </c>
      <c r="R557" s="887">
        <v>4</v>
      </c>
      <c r="S557" s="887">
        <v>4</v>
      </c>
      <c r="T557" s="887">
        <v>4</v>
      </c>
      <c r="U557" s="221">
        <v>800</v>
      </c>
      <c r="V557" s="890">
        <v>0</v>
      </c>
      <c r="W557" s="250">
        <v>0</v>
      </c>
      <c r="X557" s="891">
        <v>0</v>
      </c>
      <c r="Y557" s="890">
        <v>160</v>
      </c>
      <c r="Z557" s="890">
        <v>30</v>
      </c>
      <c r="AA557" s="210"/>
      <c r="AB557" s="210"/>
      <c r="AC557" s="210">
        <v>2563</v>
      </c>
      <c r="AD557" s="210">
        <v>2563</v>
      </c>
      <c r="AE557" s="210" t="s">
        <v>187</v>
      </c>
      <c r="AF557" s="887">
        <v>120</v>
      </c>
      <c r="AG557" s="1249" t="s">
        <v>891</v>
      </c>
      <c r="AH557" s="348"/>
      <c r="AI557" s="522" t="s">
        <v>1320</v>
      </c>
      <c r="AJ557" s="888">
        <v>9800000</v>
      </c>
      <c r="AK557" s="253"/>
      <c r="AL557" s="239">
        <v>9800000</v>
      </c>
      <c r="AM557" s="239"/>
      <c r="AN557" s="239">
        <v>2800000</v>
      </c>
      <c r="AO557" s="239">
        <v>700000</v>
      </c>
      <c r="AP557" s="239">
        <v>700000</v>
      </c>
      <c r="AQ557" s="239">
        <v>700000</v>
      </c>
      <c r="AR557" s="239">
        <v>700000</v>
      </c>
      <c r="AS557" s="239">
        <v>700000</v>
      </c>
      <c r="AT557" s="239">
        <v>700000</v>
      </c>
      <c r="AU557" s="239">
        <v>700000</v>
      </c>
      <c r="AV557" s="239">
        <v>700000</v>
      </c>
      <c r="AW557" s="239">
        <v>700000</v>
      </c>
      <c r="AX557" s="990">
        <v>700000</v>
      </c>
      <c r="AY557" s="1141">
        <v>9800000</v>
      </c>
      <c r="AZ557" s="1141">
        <v>0</v>
      </c>
      <c r="BC557" s="1062"/>
    </row>
    <row r="558" spans="1:55" s="217" customFormat="1" ht="23.25">
      <c r="A558" s="210">
        <v>2</v>
      </c>
      <c r="B558" s="210">
        <v>3</v>
      </c>
      <c r="C558" s="886" t="s">
        <v>1321</v>
      </c>
      <c r="D558" s="210">
        <v>3.2</v>
      </c>
      <c r="E558" s="210">
        <v>9</v>
      </c>
      <c r="F558" s="887" t="s">
        <v>913</v>
      </c>
      <c r="G558" s="887" t="s">
        <v>759</v>
      </c>
      <c r="H558" s="887" t="s">
        <v>487</v>
      </c>
      <c r="I558" s="1417" t="s">
        <v>914</v>
      </c>
      <c r="J558" s="887" t="s">
        <v>455</v>
      </c>
      <c r="K558" s="891">
        <v>18.425872129999998</v>
      </c>
      <c r="L558" s="891">
        <v>99.354354409999999</v>
      </c>
      <c r="M558" s="888">
        <v>25000000</v>
      </c>
      <c r="N558" s="889"/>
      <c r="O558" s="888">
        <v>25000000</v>
      </c>
      <c r="P558" s="887">
        <v>1</v>
      </c>
      <c r="Q558" s="887">
        <v>1</v>
      </c>
      <c r="R558" s="887">
        <v>4</v>
      </c>
      <c r="S558" s="887">
        <v>4</v>
      </c>
      <c r="T558" s="887">
        <v>4</v>
      </c>
      <c r="U558" s="890">
        <v>2000</v>
      </c>
      <c r="V558" s="890">
        <v>0</v>
      </c>
      <c r="W558" s="250">
        <v>0.91</v>
      </c>
      <c r="X558" s="891">
        <v>0</v>
      </c>
      <c r="Y558" s="890">
        <v>385</v>
      </c>
      <c r="Z558" s="890">
        <v>70</v>
      </c>
      <c r="AA558" s="210"/>
      <c r="AB558" s="210"/>
      <c r="AC558" s="210">
        <v>2563</v>
      </c>
      <c r="AD558" s="210">
        <v>2563</v>
      </c>
      <c r="AE558" s="210" t="s">
        <v>187</v>
      </c>
      <c r="AF558" s="887">
        <v>150</v>
      </c>
      <c r="AG558" s="1249" t="s">
        <v>891</v>
      </c>
      <c r="AH558" s="348"/>
      <c r="AI558" s="522" t="s">
        <v>1322</v>
      </c>
      <c r="AJ558" s="888">
        <v>25000000</v>
      </c>
      <c r="AK558" s="253"/>
      <c r="AL558" s="239">
        <v>25000000</v>
      </c>
      <c r="AM558" s="239"/>
      <c r="AN558" s="239">
        <v>5000000</v>
      </c>
      <c r="AO558" s="239">
        <v>2000000</v>
      </c>
      <c r="AP558" s="239">
        <v>2000000</v>
      </c>
      <c r="AQ558" s="239">
        <v>2000000</v>
      </c>
      <c r="AR558" s="239">
        <v>2000000</v>
      </c>
      <c r="AS558" s="239">
        <v>2000000</v>
      </c>
      <c r="AT558" s="239">
        <v>2000000</v>
      </c>
      <c r="AU558" s="239">
        <v>2000000</v>
      </c>
      <c r="AV558" s="239">
        <v>2000000</v>
      </c>
      <c r="AW558" s="239">
        <v>2000000</v>
      </c>
      <c r="AX558" s="990">
        <v>2000000</v>
      </c>
      <c r="AY558" s="1141">
        <v>25000000</v>
      </c>
      <c r="AZ558" s="1141">
        <v>0</v>
      </c>
      <c r="BC558" s="1062"/>
    </row>
    <row r="559" spans="1:55" s="217" customFormat="1" ht="23.25">
      <c r="A559" s="210">
        <v>2</v>
      </c>
      <c r="B559" s="210">
        <v>4</v>
      </c>
      <c r="C559" s="886" t="s">
        <v>1323</v>
      </c>
      <c r="D559" s="210">
        <v>3.2</v>
      </c>
      <c r="E559" s="210">
        <v>9</v>
      </c>
      <c r="F559" s="887" t="s">
        <v>930</v>
      </c>
      <c r="G559" s="887" t="s">
        <v>901</v>
      </c>
      <c r="H559" s="887" t="s">
        <v>487</v>
      </c>
      <c r="I559" s="1417" t="s">
        <v>1088</v>
      </c>
      <c r="J559" s="887" t="s">
        <v>455</v>
      </c>
      <c r="K559" s="891">
        <v>17.601432169999999</v>
      </c>
      <c r="L559" s="891">
        <v>99.184734789999993</v>
      </c>
      <c r="M559" s="888">
        <v>10000000</v>
      </c>
      <c r="N559" s="889"/>
      <c r="O559" s="888">
        <v>10000000</v>
      </c>
      <c r="P559" s="887">
        <v>1</v>
      </c>
      <c r="Q559" s="887">
        <v>1</v>
      </c>
      <c r="R559" s="660">
        <v>4</v>
      </c>
      <c r="S559" s="660">
        <v>4</v>
      </c>
      <c r="T559" s="881">
        <v>3</v>
      </c>
      <c r="U559" s="890" t="s">
        <v>32</v>
      </c>
      <c r="V559" s="890">
        <v>2000</v>
      </c>
      <c r="W559" s="250">
        <v>0</v>
      </c>
      <c r="X559" s="891">
        <v>0</v>
      </c>
      <c r="Y559" s="890">
        <v>400</v>
      </c>
      <c r="Z559" s="890">
        <v>50</v>
      </c>
      <c r="AA559" s="210"/>
      <c r="AB559" s="210"/>
      <c r="AC559" s="210">
        <v>2563</v>
      </c>
      <c r="AD559" s="210">
        <v>2563</v>
      </c>
      <c r="AE559" s="210" t="s">
        <v>187</v>
      </c>
      <c r="AF559" s="887">
        <v>180</v>
      </c>
      <c r="AG559" s="1249" t="s">
        <v>891</v>
      </c>
      <c r="AH559" s="348"/>
      <c r="AI559" s="522" t="s">
        <v>1324</v>
      </c>
      <c r="AJ559" s="888">
        <v>10000000</v>
      </c>
      <c r="AK559" s="253"/>
      <c r="AL559" s="239">
        <v>10000000</v>
      </c>
      <c r="AM559" s="239">
        <v>3600000</v>
      </c>
      <c r="AN559" s="239">
        <v>3000000</v>
      </c>
      <c r="AO559" s="239">
        <v>700000</v>
      </c>
      <c r="AP559" s="239">
        <v>300000</v>
      </c>
      <c r="AQ559" s="215">
        <v>300000</v>
      </c>
      <c r="AR559" s="215">
        <v>300000</v>
      </c>
      <c r="AS559" s="215">
        <v>300000</v>
      </c>
      <c r="AT559" s="215">
        <v>300000</v>
      </c>
      <c r="AU559" s="215">
        <v>300000</v>
      </c>
      <c r="AV559" s="239">
        <v>300000</v>
      </c>
      <c r="AW559" s="239">
        <v>300000</v>
      </c>
      <c r="AX559" s="990">
        <v>300000</v>
      </c>
      <c r="AY559" s="1141">
        <v>10000000</v>
      </c>
      <c r="AZ559" s="1141">
        <v>0</v>
      </c>
      <c r="BC559" s="1062"/>
    </row>
    <row r="560" spans="1:55" s="217" customFormat="1" ht="21.75" customHeight="1">
      <c r="A560" s="210">
        <v>2</v>
      </c>
      <c r="B560" s="210">
        <v>5</v>
      </c>
      <c r="C560" s="894" t="s">
        <v>1325</v>
      </c>
      <c r="D560" s="210">
        <v>3.2</v>
      </c>
      <c r="E560" s="210">
        <v>9</v>
      </c>
      <c r="F560" s="213" t="s">
        <v>908</v>
      </c>
      <c r="G560" s="213" t="s">
        <v>909</v>
      </c>
      <c r="H560" s="213" t="s">
        <v>487</v>
      </c>
      <c r="I560" s="1417" t="s">
        <v>914</v>
      </c>
      <c r="J560" s="213" t="s">
        <v>455</v>
      </c>
      <c r="K560" s="896">
        <v>18.5322</v>
      </c>
      <c r="L560" s="896">
        <v>99.4953</v>
      </c>
      <c r="M560" s="895">
        <v>9500000</v>
      </c>
      <c r="N560" s="895">
        <v>9500000</v>
      </c>
      <c r="O560" s="239"/>
      <c r="P560" s="213">
        <v>1</v>
      </c>
      <c r="Q560" s="213">
        <v>1</v>
      </c>
      <c r="R560" s="213">
        <v>4</v>
      </c>
      <c r="S560" s="213">
        <v>4</v>
      </c>
      <c r="T560" s="881">
        <v>3</v>
      </c>
      <c r="U560" s="233">
        <v>800</v>
      </c>
      <c r="V560" s="250">
        <v>1500</v>
      </c>
      <c r="W560" s="250">
        <v>1.55</v>
      </c>
      <c r="X560" s="896" t="s">
        <v>32</v>
      </c>
      <c r="Y560" s="897">
        <v>300</v>
      </c>
      <c r="Z560" s="250">
        <v>50</v>
      </c>
      <c r="AA560" s="210"/>
      <c r="AB560" s="210"/>
      <c r="AC560" s="210">
        <v>2563</v>
      </c>
      <c r="AD560" s="210">
        <v>2563</v>
      </c>
      <c r="AE560" s="210" t="s">
        <v>187</v>
      </c>
      <c r="AF560" s="213">
        <v>180</v>
      </c>
      <c r="AG560" s="1249" t="s">
        <v>891</v>
      </c>
      <c r="AH560" s="348"/>
      <c r="AI560" s="522" t="s">
        <v>1326</v>
      </c>
      <c r="AJ560" s="895">
        <v>9500000</v>
      </c>
      <c r="AK560" s="253"/>
      <c r="AL560" s="239">
        <v>9500000</v>
      </c>
      <c r="AM560" s="239"/>
      <c r="AN560" s="239">
        <v>2500000</v>
      </c>
      <c r="AO560" s="239">
        <v>700000</v>
      </c>
      <c r="AP560" s="239">
        <v>700000</v>
      </c>
      <c r="AQ560" s="239">
        <v>700000</v>
      </c>
      <c r="AR560" s="239">
        <v>700000</v>
      </c>
      <c r="AS560" s="239">
        <v>700000</v>
      </c>
      <c r="AT560" s="239">
        <v>700000</v>
      </c>
      <c r="AU560" s="239">
        <v>700000</v>
      </c>
      <c r="AV560" s="239">
        <v>700000</v>
      </c>
      <c r="AW560" s="239">
        <v>700000</v>
      </c>
      <c r="AX560" s="990">
        <v>700000</v>
      </c>
      <c r="AY560" s="1141">
        <v>9500000</v>
      </c>
      <c r="AZ560" s="1141">
        <v>0</v>
      </c>
      <c r="BC560" s="1062"/>
    </row>
    <row r="561" spans="1:55" s="290" customFormat="1" ht="23.25">
      <c r="A561" s="210">
        <v>2</v>
      </c>
      <c r="B561" s="210">
        <v>6</v>
      </c>
      <c r="C561" s="899" t="s">
        <v>931</v>
      </c>
      <c r="D561" s="207">
        <v>3.2</v>
      </c>
      <c r="E561" s="207">
        <v>9</v>
      </c>
      <c r="F561" s="368" t="s">
        <v>900</v>
      </c>
      <c r="G561" s="368" t="s">
        <v>900</v>
      </c>
      <c r="H561" s="368" t="s">
        <v>487</v>
      </c>
      <c r="I561" s="1421" t="s">
        <v>903</v>
      </c>
      <c r="J561" s="368" t="s">
        <v>455</v>
      </c>
      <c r="K561" s="534">
        <v>17.827066370000001</v>
      </c>
      <c r="L561" s="534">
        <v>99.356558140000004</v>
      </c>
      <c r="M561" s="900">
        <v>12000000</v>
      </c>
      <c r="N561" s="900">
        <v>12000000</v>
      </c>
      <c r="O561" s="371"/>
      <c r="P561" s="368">
        <v>1</v>
      </c>
      <c r="Q561" s="368">
        <v>1</v>
      </c>
      <c r="R561" s="368">
        <v>4</v>
      </c>
      <c r="S561" s="368">
        <v>4</v>
      </c>
      <c r="T561" s="881">
        <v>3</v>
      </c>
      <c r="U561" s="309">
        <v>0</v>
      </c>
      <c r="V561" s="309">
        <v>2000</v>
      </c>
      <c r="W561" s="301">
        <v>0</v>
      </c>
      <c r="X561" s="534">
        <v>0.48599999999999999</v>
      </c>
      <c r="Y561" s="309">
        <v>358</v>
      </c>
      <c r="Z561" s="309">
        <v>80</v>
      </c>
      <c r="AA561" s="207"/>
      <c r="AB561" s="207"/>
      <c r="AC561" s="207">
        <v>2563</v>
      </c>
      <c r="AD561" s="207">
        <v>2563</v>
      </c>
      <c r="AE561" s="207" t="s">
        <v>187</v>
      </c>
      <c r="AF561" s="368">
        <v>150</v>
      </c>
      <c r="AG561" s="1244" t="s">
        <v>891</v>
      </c>
      <c r="AH561" s="203"/>
      <c r="AI561" s="210" t="s">
        <v>1327</v>
      </c>
      <c r="AJ561" s="900">
        <v>12000000</v>
      </c>
      <c r="AK561" s="1157"/>
      <c r="AL561" s="371">
        <v>12000000</v>
      </c>
      <c r="AM561" s="371">
        <v>2000000</v>
      </c>
      <c r="AN561" s="239">
        <v>2000000</v>
      </c>
      <c r="AO561" s="239">
        <v>2000000</v>
      </c>
      <c r="AP561" s="239">
        <v>2000000</v>
      </c>
      <c r="AQ561" s="239">
        <v>2000000</v>
      </c>
      <c r="AR561" s="215">
        <v>320000</v>
      </c>
      <c r="AS561" s="215">
        <v>320000</v>
      </c>
      <c r="AT561" s="215">
        <v>320000</v>
      </c>
      <c r="AU561" s="215">
        <v>320000</v>
      </c>
      <c r="AV561" s="239">
        <v>320000</v>
      </c>
      <c r="AW561" s="239">
        <v>320000</v>
      </c>
      <c r="AX561" s="990">
        <v>80000</v>
      </c>
      <c r="AY561" s="1141">
        <v>12000000</v>
      </c>
      <c r="AZ561" s="1141">
        <v>0</v>
      </c>
      <c r="BC561" s="452"/>
    </row>
    <row r="562" spans="1:55" s="731" customFormat="1" ht="23.25">
      <c r="A562" s="368">
        <v>2</v>
      </c>
      <c r="B562" s="368">
        <v>7</v>
      </c>
      <c r="C562" s="901" t="s">
        <v>1328</v>
      </c>
      <c r="D562" s="368">
        <v>3.2</v>
      </c>
      <c r="E562" s="368">
        <v>9</v>
      </c>
      <c r="F562" s="1455" t="s">
        <v>944</v>
      </c>
      <c r="G562" s="1456" t="s">
        <v>911</v>
      </c>
      <c r="H562" s="660" t="s">
        <v>487</v>
      </c>
      <c r="I562" s="1417" t="s">
        <v>903</v>
      </c>
      <c r="J562" s="660" t="s">
        <v>455</v>
      </c>
      <c r="K562" s="1457">
        <v>18.066701628195599</v>
      </c>
      <c r="L562" s="1458">
        <v>99.348694541942663</v>
      </c>
      <c r="M562" s="902">
        <v>5000000</v>
      </c>
      <c r="N562" s="902">
        <v>5000000</v>
      </c>
      <c r="O562" s="289"/>
      <c r="P562" s="660">
        <v>1</v>
      </c>
      <c r="Q562" s="660">
        <v>1</v>
      </c>
      <c r="R562" s="660">
        <v>4</v>
      </c>
      <c r="S562" s="660">
        <v>4</v>
      </c>
      <c r="T562" s="881">
        <v>3</v>
      </c>
      <c r="U562" s="903" t="s">
        <v>32</v>
      </c>
      <c r="V562" s="903">
        <v>1300</v>
      </c>
      <c r="W562" s="309">
        <v>1.5</v>
      </c>
      <c r="X562" s="904" t="s">
        <v>32</v>
      </c>
      <c r="Y562" s="903">
        <v>260</v>
      </c>
      <c r="Z562" s="903">
        <v>45</v>
      </c>
      <c r="AA562" s="368"/>
      <c r="AB562" s="368"/>
      <c r="AC562" s="368">
        <v>2563</v>
      </c>
      <c r="AD562" s="368">
        <v>2563</v>
      </c>
      <c r="AE562" s="368" t="s">
        <v>187</v>
      </c>
      <c r="AF562" s="660">
        <v>50</v>
      </c>
      <c r="AG562" s="1246" t="s">
        <v>891</v>
      </c>
      <c r="AH562" s="376"/>
      <c r="AI562" s="1459" t="s">
        <v>1329</v>
      </c>
      <c r="AJ562" s="902">
        <v>5000000</v>
      </c>
      <c r="AK562" s="1160"/>
      <c r="AL562" s="902">
        <v>5000000</v>
      </c>
      <c r="AM562" s="289">
        <v>1000000</v>
      </c>
      <c r="AN562" s="289">
        <v>400000</v>
      </c>
      <c r="AO562" s="289">
        <v>460000</v>
      </c>
      <c r="AP562" s="289">
        <v>460000</v>
      </c>
      <c r="AQ562" s="647">
        <v>460000</v>
      </c>
      <c r="AR562" s="647">
        <v>340000</v>
      </c>
      <c r="AS562" s="647">
        <v>320000</v>
      </c>
      <c r="AT562" s="647">
        <v>320000</v>
      </c>
      <c r="AU562" s="647">
        <v>320000</v>
      </c>
      <c r="AV562" s="289">
        <v>320000</v>
      </c>
      <c r="AW562" s="289">
        <v>300000</v>
      </c>
      <c r="AX562" s="289">
        <v>300000</v>
      </c>
      <c r="AY562" s="1460">
        <v>5000000</v>
      </c>
      <c r="AZ562" s="1460">
        <v>0</v>
      </c>
      <c r="BC562" s="1461"/>
    </row>
    <row r="563" spans="1:55" s="272" customFormat="1" ht="23.25">
      <c r="B563" s="649"/>
      <c r="C563" s="649"/>
      <c r="D563" s="649"/>
      <c r="E563" s="649"/>
      <c r="F563" s="649"/>
      <c r="G563" s="649"/>
      <c r="H563" s="649"/>
      <c r="I563" s="649"/>
      <c r="J563" s="649"/>
      <c r="K563" s="1345"/>
      <c r="L563" s="1345"/>
      <c r="M563" s="650"/>
      <c r="N563" s="649"/>
      <c r="O563" s="649"/>
      <c r="P563" s="649"/>
      <c r="Q563" s="649"/>
      <c r="R563" s="649"/>
      <c r="S563" s="649"/>
      <c r="T563" s="649"/>
      <c r="U563" s="649"/>
      <c r="V563" s="649"/>
      <c r="W563" s="649"/>
      <c r="X563" s="649"/>
      <c r="Y563" s="649"/>
      <c r="Z563" s="649"/>
      <c r="AA563" s="649"/>
      <c r="AB563" s="649"/>
      <c r="AC563" s="649"/>
      <c r="AD563" s="649"/>
      <c r="AE563" s="649"/>
      <c r="AF563" s="649"/>
      <c r="AG563" s="1268"/>
      <c r="AH563" s="649"/>
      <c r="AI563" s="1482"/>
      <c r="AJ563" s="649"/>
      <c r="AK563" s="1186"/>
      <c r="AL563" s="649"/>
      <c r="AM563" s="649"/>
      <c r="AN563" s="649"/>
      <c r="AO563" s="649"/>
      <c r="AP563" s="649"/>
      <c r="AQ563" s="649"/>
      <c r="AR563" s="649"/>
      <c r="AS563" s="649"/>
      <c r="AT563" s="649"/>
      <c r="AU563" s="649"/>
      <c r="AV563" s="649"/>
      <c r="AW563" s="649"/>
      <c r="AX563" s="1049"/>
      <c r="AY563" s="1141">
        <f t="shared" si="120"/>
        <v>0</v>
      </c>
      <c r="AZ563" s="1141">
        <f t="shared" si="121"/>
        <v>0</v>
      </c>
      <c r="BC563" s="95"/>
    </row>
    <row r="564" spans="1:55" s="1091" customFormat="1" ht="23.25">
      <c r="B564" s="1092">
        <f>+B565+B570+B587+B595</f>
        <v>10</v>
      </c>
      <c r="C564" s="1093" t="s">
        <v>965</v>
      </c>
      <c r="D564" s="1093"/>
      <c r="E564" s="1093"/>
      <c r="F564" s="1093"/>
      <c r="G564" s="1093"/>
      <c r="H564" s="1093"/>
      <c r="I564" s="1093"/>
      <c r="J564" s="1093"/>
      <c r="K564" s="1346"/>
      <c r="L564" s="1346"/>
      <c r="M564" s="1094">
        <f>+M565+M570+M587+M595</f>
        <v>32200000</v>
      </c>
      <c r="N564" s="1094">
        <f>+N565+N570+N587+N595</f>
        <v>32200000</v>
      </c>
      <c r="O564" s="1093"/>
      <c r="P564" s="1093"/>
      <c r="Q564" s="1093"/>
      <c r="R564" s="1093"/>
      <c r="S564" s="1093"/>
      <c r="T564" s="1093"/>
      <c r="U564" s="1093"/>
      <c r="V564" s="1094">
        <f>+V565+V570+V587+V595</f>
        <v>18500</v>
      </c>
      <c r="W564" s="1094">
        <f>+W565+W570+W587+W595</f>
        <v>0</v>
      </c>
      <c r="X564" s="1094">
        <f>+X565+X570+X587+X595</f>
        <v>0</v>
      </c>
      <c r="Y564" s="1094">
        <f>+Y565+Y570+Y587+Y595</f>
        <v>1700</v>
      </c>
      <c r="Z564" s="1515">
        <f>+Z565+Z570+Z587+Z595</f>
        <v>45</v>
      </c>
      <c r="AA564" s="1093"/>
      <c r="AB564" s="1093"/>
      <c r="AC564" s="1093"/>
      <c r="AD564" s="1093"/>
      <c r="AE564" s="1093"/>
      <c r="AF564" s="1093"/>
      <c r="AG564" s="1269">
        <v>2</v>
      </c>
      <c r="AH564" s="1093"/>
      <c r="AI564" s="1405"/>
      <c r="AJ564" s="1095">
        <f>+AJ565+AJ570+AJ587+AJ595</f>
        <v>32200000</v>
      </c>
      <c r="AK564" s="1187">
        <f>+AK565+AK570+AK587+AK595</f>
        <v>4000000</v>
      </c>
      <c r="AL564" s="1095">
        <f>+AL565+AL570+AL587+AL595</f>
        <v>28200000</v>
      </c>
      <c r="AM564" s="1093"/>
      <c r="AN564" s="1095">
        <f>+AN565+AN570+AN587+AN595</f>
        <v>8050000</v>
      </c>
      <c r="AO564" s="1095">
        <f t="shared" ref="AO564:AU564" si="128">+AO565+AO570+AO587+AO595</f>
        <v>8950000</v>
      </c>
      <c r="AP564" s="1095">
        <f t="shared" si="128"/>
        <v>6350000</v>
      </c>
      <c r="AQ564" s="1095">
        <f t="shared" si="128"/>
        <v>3050000</v>
      </c>
      <c r="AR564" s="1095">
        <f t="shared" si="128"/>
        <v>1550000</v>
      </c>
      <c r="AS564" s="1095">
        <f t="shared" si="128"/>
        <v>1550000</v>
      </c>
      <c r="AT564" s="1095">
        <f t="shared" si="128"/>
        <v>1550000</v>
      </c>
      <c r="AU564" s="1095">
        <f t="shared" si="128"/>
        <v>1150000</v>
      </c>
      <c r="AV564" s="1093"/>
      <c r="AW564" s="1093"/>
      <c r="AX564" s="1096"/>
      <c r="AY564" s="1141">
        <f t="shared" si="120"/>
        <v>32200000</v>
      </c>
      <c r="AZ564" s="1141">
        <f t="shared" si="121"/>
        <v>0</v>
      </c>
      <c r="BC564" s="1097"/>
    </row>
    <row r="565" spans="1:55" s="844" customFormat="1" ht="23.25">
      <c r="B565" s="845">
        <f>+B566</f>
        <v>1</v>
      </c>
      <c r="C565" s="392" t="s">
        <v>741</v>
      </c>
      <c r="D565" s="846"/>
      <c r="E565" s="845"/>
      <c r="F565" s="845"/>
      <c r="G565" s="845"/>
      <c r="H565" s="845"/>
      <c r="I565" s="845"/>
      <c r="J565" s="845"/>
      <c r="K565" s="1347"/>
      <c r="L565" s="1347"/>
      <c r="M565" s="847">
        <f>+M566</f>
        <v>7200000</v>
      </c>
      <c r="N565" s="847">
        <f>+N566</f>
        <v>7200000</v>
      </c>
      <c r="O565" s="847">
        <f t="shared" ref="O565:AX565" si="129">+O566</f>
        <v>0</v>
      </c>
      <c r="P565" s="847"/>
      <c r="Q565" s="847"/>
      <c r="R565" s="847"/>
      <c r="S565" s="847"/>
      <c r="T565" s="847"/>
      <c r="U565" s="847">
        <f t="shared" si="129"/>
        <v>0</v>
      </c>
      <c r="V565" s="847">
        <f t="shared" si="129"/>
        <v>0</v>
      </c>
      <c r="W565" s="847">
        <f t="shared" si="129"/>
        <v>0</v>
      </c>
      <c r="X565" s="847">
        <f t="shared" si="129"/>
        <v>0</v>
      </c>
      <c r="Y565" s="847">
        <f t="shared" si="129"/>
        <v>0</v>
      </c>
      <c r="Z565" s="1516">
        <f t="shared" si="129"/>
        <v>0</v>
      </c>
      <c r="AA565" s="847">
        <f t="shared" si="129"/>
        <v>0</v>
      </c>
      <c r="AB565" s="847">
        <f t="shared" si="129"/>
        <v>0</v>
      </c>
      <c r="AC565" s="847">
        <f t="shared" si="129"/>
        <v>2563</v>
      </c>
      <c r="AD565" s="847">
        <f t="shared" si="129"/>
        <v>2563</v>
      </c>
      <c r="AE565" s="847"/>
      <c r="AF565" s="847">
        <f t="shared" si="129"/>
        <v>360</v>
      </c>
      <c r="AG565" s="1230">
        <v>3</v>
      </c>
      <c r="AH565" s="847"/>
      <c r="AI565" s="1406"/>
      <c r="AJ565" s="847">
        <f t="shared" si="129"/>
        <v>7200000</v>
      </c>
      <c r="AK565" s="1188">
        <f t="shared" si="129"/>
        <v>0</v>
      </c>
      <c r="AL565" s="847">
        <f t="shared" si="129"/>
        <v>7200000</v>
      </c>
      <c r="AM565" s="847">
        <f t="shared" si="129"/>
        <v>0</v>
      </c>
      <c r="AN565" s="847">
        <f t="shared" si="129"/>
        <v>900000</v>
      </c>
      <c r="AO565" s="847">
        <f t="shared" si="129"/>
        <v>900000</v>
      </c>
      <c r="AP565" s="847">
        <f t="shared" si="129"/>
        <v>900000</v>
      </c>
      <c r="AQ565" s="847">
        <f t="shared" si="129"/>
        <v>900000</v>
      </c>
      <c r="AR565" s="847">
        <f t="shared" si="129"/>
        <v>900000</v>
      </c>
      <c r="AS565" s="847">
        <f t="shared" si="129"/>
        <v>900000</v>
      </c>
      <c r="AT565" s="847">
        <f t="shared" si="129"/>
        <v>900000</v>
      </c>
      <c r="AU565" s="847">
        <f t="shared" si="129"/>
        <v>900000</v>
      </c>
      <c r="AV565" s="847">
        <f t="shared" si="129"/>
        <v>0</v>
      </c>
      <c r="AW565" s="847">
        <f t="shared" si="129"/>
        <v>0</v>
      </c>
      <c r="AX565" s="1050">
        <f t="shared" si="129"/>
        <v>0</v>
      </c>
      <c r="AY565" s="1141">
        <f t="shared" si="120"/>
        <v>7200000</v>
      </c>
      <c r="AZ565" s="1141">
        <f t="shared" si="121"/>
        <v>0</v>
      </c>
      <c r="BC565" s="1083"/>
    </row>
    <row r="566" spans="1:55" s="260" customFormat="1" ht="23.25">
      <c r="B566" s="261">
        <f>COUNT(B567:B569)</f>
        <v>1</v>
      </c>
      <c r="C566" s="263" t="s">
        <v>475</v>
      </c>
      <c r="D566" s="263"/>
      <c r="E566" s="261"/>
      <c r="F566" s="261"/>
      <c r="G566" s="261"/>
      <c r="H566" s="261"/>
      <c r="I566" s="261"/>
      <c r="J566" s="261"/>
      <c r="K566" s="1304"/>
      <c r="L566" s="1304"/>
      <c r="M566" s="264">
        <f>SUM(M567:M569)</f>
        <v>7200000</v>
      </c>
      <c r="N566" s="264">
        <f>SUM(N567:N569)</f>
        <v>7200000</v>
      </c>
      <c r="O566" s="264">
        <f t="shared" ref="O566:AX566" si="130">SUM(O567:O569)</f>
        <v>0</v>
      </c>
      <c r="P566" s="297"/>
      <c r="Q566" s="297"/>
      <c r="R566" s="297"/>
      <c r="S566" s="297"/>
      <c r="T566" s="297"/>
      <c r="U566" s="264">
        <f t="shared" si="130"/>
        <v>0</v>
      </c>
      <c r="V566" s="264">
        <f t="shared" si="130"/>
        <v>0</v>
      </c>
      <c r="W566" s="264">
        <f t="shared" si="130"/>
        <v>0</v>
      </c>
      <c r="X566" s="264">
        <f t="shared" si="130"/>
        <v>0</v>
      </c>
      <c r="Y566" s="264">
        <f t="shared" si="130"/>
        <v>0</v>
      </c>
      <c r="Z566" s="297">
        <f t="shared" si="130"/>
        <v>0</v>
      </c>
      <c r="AA566" s="264">
        <f t="shared" si="130"/>
        <v>0</v>
      </c>
      <c r="AB566" s="264">
        <f t="shared" si="130"/>
        <v>0</v>
      </c>
      <c r="AC566" s="264">
        <f t="shared" si="130"/>
        <v>2563</v>
      </c>
      <c r="AD566" s="264">
        <f t="shared" si="130"/>
        <v>2563</v>
      </c>
      <c r="AE566" s="264">
        <f t="shared" si="130"/>
        <v>0</v>
      </c>
      <c r="AF566" s="264">
        <f t="shared" si="130"/>
        <v>360</v>
      </c>
      <c r="AG566" s="1262" t="s">
        <v>735</v>
      </c>
      <c r="AH566" s="264">
        <f t="shared" si="130"/>
        <v>0</v>
      </c>
      <c r="AI566" s="297">
        <f t="shared" si="130"/>
        <v>0</v>
      </c>
      <c r="AJ566" s="264">
        <f t="shared" si="130"/>
        <v>7200000</v>
      </c>
      <c r="AK566" s="265">
        <f t="shared" si="130"/>
        <v>0</v>
      </c>
      <c r="AL566" s="264">
        <f t="shared" si="130"/>
        <v>7200000</v>
      </c>
      <c r="AM566" s="264">
        <f t="shared" si="130"/>
        <v>0</v>
      </c>
      <c r="AN566" s="264">
        <f t="shared" si="130"/>
        <v>900000</v>
      </c>
      <c r="AO566" s="264">
        <f t="shared" si="130"/>
        <v>900000</v>
      </c>
      <c r="AP566" s="264">
        <f t="shared" si="130"/>
        <v>900000</v>
      </c>
      <c r="AQ566" s="264">
        <f t="shared" si="130"/>
        <v>900000</v>
      </c>
      <c r="AR566" s="264">
        <f t="shared" si="130"/>
        <v>900000</v>
      </c>
      <c r="AS566" s="264">
        <f t="shared" si="130"/>
        <v>900000</v>
      </c>
      <c r="AT566" s="264">
        <f t="shared" si="130"/>
        <v>900000</v>
      </c>
      <c r="AU566" s="264">
        <f t="shared" si="130"/>
        <v>900000</v>
      </c>
      <c r="AV566" s="264">
        <f t="shared" si="130"/>
        <v>0</v>
      </c>
      <c r="AW566" s="264">
        <f t="shared" si="130"/>
        <v>0</v>
      </c>
      <c r="AX566" s="993">
        <f t="shared" si="130"/>
        <v>0</v>
      </c>
      <c r="AY566" s="1141">
        <f t="shared" si="120"/>
        <v>7200000</v>
      </c>
      <c r="AZ566" s="1141">
        <f t="shared" si="121"/>
        <v>0</v>
      </c>
      <c r="BC566" s="1064"/>
    </row>
    <row r="567" spans="1:55" s="278" customFormat="1" ht="23.25">
      <c r="B567" s="386"/>
      <c r="C567" s="388"/>
      <c r="D567" s="388"/>
      <c r="E567" s="386"/>
      <c r="F567" s="386"/>
      <c r="G567" s="386"/>
      <c r="H567" s="386"/>
      <c r="I567" s="386"/>
      <c r="J567" s="386"/>
      <c r="K567" s="1309"/>
      <c r="L567" s="1309"/>
      <c r="M567" s="277"/>
      <c r="N567" s="277"/>
      <c r="O567" s="386"/>
      <c r="P567" s="386"/>
      <c r="AG567" s="1252"/>
      <c r="AH567" s="386"/>
      <c r="AI567" s="386"/>
      <c r="AJ567" s="277"/>
      <c r="AK567" s="276"/>
      <c r="AL567" s="277"/>
      <c r="AM567" s="277"/>
      <c r="AN567" s="277"/>
      <c r="AO567" s="277"/>
      <c r="AP567" s="277"/>
      <c r="AQ567" s="277"/>
      <c r="AR567" s="277"/>
      <c r="AS567" s="277"/>
      <c r="AT567" s="277"/>
      <c r="AU567" s="277"/>
      <c r="AV567" s="277"/>
      <c r="AW567" s="277"/>
      <c r="AX567" s="1002"/>
      <c r="AY567" s="1141">
        <f t="shared" si="120"/>
        <v>0</v>
      </c>
      <c r="AZ567" s="1141">
        <f t="shared" si="121"/>
        <v>0</v>
      </c>
      <c r="BC567" s="1067"/>
    </row>
    <row r="568" spans="1:55" s="290" customFormat="1" ht="42">
      <c r="A568" s="207">
        <v>2</v>
      </c>
      <c r="B568" s="207">
        <v>1</v>
      </c>
      <c r="C568" s="715" t="s">
        <v>1412</v>
      </c>
      <c r="D568" s="207">
        <v>3.3</v>
      </c>
      <c r="E568" s="207">
        <v>13</v>
      </c>
      <c r="F568" s="635" t="s">
        <v>738</v>
      </c>
      <c r="G568" s="635" t="s">
        <v>739</v>
      </c>
      <c r="H568" s="367" t="s">
        <v>487</v>
      </c>
      <c r="I568" s="636" t="s">
        <v>455</v>
      </c>
      <c r="J568" s="637" t="s">
        <v>740</v>
      </c>
      <c r="K568" s="1298">
        <v>18.7745</v>
      </c>
      <c r="L568" s="1299">
        <v>99.623500000000007</v>
      </c>
      <c r="M568" s="282">
        <v>7200000</v>
      </c>
      <c r="N568" s="282">
        <v>7200000</v>
      </c>
      <c r="O568" s="282">
        <v>0</v>
      </c>
      <c r="P568" s="207">
        <v>1</v>
      </c>
      <c r="Q568" s="207">
        <v>1</v>
      </c>
      <c r="R568" s="207">
        <v>1</v>
      </c>
      <c r="S568" s="207">
        <v>1</v>
      </c>
      <c r="T568" s="207">
        <v>1</v>
      </c>
      <c r="U568" s="207"/>
      <c r="V568" s="207"/>
      <c r="W568" s="207"/>
      <c r="X568" s="207"/>
      <c r="Y568" s="207"/>
      <c r="Z568" s="206"/>
      <c r="AA568" s="207"/>
      <c r="AB568" s="207"/>
      <c r="AC568" s="207">
        <v>2563</v>
      </c>
      <c r="AD568" s="207">
        <v>2563</v>
      </c>
      <c r="AE568" s="207" t="s">
        <v>187</v>
      </c>
      <c r="AF568" s="207">
        <v>360</v>
      </c>
      <c r="AG568" s="1241" t="s">
        <v>735</v>
      </c>
      <c r="AH568" s="207"/>
      <c r="AI568" s="207" t="s">
        <v>1413</v>
      </c>
      <c r="AJ568" s="282">
        <v>7200000</v>
      </c>
      <c r="AK568" s="366">
        <v>0</v>
      </c>
      <c r="AL568" s="282">
        <v>7200000</v>
      </c>
      <c r="AM568" s="282"/>
      <c r="AN568" s="289">
        <v>900000</v>
      </c>
      <c r="AO568" s="289">
        <v>900000</v>
      </c>
      <c r="AP568" s="289">
        <v>900000</v>
      </c>
      <c r="AQ568" s="289">
        <v>900000</v>
      </c>
      <c r="AR568" s="289">
        <v>900000</v>
      </c>
      <c r="AS568" s="289">
        <v>900000</v>
      </c>
      <c r="AT568" s="289">
        <v>900000</v>
      </c>
      <c r="AU568" s="289">
        <v>900000</v>
      </c>
      <c r="AV568" s="282"/>
      <c r="AW568" s="282"/>
      <c r="AX568" s="991"/>
      <c r="AY568" s="1141">
        <v>7200000</v>
      </c>
      <c r="AZ568" s="1141">
        <v>0</v>
      </c>
      <c r="BC568" s="452"/>
    </row>
    <row r="569" spans="1:55" s="272" customFormat="1" ht="23.25">
      <c r="B569" s="165"/>
      <c r="C569" s="274"/>
      <c r="D569" s="274"/>
      <c r="E569" s="165"/>
      <c r="F569" s="165"/>
      <c r="G569" s="165"/>
      <c r="H569" s="165"/>
      <c r="I569" s="165"/>
      <c r="J569" s="165"/>
      <c r="K569" s="1334"/>
      <c r="L569" s="1334"/>
      <c r="M569" s="275"/>
      <c r="N569" s="275"/>
      <c r="O569" s="165"/>
      <c r="P569" s="165"/>
      <c r="AG569" s="1241"/>
      <c r="AH569" s="165"/>
      <c r="AI569" s="165"/>
      <c r="AJ569" s="165"/>
      <c r="AK569" s="1181"/>
      <c r="AL569" s="275"/>
      <c r="AM569" s="275"/>
      <c r="AN569" s="275"/>
      <c r="AO569" s="275"/>
      <c r="AP569" s="275"/>
      <c r="AQ569" s="275"/>
      <c r="AR569" s="275"/>
      <c r="AS569" s="275"/>
      <c r="AT569" s="275"/>
      <c r="AU569" s="275"/>
      <c r="AV569" s="275"/>
      <c r="AW569" s="275"/>
      <c r="AX569" s="1051"/>
      <c r="AY569" s="1141">
        <f t="shared" si="120"/>
        <v>0</v>
      </c>
      <c r="AZ569" s="1141">
        <f t="shared" si="121"/>
        <v>0</v>
      </c>
      <c r="BC569" s="95"/>
    </row>
    <row r="570" spans="1:55" s="843" customFormat="1" ht="23.25">
      <c r="A570" s="839"/>
      <c r="B570" s="840">
        <f>+B571+B575+B579+B583</f>
        <v>4</v>
      </c>
      <c r="C570" s="302" t="s">
        <v>788</v>
      </c>
      <c r="D570" s="841"/>
      <c r="E570" s="840"/>
      <c r="F570" s="840"/>
      <c r="G570" s="840"/>
      <c r="H570" s="840"/>
      <c r="I570" s="840"/>
      <c r="J570" s="840"/>
      <c r="K570" s="1348"/>
      <c r="L570" s="1348"/>
      <c r="M570" s="842">
        <f>+M571+M575+M579+M583</f>
        <v>10000000</v>
      </c>
      <c r="N570" s="842">
        <f>+N571+N575+N579+N583</f>
        <v>10000000</v>
      </c>
      <c r="O570" s="842">
        <f t="shared" ref="O570:AX570" si="131">+O571+O575+O579+O583</f>
        <v>0</v>
      </c>
      <c r="P570" s="842"/>
      <c r="Q570" s="842"/>
      <c r="R570" s="842"/>
      <c r="S570" s="842"/>
      <c r="T570" s="842"/>
      <c r="U570" s="842">
        <f t="shared" si="131"/>
        <v>0</v>
      </c>
      <c r="V570" s="842">
        <f t="shared" si="131"/>
        <v>15000</v>
      </c>
      <c r="W570" s="842">
        <f t="shared" si="131"/>
        <v>0</v>
      </c>
      <c r="X570" s="842">
        <f t="shared" si="131"/>
        <v>0</v>
      </c>
      <c r="Y570" s="842">
        <f t="shared" si="131"/>
        <v>1400</v>
      </c>
      <c r="Z570" s="1517">
        <f t="shared" si="131"/>
        <v>40</v>
      </c>
      <c r="AA570" s="842">
        <f t="shared" si="131"/>
        <v>0</v>
      </c>
      <c r="AB570" s="842">
        <f t="shared" si="131"/>
        <v>0</v>
      </c>
      <c r="AC570" s="842">
        <f t="shared" si="131"/>
        <v>2513</v>
      </c>
      <c r="AD570" s="842">
        <f t="shared" si="131"/>
        <v>2533</v>
      </c>
      <c r="AE570" s="842"/>
      <c r="AF570" s="842">
        <f t="shared" si="131"/>
        <v>90</v>
      </c>
      <c r="AG570" s="1270">
        <v>3</v>
      </c>
      <c r="AH570" s="842"/>
      <c r="AI570" s="1407"/>
      <c r="AJ570" s="842">
        <f t="shared" si="131"/>
        <v>10000000</v>
      </c>
      <c r="AK570" s="1189">
        <f t="shared" si="131"/>
        <v>0</v>
      </c>
      <c r="AL570" s="842">
        <f t="shared" si="131"/>
        <v>10000000</v>
      </c>
      <c r="AM570" s="842">
        <f t="shared" si="131"/>
        <v>0</v>
      </c>
      <c r="AN570" s="842">
        <f t="shared" si="131"/>
        <v>2750000</v>
      </c>
      <c r="AO570" s="842">
        <f t="shared" si="131"/>
        <v>2750000</v>
      </c>
      <c r="AP570" s="842">
        <f t="shared" si="131"/>
        <v>1150000</v>
      </c>
      <c r="AQ570" s="842">
        <f t="shared" si="131"/>
        <v>1150000</v>
      </c>
      <c r="AR570" s="842">
        <f t="shared" si="131"/>
        <v>650000</v>
      </c>
      <c r="AS570" s="842">
        <f t="shared" si="131"/>
        <v>650000</v>
      </c>
      <c r="AT570" s="842">
        <f t="shared" si="131"/>
        <v>650000</v>
      </c>
      <c r="AU570" s="842">
        <f t="shared" si="131"/>
        <v>250000</v>
      </c>
      <c r="AV570" s="842">
        <f t="shared" si="131"/>
        <v>0</v>
      </c>
      <c r="AW570" s="842">
        <f t="shared" si="131"/>
        <v>0</v>
      </c>
      <c r="AX570" s="1052">
        <f t="shared" si="131"/>
        <v>0</v>
      </c>
      <c r="AY570" s="1141">
        <f t="shared" si="120"/>
        <v>10000000</v>
      </c>
      <c r="AZ570" s="1141">
        <f t="shared" si="121"/>
        <v>0</v>
      </c>
      <c r="BA570" s="844"/>
      <c r="BB570" s="844"/>
    </row>
    <row r="571" spans="1:55" s="260" customFormat="1" ht="23.25">
      <c r="B571" s="261">
        <f>COUNT(B572:B574)</f>
        <v>1</v>
      </c>
      <c r="C571" s="263" t="s">
        <v>479</v>
      </c>
      <c r="D571" s="263"/>
      <c r="E571" s="261"/>
      <c r="F571" s="261"/>
      <c r="G571" s="261"/>
      <c r="H571" s="261"/>
      <c r="I571" s="261"/>
      <c r="J571" s="261"/>
      <c r="K571" s="1304"/>
      <c r="L571" s="1304"/>
      <c r="M571" s="264">
        <f>SUM(M572:M574)</f>
        <v>2000000</v>
      </c>
      <c r="N571" s="264">
        <f>SUM(N572:N574)</f>
        <v>2000000</v>
      </c>
      <c r="O571" s="264">
        <f t="shared" ref="O571:AX571" si="132">SUM(O572:O574)</f>
        <v>0</v>
      </c>
      <c r="P571" s="264"/>
      <c r="Q571" s="264"/>
      <c r="R571" s="264"/>
      <c r="S571" s="264"/>
      <c r="T571" s="264"/>
      <c r="U571" s="264">
        <f t="shared" si="132"/>
        <v>0</v>
      </c>
      <c r="V571" s="264">
        <f t="shared" si="132"/>
        <v>10000</v>
      </c>
      <c r="W571" s="264">
        <f t="shared" si="132"/>
        <v>0</v>
      </c>
      <c r="X571" s="264">
        <f t="shared" si="132"/>
        <v>0</v>
      </c>
      <c r="Y571" s="264">
        <f t="shared" si="132"/>
        <v>400</v>
      </c>
      <c r="Z571" s="297">
        <f t="shared" si="132"/>
        <v>30</v>
      </c>
      <c r="AA571" s="264">
        <f t="shared" si="132"/>
        <v>0</v>
      </c>
      <c r="AB571" s="264">
        <f t="shared" si="132"/>
        <v>0</v>
      </c>
      <c r="AC571" s="264">
        <f t="shared" si="132"/>
        <v>2513</v>
      </c>
      <c r="AD571" s="264">
        <f t="shared" si="132"/>
        <v>2533</v>
      </c>
      <c r="AE571" s="264">
        <f t="shared" si="132"/>
        <v>0</v>
      </c>
      <c r="AF571" s="264">
        <f t="shared" si="132"/>
        <v>90</v>
      </c>
      <c r="AG571" s="1262" t="s">
        <v>159</v>
      </c>
      <c r="AH571" s="264">
        <f t="shared" si="132"/>
        <v>0</v>
      </c>
      <c r="AI571" s="297"/>
      <c r="AJ571" s="264">
        <f t="shared" si="132"/>
        <v>2000000</v>
      </c>
      <c r="AK571" s="265">
        <f t="shared" si="132"/>
        <v>0</v>
      </c>
      <c r="AL571" s="264">
        <f t="shared" si="132"/>
        <v>2000000</v>
      </c>
      <c r="AM571" s="264">
        <f t="shared" si="132"/>
        <v>0</v>
      </c>
      <c r="AN571" s="264">
        <f t="shared" si="132"/>
        <v>500000</v>
      </c>
      <c r="AO571" s="264">
        <f t="shared" si="132"/>
        <v>500000</v>
      </c>
      <c r="AP571" s="264">
        <f t="shared" si="132"/>
        <v>500000</v>
      </c>
      <c r="AQ571" s="264">
        <f t="shared" si="132"/>
        <v>500000</v>
      </c>
      <c r="AR571" s="264">
        <f t="shared" si="132"/>
        <v>0</v>
      </c>
      <c r="AS571" s="264">
        <f t="shared" si="132"/>
        <v>0</v>
      </c>
      <c r="AT571" s="264">
        <f t="shared" si="132"/>
        <v>0</v>
      </c>
      <c r="AU571" s="264">
        <f t="shared" si="132"/>
        <v>0</v>
      </c>
      <c r="AV571" s="264">
        <f t="shared" si="132"/>
        <v>0</v>
      </c>
      <c r="AW571" s="264">
        <f t="shared" si="132"/>
        <v>0</v>
      </c>
      <c r="AX571" s="993">
        <f t="shared" si="132"/>
        <v>0</v>
      </c>
      <c r="AY571" s="1141">
        <f t="shared" si="120"/>
        <v>2000000</v>
      </c>
      <c r="AZ571" s="1141">
        <f t="shared" si="121"/>
        <v>0</v>
      </c>
      <c r="BC571" s="1064"/>
    </row>
    <row r="572" spans="1:55" s="272" customFormat="1" ht="23.25">
      <c r="B572" s="165"/>
      <c r="C572" s="197"/>
      <c r="D572" s="274"/>
      <c r="E572" s="165"/>
      <c r="F572" s="165"/>
      <c r="G572" s="165"/>
      <c r="H572" s="165"/>
      <c r="I572" s="165"/>
      <c r="J572" s="165"/>
      <c r="K572" s="1334"/>
      <c r="L572" s="1334"/>
      <c r="M572" s="275"/>
      <c r="N572" s="275"/>
      <c r="O572" s="165"/>
      <c r="P572" s="165"/>
      <c r="AG572" s="1241"/>
      <c r="AH572" s="165"/>
      <c r="AI572" s="165"/>
      <c r="AJ572" s="165"/>
      <c r="AK572" s="1181"/>
      <c r="AL572" s="275"/>
      <c r="AM572" s="275"/>
      <c r="AN572" s="275"/>
      <c r="AO572" s="275"/>
      <c r="AP572" s="275"/>
      <c r="AQ572" s="275"/>
      <c r="AR572" s="275"/>
      <c r="AS572" s="275"/>
      <c r="AT572" s="275"/>
      <c r="AU572" s="275"/>
      <c r="AV572" s="275"/>
      <c r="AW572" s="275"/>
      <c r="AX572" s="1051"/>
      <c r="AY572" s="1141">
        <f t="shared" si="120"/>
        <v>0</v>
      </c>
      <c r="AZ572" s="1141">
        <f t="shared" si="121"/>
        <v>0</v>
      </c>
      <c r="BC572" s="95"/>
    </row>
    <row r="573" spans="1:55" s="290" customFormat="1" ht="63">
      <c r="A573" s="290">
        <v>2</v>
      </c>
      <c r="B573" s="207">
        <v>1</v>
      </c>
      <c r="C573" s="197" t="s">
        <v>1169</v>
      </c>
      <c r="D573" s="375">
        <v>3.3</v>
      </c>
      <c r="E573" s="207">
        <v>13</v>
      </c>
      <c r="F573" s="207" t="s">
        <v>505</v>
      </c>
      <c r="G573" s="207" t="s">
        <v>505</v>
      </c>
      <c r="H573" s="207" t="s">
        <v>139</v>
      </c>
      <c r="I573" s="207" t="s">
        <v>506</v>
      </c>
      <c r="J573" s="207" t="s">
        <v>33</v>
      </c>
      <c r="K573" s="380">
        <v>20.4451</v>
      </c>
      <c r="L573" s="380">
        <v>99.891499999999994</v>
      </c>
      <c r="M573" s="282">
        <v>2000000</v>
      </c>
      <c r="N573" s="282">
        <v>2000000</v>
      </c>
      <c r="O573" s="207"/>
      <c r="P573" s="207">
        <v>1</v>
      </c>
      <c r="Q573" s="290">
        <v>1</v>
      </c>
      <c r="R573" s="290">
        <v>1</v>
      </c>
      <c r="S573" s="290">
        <v>1</v>
      </c>
      <c r="T573" s="290">
        <v>1</v>
      </c>
      <c r="V573" s="282">
        <v>10000</v>
      </c>
      <c r="Y573" s="290">
        <v>400</v>
      </c>
      <c r="Z573" s="206">
        <v>30</v>
      </c>
      <c r="AC573" s="290">
        <v>2513</v>
      </c>
      <c r="AD573" s="290">
        <v>2533</v>
      </c>
      <c r="AF573" s="290">
        <v>90</v>
      </c>
      <c r="AG573" s="1241" t="s">
        <v>159</v>
      </c>
      <c r="AH573" s="207"/>
      <c r="AI573" s="225">
        <v>202570001071</v>
      </c>
      <c r="AJ573" s="206">
        <v>2000000</v>
      </c>
      <c r="AK573" s="366"/>
      <c r="AL573" s="282">
        <v>2000000</v>
      </c>
      <c r="AM573" s="282"/>
      <c r="AN573" s="282">
        <v>500000</v>
      </c>
      <c r="AO573" s="282">
        <v>500000</v>
      </c>
      <c r="AP573" s="282">
        <v>500000</v>
      </c>
      <c r="AQ573" s="282">
        <v>500000</v>
      </c>
      <c r="AR573" s="282"/>
      <c r="AS573" s="282"/>
      <c r="AT573" s="282"/>
      <c r="AU573" s="282"/>
      <c r="AV573" s="282"/>
      <c r="AW573" s="282"/>
      <c r="AX573" s="991"/>
      <c r="AY573" s="1141">
        <f t="shared" si="120"/>
        <v>2000000</v>
      </c>
      <c r="AZ573" s="1141">
        <f t="shared" si="121"/>
        <v>0</v>
      </c>
      <c r="BC573" s="452"/>
    </row>
    <row r="574" spans="1:55" s="272" customFormat="1" ht="23.25">
      <c r="B574" s="165"/>
      <c r="C574" s="197"/>
      <c r="D574" s="274"/>
      <c r="E574" s="165"/>
      <c r="F574" s="165"/>
      <c r="G574" s="165"/>
      <c r="H574" s="165"/>
      <c r="I574" s="165"/>
      <c r="J574" s="165"/>
      <c r="K574" s="1334"/>
      <c r="L574" s="1334"/>
      <c r="M574" s="275"/>
      <c r="N574" s="275"/>
      <c r="O574" s="165"/>
      <c r="P574" s="165"/>
      <c r="AG574" s="1241"/>
      <c r="AH574" s="165"/>
      <c r="AI574" s="165"/>
      <c r="AJ574" s="165"/>
      <c r="AK574" s="1181"/>
      <c r="AL574" s="275"/>
      <c r="AM574" s="275"/>
      <c r="AN574" s="275"/>
      <c r="AO574" s="275"/>
      <c r="AP574" s="275"/>
      <c r="AQ574" s="275"/>
      <c r="AR574" s="275"/>
      <c r="AS574" s="275"/>
      <c r="AT574" s="275"/>
      <c r="AU574" s="275"/>
      <c r="AV574" s="275"/>
      <c r="AW574" s="275"/>
      <c r="AX574" s="1051"/>
      <c r="AY574" s="1141">
        <f t="shared" si="120"/>
        <v>0</v>
      </c>
      <c r="AZ574" s="1141">
        <f t="shared" si="121"/>
        <v>0</v>
      </c>
      <c r="BC574" s="95"/>
    </row>
    <row r="575" spans="1:55" s="260" customFormat="1" ht="23.25">
      <c r="B575" s="261">
        <f>COUNT(B576:B578)</f>
        <v>1</v>
      </c>
      <c r="C575" s="263" t="s">
        <v>475</v>
      </c>
      <c r="D575" s="263"/>
      <c r="E575" s="261"/>
      <c r="F575" s="261"/>
      <c r="G575" s="261"/>
      <c r="H575" s="261"/>
      <c r="I575" s="261"/>
      <c r="J575" s="261"/>
      <c r="K575" s="1304"/>
      <c r="L575" s="1304"/>
      <c r="M575" s="264">
        <f>SUM(M576:M578)</f>
        <v>2000000</v>
      </c>
      <c r="N575" s="264">
        <f>SUM(N576:N578)</f>
        <v>2000000</v>
      </c>
      <c r="O575" s="261"/>
      <c r="P575" s="261"/>
      <c r="V575" s="264">
        <f>SUM(V576:V578)</f>
        <v>0</v>
      </c>
      <c r="W575" s="264">
        <f>SUM(W576:W578)</f>
        <v>0</v>
      </c>
      <c r="X575" s="264">
        <f>SUM(X576:X578)</f>
        <v>0</v>
      </c>
      <c r="Y575" s="264">
        <f>SUM(Y576:Y578)</f>
        <v>0</v>
      </c>
      <c r="Z575" s="297">
        <f>SUM(Z576:Z578)</f>
        <v>0</v>
      </c>
      <c r="AG575" s="1228" t="s">
        <v>735</v>
      </c>
      <c r="AH575" s="261"/>
      <c r="AI575" s="261"/>
      <c r="AJ575" s="297">
        <f>SUM(AJ576:AJ578)</f>
        <v>2000000</v>
      </c>
      <c r="AK575" s="265">
        <f t="shared" ref="AK575:AX575" si="133">SUM(AK576:AK578)</f>
        <v>0</v>
      </c>
      <c r="AL575" s="297">
        <f t="shared" si="133"/>
        <v>2000000</v>
      </c>
      <c r="AM575" s="297">
        <f t="shared" si="133"/>
        <v>0</v>
      </c>
      <c r="AN575" s="297">
        <f t="shared" si="133"/>
        <v>250000</v>
      </c>
      <c r="AO575" s="297">
        <f t="shared" si="133"/>
        <v>250000</v>
      </c>
      <c r="AP575" s="297">
        <f t="shared" si="133"/>
        <v>250000</v>
      </c>
      <c r="AQ575" s="297">
        <f t="shared" si="133"/>
        <v>250000</v>
      </c>
      <c r="AR575" s="297">
        <f t="shared" si="133"/>
        <v>250000</v>
      </c>
      <c r="AS575" s="297">
        <f t="shared" si="133"/>
        <v>250000</v>
      </c>
      <c r="AT575" s="297">
        <f t="shared" si="133"/>
        <v>250000</v>
      </c>
      <c r="AU575" s="297">
        <f t="shared" si="133"/>
        <v>250000</v>
      </c>
      <c r="AV575" s="297">
        <f t="shared" si="133"/>
        <v>0</v>
      </c>
      <c r="AW575" s="297">
        <f t="shared" si="133"/>
        <v>0</v>
      </c>
      <c r="AX575" s="997">
        <f t="shared" si="133"/>
        <v>0</v>
      </c>
      <c r="AY575" s="1141">
        <f t="shared" si="120"/>
        <v>2000000</v>
      </c>
      <c r="AZ575" s="1141">
        <f t="shared" si="121"/>
        <v>0</v>
      </c>
      <c r="BC575" s="1064"/>
    </row>
    <row r="576" spans="1:55" s="272" customFormat="1" ht="23.25">
      <c r="B576" s="165"/>
      <c r="C576" s="274"/>
      <c r="D576" s="274"/>
      <c r="E576" s="165"/>
      <c r="F576" s="165"/>
      <c r="G576" s="165"/>
      <c r="H576" s="165"/>
      <c r="I576" s="165"/>
      <c r="J576" s="165"/>
      <c r="K576" s="1334"/>
      <c r="L576" s="1334"/>
      <c r="M576" s="275"/>
      <c r="N576" s="275"/>
      <c r="O576" s="165"/>
      <c r="P576" s="165"/>
      <c r="AG576" s="1241"/>
      <c r="AH576" s="165"/>
      <c r="AI576" s="165"/>
      <c r="AJ576" s="165"/>
      <c r="AK576" s="1181"/>
      <c r="AL576" s="275"/>
      <c r="AM576" s="275"/>
      <c r="AN576" s="275"/>
      <c r="AO576" s="275"/>
      <c r="AP576" s="275"/>
      <c r="AQ576" s="275"/>
      <c r="AR576" s="275"/>
      <c r="AS576" s="275"/>
      <c r="AT576" s="275"/>
      <c r="AU576" s="275"/>
      <c r="AV576" s="275"/>
      <c r="AW576" s="275"/>
      <c r="AX576" s="1051"/>
      <c r="AY576" s="1141">
        <f t="shared" si="120"/>
        <v>0</v>
      </c>
      <c r="AZ576" s="1141">
        <f t="shared" si="121"/>
        <v>0</v>
      </c>
      <c r="BC576" s="95"/>
    </row>
    <row r="577" spans="1:55" s="290" customFormat="1" ht="42">
      <c r="A577" s="207">
        <v>2</v>
      </c>
      <c r="B577" s="207">
        <v>1</v>
      </c>
      <c r="C577" s="50" t="s">
        <v>1106</v>
      </c>
      <c r="D577" s="207">
        <v>3.3</v>
      </c>
      <c r="E577" s="207">
        <v>13</v>
      </c>
      <c r="F577" s="635" t="s">
        <v>739</v>
      </c>
      <c r="G577" s="635" t="s">
        <v>739</v>
      </c>
      <c r="H577" s="367" t="s">
        <v>487</v>
      </c>
      <c r="I577" s="636" t="s">
        <v>455</v>
      </c>
      <c r="J577" s="637" t="s">
        <v>740</v>
      </c>
      <c r="K577" s="1298">
        <v>18.723099999999999</v>
      </c>
      <c r="L577" s="1299">
        <v>99.600999999999999</v>
      </c>
      <c r="M577" s="282">
        <v>2000000</v>
      </c>
      <c r="N577" s="282">
        <v>2000000</v>
      </c>
      <c r="O577" s="282">
        <v>0</v>
      </c>
      <c r="P577" s="207">
        <v>1</v>
      </c>
      <c r="Q577" s="207">
        <v>1</v>
      </c>
      <c r="R577" s="207">
        <v>1</v>
      </c>
      <c r="S577" s="207">
        <v>1</v>
      </c>
      <c r="T577" s="207">
        <v>1</v>
      </c>
      <c r="U577" s="207"/>
      <c r="V577" s="207"/>
      <c r="W577" s="207"/>
      <c r="X577" s="207"/>
      <c r="Y577" s="207"/>
      <c r="Z577" s="206"/>
      <c r="AA577" s="207"/>
      <c r="AB577" s="207"/>
      <c r="AC577" s="207">
        <v>2563</v>
      </c>
      <c r="AD577" s="207">
        <v>2563</v>
      </c>
      <c r="AE577" s="207" t="s">
        <v>187</v>
      </c>
      <c r="AF577" s="207">
        <v>360</v>
      </c>
      <c r="AG577" s="1241" t="s">
        <v>735</v>
      </c>
      <c r="AH577" s="207"/>
      <c r="AI577" s="207" t="str">
        <f>"0202520001239"</f>
        <v>0202520001239</v>
      </c>
      <c r="AJ577" s="282">
        <v>2000000</v>
      </c>
      <c r="AK577" s="366">
        <v>0</v>
      </c>
      <c r="AL577" s="282">
        <v>2000000</v>
      </c>
      <c r="AM577" s="282"/>
      <c r="AN577" s="289">
        <f>$AJ577*0.125</f>
        <v>250000</v>
      </c>
      <c r="AO577" s="289">
        <f t="shared" ref="AO577:AU577" si="134">$AJ577*0.125</f>
        <v>250000</v>
      </c>
      <c r="AP577" s="289">
        <f t="shared" si="134"/>
        <v>250000</v>
      </c>
      <c r="AQ577" s="289">
        <f t="shared" si="134"/>
        <v>250000</v>
      </c>
      <c r="AR577" s="289">
        <f t="shared" si="134"/>
        <v>250000</v>
      </c>
      <c r="AS577" s="289">
        <f t="shared" si="134"/>
        <v>250000</v>
      </c>
      <c r="AT577" s="289">
        <f t="shared" si="134"/>
        <v>250000</v>
      </c>
      <c r="AU577" s="289">
        <f t="shared" si="134"/>
        <v>250000</v>
      </c>
      <c r="AV577" s="282"/>
      <c r="AW577" s="282"/>
      <c r="AX577" s="991"/>
      <c r="AY577" s="1141">
        <f t="shared" si="120"/>
        <v>2000000</v>
      </c>
      <c r="AZ577" s="1141">
        <f t="shared" si="121"/>
        <v>0</v>
      </c>
      <c r="BC577" s="452"/>
    </row>
    <row r="578" spans="1:55" s="272" customFormat="1" ht="23.25">
      <c r="B578" s="165"/>
      <c r="C578" s="274"/>
      <c r="D578" s="274"/>
      <c r="E578" s="165"/>
      <c r="F578" s="165"/>
      <c r="G578" s="165"/>
      <c r="H578" s="165"/>
      <c r="I578" s="165"/>
      <c r="J578" s="165"/>
      <c r="K578" s="1334"/>
      <c r="L578" s="1334"/>
      <c r="M578" s="275"/>
      <c r="N578" s="275"/>
      <c r="O578" s="165"/>
      <c r="P578" s="165"/>
      <c r="AG578" s="1241"/>
      <c r="AH578" s="165"/>
      <c r="AI578" s="165"/>
      <c r="AJ578" s="165"/>
      <c r="AK578" s="1181"/>
      <c r="AL578" s="275"/>
      <c r="AM578" s="275"/>
      <c r="AN578" s="275"/>
      <c r="AO578" s="275"/>
      <c r="AP578" s="275"/>
      <c r="AQ578" s="275"/>
      <c r="AR578" s="275"/>
      <c r="AS578" s="275"/>
      <c r="AT578" s="275"/>
      <c r="AU578" s="275"/>
      <c r="AV578" s="275"/>
      <c r="AW578" s="275"/>
      <c r="AX578" s="1051"/>
      <c r="AY578" s="1141">
        <f t="shared" si="120"/>
        <v>0</v>
      </c>
      <c r="AZ578" s="1141">
        <f t="shared" si="121"/>
        <v>0</v>
      </c>
      <c r="BC578" s="95"/>
    </row>
    <row r="579" spans="1:55" s="260" customFormat="1" ht="23.25">
      <c r="B579" s="261">
        <f>COUNT(B580:B582)</f>
        <v>1</v>
      </c>
      <c r="C579" s="651" t="s">
        <v>483</v>
      </c>
      <c r="D579" s="263"/>
      <c r="E579" s="261"/>
      <c r="F579" s="261"/>
      <c r="G579" s="261"/>
      <c r="H579" s="261"/>
      <c r="I579" s="261"/>
      <c r="J579" s="261"/>
      <c r="K579" s="1304"/>
      <c r="L579" s="1304"/>
      <c r="M579" s="264">
        <f>SUM(M580:M582)</f>
        <v>2000000</v>
      </c>
      <c r="N579" s="264">
        <f>SUM(N580:N582)</f>
        <v>2000000</v>
      </c>
      <c r="O579" s="261"/>
      <c r="P579" s="261"/>
      <c r="Z579" s="297"/>
      <c r="AG579" s="1228" t="s">
        <v>764</v>
      </c>
      <c r="AH579" s="261"/>
      <c r="AI579" s="261"/>
      <c r="AJ579" s="264">
        <f t="shared" ref="AJ579:AX579" si="135">SUM(AJ580:AJ582)</f>
        <v>2000000</v>
      </c>
      <c r="AK579" s="265">
        <f t="shared" si="135"/>
        <v>0</v>
      </c>
      <c r="AL579" s="264">
        <f t="shared" si="135"/>
        <v>2000000</v>
      </c>
      <c r="AM579" s="264">
        <f t="shared" si="135"/>
        <v>0</v>
      </c>
      <c r="AN579" s="264">
        <f t="shared" si="135"/>
        <v>0</v>
      </c>
      <c r="AO579" s="264">
        <f t="shared" si="135"/>
        <v>0</v>
      </c>
      <c r="AP579" s="264">
        <f t="shared" si="135"/>
        <v>400000</v>
      </c>
      <c r="AQ579" s="264">
        <f t="shared" si="135"/>
        <v>400000</v>
      </c>
      <c r="AR579" s="264">
        <f t="shared" si="135"/>
        <v>400000</v>
      </c>
      <c r="AS579" s="264">
        <f t="shared" si="135"/>
        <v>400000</v>
      </c>
      <c r="AT579" s="264">
        <f t="shared" si="135"/>
        <v>400000</v>
      </c>
      <c r="AU579" s="264">
        <f t="shared" si="135"/>
        <v>0</v>
      </c>
      <c r="AV579" s="264">
        <f t="shared" si="135"/>
        <v>0</v>
      </c>
      <c r="AW579" s="264">
        <f t="shared" si="135"/>
        <v>0</v>
      </c>
      <c r="AX579" s="993">
        <f t="shared" si="135"/>
        <v>0</v>
      </c>
      <c r="AY579" s="1141">
        <f t="shared" si="120"/>
        <v>2000000</v>
      </c>
      <c r="AZ579" s="1141">
        <f t="shared" si="121"/>
        <v>0</v>
      </c>
      <c r="BC579" s="1064"/>
    </row>
    <row r="580" spans="1:55" s="272" customFormat="1" ht="23.25">
      <c r="B580" s="165"/>
      <c r="C580" s="389"/>
      <c r="D580" s="274"/>
      <c r="E580" s="165"/>
      <c r="F580" s="165"/>
      <c r="G580" s="165"/>
      <c r="H580" s="165"/>
      <c r="I580" s="165"/>
      <c r="J580" s="165"/>
      <c r="K580" s="1334"/>
      <c r="L580" s="1334"/>
      <c r="M580" s="275"/>
      <c r="N580" s="275"/>
      <c r="O580" s="165"/>
      <c r="P580" s="165"/>
      <c r="AG580" s="1241"/>
      <c r="AH580" s="165"/>
      <c r="AI580" s="165"/>
      <c r="AJ580" s="165"/>
      <c r="AK580" s="1181"/>
      <c r="AL580" s="275"/>
      <c r="AM580" s="275"/>
      <c r="AN580" s="275"/>
      <c r="AO580" s="275"/>
      <c r="AP580" s="275"/>
      <c r="AQ580" s="275"/>
      <c r="AR580" s="275"/>
      <c r="AS580" s="275"/>
      <c r="AT580" s="275"/>
      <c r="AU580" s="275"/>
      <c r="AV580" s="275"/>
      <c r="AW580" s="275"/>
      <c r="AX580" s="1051"/>
      <c r="AY580" s="1141">
        <f t="shared" ref="AY580:AY627" si="136">SUM(AM580:AX580)</f>
        <v>0</v>
      </c>
      <c r="AZ580" s="1141">
        <f t="shared" ref="AZ580:AZ627" si="137">+AJ580-AY580</f>
        <v>0</v>
      </c>
      <c r="BC580" s="95"/>
    </row>
    <row r="581" spans="1:55" s="663" customFormat="1" ht="25.5" customHeight="1">
      <c r="A581" s="716"/>
      <c r="B581" s="681">
        <v>1</v>
      </c>
      <c r="C581" s="717" t="s">
        <v>1516</v>
      </c>
      <c r="D581" s="681">
        <v>3.3</v>
      </c>
      <c r="E581" s="681">
        <v>13</v>
      </c>
      <c r="F581" s="63" t="s">
        <v>765</v>
      </c>
      <c r="G581" s="63" t="s">
        <v>787</v>
      </c>
      <c r="H581" s="63" t="s">
        <v>487</v>
      </c>
      <c r="I581" s="718" t="s">
        <v>488</v>
      </c>
      <c r="J581" s="682" t="s">
        <v>455</v>
      </c>
      <c r="K581" s="1349">
        <v>18.148412</v>
      </c>
      <c r="L581" s="1350">
        <v>99.447626</v>
      </c>
      <c r="M581" s="719">
        <v>2000000</v>
      </c>
      <c r="N581" s="719">
        <v>2000000</v>
      </c>
      <c r="O581" s="716"/>
      <c r="P581" s="683">
        <v>1</v>
      </c>
      <c r="Q581" s="683">
        <v>1</v>
      </c>
      <c r="R581" s="683">
        <v>1</v>
      </c>
      <c r="S581" s="683">
        <v>1</v>
      </c>
      <c r="T581" s="683">
        <v>1</v>
      </c>
      <c r="U581" s="716"/>
      <c r="V581" s="716"/>
      <c r="W581" s="716"/>
      <c r="X581" s="716"/>
      <c r="Y581" s="716"/>
      <c r="Z581" s="1488"/>
      <c r="AA581" s="716"/>
      <c r="AB581" s="716"/>
      <c r="AC581" s="716">
        <v>2563</v>
      </c>
      <c r="AD581" s="716">
        <v>2563</v>
      </c>
      <c r="AE581" s="681" t="s">
        <v>187</v>
      </c>
      <c r="AF581" s="681">
        <v>180</v>
      </c>
      <c r="AG581" s="1271" t="s">
        <v>764</v>
      </c>
      <c r="AH581" s="716"/>
      <c r="AI581" s="681" t="s">
        <v>1517</v>
      </c>
      <c r="AJ581" s="719">
        <v>2000000</v>
      </c>
      <c r="AK581" s="1190"/>
      <c r="AL581" s="719">
        <v>2000000</v>
      </c>
      <c r="AM581" s="719"/>
      <c r="AN581" s="719"/>
      <c r="AO581" s="719"/>
      <c r="AP581" s="719">
        <v>400000</v>
      </c>
      <c r="AQ581" s="719">
        <v>400000</v>
      </c>
      <c r="AR581" s="719">
        <v>400000</v>
      </c>
      <c r="AS581" s="719">
        <v>400000</v>
      </c>
      <c r="AT581" s="719">
        <v>400000</v>
      </c>
      <c r="AU581" s="719"/>
      <c r="AV581" s="719"/>
      <c r="AW581" s="719"/>
      <c r="AX581" s="1053"/>
      <c r="AY581" s="1141">
        <v>2000000</v>
      </c>
      <c r="AZ581" s="1141">
        <v>0</v>
      </c>
      <c r="BA581" s="672"/>
      <c r="BB581" s="672"/>
    </row>
    <row r="582" spans="1:55" s="272" customFormat="1" ht="23.25">
      <c r="B582" s="165"/>
      <c r="C582" s="389"/>
      <c r="D582" s="274"/>
      <c r="E582" s="165"/>
      <c r="F582" s="165"/>
      <c r="G582" s="165"/>
      <c r="H582" s="165"/>
      <c r="I582" s="165"/>
      <c r="J582" s="165"/>
      <c r="K582" s="1334"/>
      <c r="L582" s="1334"/>
      <c r="M582" s="275"/>
      <c r="N582" s="275"/>
      <c r="O582" s="165"/>
      <c r="P582" s="165"/>
      <c r="AG582" s="1241"/>
      <c r="AH582" s="165"/>
      <c r="AI582" s="165"/>
      <c r="AJ582" s="165"/>
      <c r="AK582" s="1181"/>
      <c r="AL582" s="275"/>
      <c r="AM582" s="275"/>
      <c r="AN582" s="275"/>
      <c r="AO582" s="275"/>
      <c r="AP582" s="275"/>
      <c r="AQ582" s="275"/>
      <c r="AR582" s="275"/>
      <c r="AS582" s="275"/>
      <c r="AT582" s="275"/>
      <c r="AU582" s="275"/>
      <c r="AV582" s="275"/>
      <c r="AW582" s="275"/>
      <c r="AX582" s="1051"/>
      <c r="AY582" s="1141">
        <f t="shared" si="136"/>
        <v>0</v>
      </c>
      <c r="AZ582" s="1141">
        <f t="shared" si="137"/>
        <v>0</v>
      </c>
      <c r="BC582" s="95"/>
    </row>
    <row r="583" spans="1:55" s="260" customFormat="1" ht="23.25">
      <c r="B583" s="261">
        <f>COUNT(B584:B586)</f>
        <v>1</v>
      </c>
      <c r="C583" s="263" t="s">
        <v>476</v>
      </c>
      <c r="D583" s="263"/>
      <c r="E583" s="261"/>
      <c r="F583" s="261"/>
      <c r="G583" s="261"/>
      <c r="H583" s="261"/>
      <c r="I583" s="261"/>
      <c r="J583" s="261"/>
      <c r="K583" s="1304"/>
      <c r="L583" s="1304"/>
      <c r="M583" s="264">
        <f>SUM(M584:M586)</f>
        <v>4000000</v>
      </c>
      <c r="N583" s="264">
        <f>SUM(N584:N586)</f>
        <v>4000000</v>
      </c>
      <c r="O583" s="261"/>
      <c r="P583" s="261"/>
      <c r="V583" s="264">
        <f>SUM(V584:V586)</f>
        <v>5000</v>
      </c>
      <c r="W583" s="264">
        <f>SUM(W584:W586)</f>
        <v>0</v>
      </c>
      <c r="X583" s="264">
        <f>SUM(X584:X586)</f>
        <v>0</v>
      </c>
      <c r="Y583" s="264">
        <f>SUM(Y584:Y586)</f>
        <v>1000</v>
      </c>
      <c r="Z583" s="297">
        <f>SUM(Z584:Z586)</f>
        <v>10</v>
      </c>
      <c r="AG583" s="1228" t="s">
        <v>793</v>
      </c>
      <c r="AH583" s="261"/>
      <c r="AI583" s="261"/>
      <c r="AJ583" s="264">
        <f t="shared" ref="AJ583:AX583" si="138">SUM(AJ584:AJ586)</f>
        <v>4000000</v>
      </c>
      <c r="AK583" s="265">
        <f t="shared" si="138"/>
        <v>0</v>
      </c>
      <c r="AL583" s="264">
        <f t="shared" si="138"/>
        <v>4000000</v>
      </c>
      <c r="AM583" s="264">
        <f t="shared" si="138"/>
        <v>0</v>
      </c>
      <c r="AN583" s="264">
        <f t="shared" si="138"/>
        <v>2000000</v>
      </c>
      <c r="AO583" s="264">
        <f t="shared" si="138"/>
        <v>2000000</v>
      </c>
      <c r="AP583" s="264">
        <f t="shared" si="138"/>
        <v>0</v>
      </c>
      <c r="AQ583" s="264">
        <f t="shared" si="138"/>
        <v>0</v>
      </c>
      <c r="AR583" s="264">
        <f t="shared" si="138"/>
        <v>0</v>
      </c>
      <c r="AS583" s="264">
        <f t="shared" si="138"/>
        <v>0</v>
      </c>
      <c r="AT583" s="264">
        <f t="shared" si="138"/>
        <v>0</v>
      </c>
      <c r="AU583" s="264">
        <f t="shared" si="138"/>
        <v>0</v>
      </c>
      <c r="AV583" s="264">
        <f t="shared" si="138"/>
        <v>0</v>
      </c>
      <c r="AW583" s="264">
        <f t="shared" si="138"/>
        <v>0</v>
      </c>
      <c r="AX583" s="993">
        <f t="shared" si="138"/>
        <v>0</v>
      </c>
      <c r="AY583" s="1141">
        <f t="shared" si="136"/>
        <v>4000000</v>
      </c>
      <c r="AZ583" s="1141">
        <f t="shared" si="137"/>
        <v>0</v>
      </c>
      <c r="BC583" s="1064"/>
    </row>
    <row r="584" spans="1:55" s="272" customFormat="1" ht="23.25">
      <c r="B584" s="165"/>
      <c r="C584" s="197"/>
      <c r="D584" s="274"/>
      <c r="E584" s="165"/>
      <c r="F584" s="165"/>
      <c r="G584" s="165"/>
      <c r="H584" s="165"/>
      <c r="I584" s="165"/>
      <c r="J584" s="165"/>
      <c r="K584" s="1334"/>
      <c r="L584" s="1334"/>
      <c r="M584" s="275"/>
      <c r="N584" s="275"/>
      <c r="O584" s="165"/>
      <c r="P584" s="165"/>
      <c r="AG584" s="1241"/>
      <c r="AH584" s="165"/>
      <c r="AI584" s="165"/>
      <c r="AJ584" s="165"/>
      <c r="AK584" s="1181"/>
      <c r="AL584" s="275"/>
      <c r="AM584" s="275"/>
      <c r="AN584" s="275"/>
      <c r="AO584" s="275"/>
      <c r="AP584" s="275"/>
      <c r="AQ584" s="275"/>
      <c r="AR584" s="275"/>
      <c r="AS584" s="275"/>
      <c r="AT584" s="275"/>
      <c r="AU584" s="275"/>
      <c r="AV584" s="275"/>
      <c r="AW584" s="275"/>
      <c r="AX584" s="1051"/>
      <c r="AY584" s="1141">
        <f t="shared" si="136"/>
        <v>0</v>
      </c>
      <c r="AZ584" s="1141">
        <f t="shared" si="137"/>
        <v>0</v>
      </c>
      <c r="BC584" s="95"/>
    </row>
    <row r="585" spans="1:55" s="729" customFormat="1" ht="23.25">
      <c r="A585" s="724">
        <v>2</v>
      </c>
      <c r="B585" s="724">
        <v>1</v>
      </c>
      <c r="C585" s="725" t="s">
        <v>1567</v>
      </c>
      <c r="D585" s="726">
        <v>3.3</v>
      </c>
      <c r="E585" s="726" t="s">
        <v>841</v>
      </c>
      <c r="F585" s="726" t="s">
        <v>791</v>
      </c>
      <c r="G585" s="726" t="s">
        <v>453</v>
      </c>
      <c r="H585" s="726" t="s">
        <v>139</v>
      </c>
      <c r="I585" s="726" t="s">
        <v>454</v>
      </c>
      <c r="J585" s="726" t="s">
        <v>561</v>
      </c>
      <c r="K585" s="1351">
        <v>19.711995999999999</v>
      </c>
      <c r="L585" s="1351">
        <v>99.661113</v>
      </c>
      <c r="M585" s="742">
        <v>4000000</v>
      </c>
      <c r="N585" s="742">
        <v>4000000</v>
      </c>
      <c r="O585" s="723"/>
      <c r="P585" s="726">
        <v>1</v>
      </c>
      <c r="Q585" s="726">
        <v>1</v>
      </c>
      <c r="R585" s="726">
        <v>4</v>
      </c>
      <c r="S585" s="726">
        <v>4</v>
      </c>
      <c r="T585" s="726">
        <v>4</v>
      </c>
      <c r="U585" s="740"/>
      <c r="V585" s="770">
        <v>5000</v>
      </c>
      <c r="W585" s="771"/>
      <c r="X585" s="742"/>
      <c r="Y585" s="770">
        <v>1000</v>
      </c>
      <c r="Z585" s="751">
        <v>10</v>
      </c>
      <c r="AA585" s="183" t="s">
        <v>1568</v>
      </c>
      <c r="AB585" s="182">
        <v>100</v>
      </c>
      <c r="AC585" s="184">
        <v>2563</v>
      </c>
      <c r="AD585" s="184">
        <v>2563</v>
      </c>
      <c r="AE585" s="184" t="s">
        <v>187</v>
      </c>
      <c r="AF585" s="184">
        <v>90</v>
      </c>
      <c r="AG585" s="1255" t="s">
        <v>793</v>
      </c>
      <c r="AH585" s="724"/>
      <c r="AI585" s="1475" t="s">
        <v>842</v>
      </c>
      <c r="AJ585" s="742">
        <v>4000000</v>
      </c>
      <c r="AK585" s="1173" t="s">
        <v>32</v>
      </c>
      <c r="AL585" s="728">
        <v>4000000</v>
      </c>
      <c r="AM585" s="728"/>
      <c r="AN585" s="728">
        <v>2000000</v>
      </c>
      <c r="AO585" s="728">
        <v>2000000</v>
      </c>
      <c r="AP585" s="728"/>
      <c r="AQ585" s="728"/>
      <c r="AR585" s="728"/>
      <c r="AS585" s="728"/>
      <c r="AT585" s="728"/>
      <c r="AU585" s="728"/>
      <c r="AV585" s="728"/>
      <c r="AW585" s="728"/>
      <c r="AX585" s="1011"/>
      <c r="AY585" s="1141">
        <v>4000000</v>
      </c>
      <c r="AZ585" s="1141">
        <v>0</v>
      </c>
      <c r="BA585" s="290"/>
      <c r="BB585" s="290"/>
    </row>
    <row r="586" spans="1:55" s="272" customFormat="1" ht="23.25">
      <c r="B586" s="165"/>
      <c r="C586" s="197"/>
      <c r="D586" s="274"/>
      <c r="E586" s="165"/>
      <c r="F586" s="165"/>
      <c r="G586" s="165"/>
      <c r="H586" s="165"/>
      <c r="I586" s="165"/>
      <c r="J586" s="165"/>
      <c r="K586" s="1334"/>
      <c r="L586" s="1334"/>
      <c r="M586" s="275"/>
      <c r="N586" s="275"/>
      <c r="O586" s="165"/>
      <c r="P586" s="165"/>
      <c r="AG586" s="1241"/>
      <c r="AH586" s="165"/>
      <c r="AI586" s="165"/>
      <c r="AJ586" s="165"/>
      <c r="AK586" s="1181"/>
      <c r="AL586" s="275"/>
      <c r="AM586" s="275"/>
      <c r="AN586" s="275"/>
      <c r="AO586" s="275"/>
      <c r="AP586" s="275"/>
      <c r="AQ586" s="275"/>
      <c r="AR586" s="275"/>
      <c r="AS586" s="275"/>
      <c r="AT586" s="275"/>
      <c r="AU586" s="275"/>
      <c r="AV586" s="275"/>
      <c r="AW586" s="275"/>
      <c r="AX586" s="1051"/>
      <c r="AY586" s="1141">
        <f t="shared" si="136"/>
        <v>0</v>
      </c>
      <c r="AZ586" s="1141">
        <f t="shared" si="137"/>
        <v>0</v>
      </c>
      <c r="BC586" s="95"/>
    </row>
    <row r="587" spans="1:55" s="844" customFormat="1" ht="23.25">
      <c r="B587" s="845">
        <f>+B588+B591</f>
        <v>1</v>
      </c>
      <c r="C587" s="392" t="s">
        <v>789</v>
      </c>
      <c r="D587" s="846"/>
      <c r="E587" s="845"/>
      <c r="F587" s="845"/>
      <c r="G587" s="845"/>
      <c r="H587" s="845"/>
      <c r="I587" s="845"/>
      <c r="J587" s="845"/>
      <c r="K587" s="1347"/>
      <c r="L587" s="1347"/>
      <c r="M587" s="847">
        <f t="shared" ref="M587:AX587" si="139">+M588+M591</f>
        <v>4000000</v>
      </c>
      <c r="N587" s="847">
        <f t="shared" si="139"/>
        <v>4000000</v>
      </c>
      <c r="O587" s="847">
        <f t="shared" si="139"/>
        <v>0</v>
      </c>
      <c r="P587" s="847">
        <f t="shared" si="139"/>
        <v>0</v>
      </c>
      <c r="Q587" s="847">
        <f t="shared" si="139"/>
        <v>0</v>
      </c>
      <c r="R587" s="847">
        <f t="shared" si="139"/>
        <v>0</v>
      </c>
      <c r="S587" s="847">
        <f t="shared" si="139"/>
        <v>0</v>
      </c>
      <c r="T587" s="847">
        <f t="shared" si="139"/>
        <v>0</v>
      </c>
      <c r="U587" s="847">
        <f t="shared" si="139"/>
        <v>0</v>
      </c>
      <c r="V587" s="847">
        <f t="shared" si="139"/>
        <v>3500</v>
      </c>
      <c r="W587" s="847">
        <f t="shared" si="139"/>
        <v>0</v>
      </c>
      <c r="X587" s="847">
        <f t="shared" si="139"/>
        <v>0</v>
      </c>
      <c r="Y587" s="847">
        <f t="shared" si="139"/>
        <v>300</v>
      </c>
      <c r="Z587" s="1516">
        <f t="shared" si="139"/>
        <v>5</v>
      </c>
      <c r="AA587" s="847">
        <f t="shared" si="139"/>
        <v>0</v>
      </c>
      <c r="AB587" s="847">
        <f t="shared" si="139"/>
        <v>0</v>
      </c>
      <c r="AC587" s="847">
        <f t="shared" si="139"/>
        <v>0</v>
      </c>
      <c r="AD587" s="847">
        <f t="shared" si="139"/>
        <v>0</v>
      </c>
      <c r="AE587" s="847"/>
      <c r="AF587" s="847">
        <f t="shared" si="139"/>
        <v>0</v>
      </c>
      <c r="AG587" s="1230">
        <v>3</v>
      </c>
      <c r="AH587" s="847"/>
      <c r="AI587" s="1406"/>
      <c r="AJ587" s="847">
        <f t="shared" si="139"/>
        <v>4000000</v>
      </c>
      <c r="AK587" s="1188">
        <f t="shared" si="139"/>
        <v>4000000</v>
      </c>
      <c r="AL587" s="847">
        <f t="shared" si="139"/>
        <v>0</v>
      </c>
      <c r="AM587" s="847">
        <f t="shared" si="139"/>
        <v>0</v>
      </c>
      <c r="AN587" s="847">
        <f t="shared" si="139"/>
        <v>0</v>
      </c>
      <c r="AO587" s="847">
        <f t="shared" si="139"/>
        <v>2000000</v>
      </c>
      <c r="AP587" s="847">
        <f t="shared" si="139"/>
        <v>1000000</v>
      </c>
      <c r="AQ587" s="847">
        <f t="shared" si="139"/>
        <v>1000000</v>
      </c>
      <c r="AR587" s="847">
        <f t="shared" si="139"/>
        <v>0</v>
      </c>
      <c r="AS587" s="847">
        <f t="shared" si="139"/>
        <v>0</v>
      </c>
      <c r="AT587" s="847">
        <f t="shared" si="139"/>
        <v>0</v>
      </c>
      <c r="AU587" s="847">
        <f t="shared" si="139"/>
        <v>0</v>
      </c>
      <c r="AV587" s="847">
        <f t="shared" si="139"/>
        <v>0</v>
      </c>
      <c r="AW587" s="847">
        <f t="shared" si="139"/>
        <v>0</v>
      </c>
      <c r="AX587" s="1050">
        <f t="shared" si="139"/>
        <v>0</v>
      </c>
      <c r="AY587" s="1141">
        <f t="shared" si="136"/>
        <v>4000000</v>
      </c>
      <c r="AZ587" s="1141">
        <f t="shared" si="137"/>
        <v>0</v>
      </c>
      <c r="BC587" s="1083"/>
    </row>
    <row r="588" spans="1:55" s="260" customFormat="1" ht="23.25">
      <c r="B588" s="261"/>
      <c r="C588" s="263" t="s">
        <v>475</v>
      </c>
      <c r="D588" s="263"/>
      <c r="E588" s="261"/>
      <c r="F588" s="261"/>
      <c r="G588" s="261"/>
      <c r="H588" s="261"/>
      <c r="I588" s="261"/>
      <c r="J588" s="261"/>
      <c r="K588" s="1304"/>
      <c r="L588" s="1304"/>
      <c r="M588" s="264">
        <f>SUM(M589:M590)</f>
        <v>0</v>
      </c>
      <c r="N588" s="264">
        <f>SUM(N589:N590)</f>
        <v>0</v>
      </c>
      <c r="O588" s="297">
        <f>SUM(O589:O590)</f>
        <v>0</v>
      </c>
      <c r="P588" s="261"/>
      <c r="Z588" s="297"/>
      <c r="AG588" s="1228" t="s">
        <v>735</v>
      </c>
      <c r="AH588" s="261"/>
      <c r="AI588" s="261"/>
      <c r="AJ588" s="261"/>
      <c r="AK588" s="265"/>
      <c r="AL588" s="264"/>
      <c r="AM588" s="264"/>
      <c r="AN588" s="264"/>
      <c r="AO588" s="264"/>
      <c r="AP588" s="264"/>
      <c r="AQ588" s="264"/>
      <c r="AR588" s="264"/>
      <c r="AS588" s="264"/>
      <c r="AT588" s="264"/>
      <c r="AU588" s="264"/>
      <c r="AV588" s="264"/>
      <c r="AW588" s="264"/>
      <c r="AX588" s="993"/>
      <c r="AY588" s="1141">
        <f t="shared" si="136"/>
        <v>0</v>
      </c>
      <c r="AZ588" s="1141">
        <f t="shared" si="137"/>
        <v>0</v>
      </c>
      <c r="BC588" s="1064"/>
    </row>
    <row r="589" spans="1:55" s="272" customFormat="1" ht="23.25">
      <c r="B589" s="165"/>
      <c r="C589" s="274"/>
      <c r="D589" s="274"/>
      <c r="E589" s="165"/>
      <c r="F589" s="165"/>
      <c r="G589" s="165"/>
      <c r="H589" s="165"/>
      <c r="I589" s="165"/>
      <c r="J589" s="165"/>
      <c r="K589" s="1334"/>
      <c r="L589" s="1334"/>
      <c r="M589" s="275"/>
      <c r="N589" s="275"/>
      <c r="O589" s="165"/>
      <c r="P589" s="165"/>
      <c r="AG589" s="1241"/>
      <c r="AH589" s="165"/>
      <c r="AI589" s="165"/>
      <c r="AJ589" s="165"/>
      <c r="AK589" s="1181"/>
      <c r="AL589" s="275"/>
      <c r="AM589" s="275"/>
      <c r="AN589" s="275"/>
      <c r="AO589" s="275"/>
      <c r="AP589" s="275"/>
      <c r="AQ589" s="275"/>
      <c r="AR589" s="275"/>
      <c r="AS589" s="275"/>
      <c r="AT589" s="275"/>
      <c r="AU589" s="275"/>
      <c r="AV589" s="275"/>
      <c r="AW589" s="275"/>
      <c r="AX589" s="1051"/>
      <c r="AY589" s="1141">
        <f t="shared" si="136"/>
        <v>0</v>
      </c>
      <c r="AZ589" s="1141">
        <f t="shared" si="137"/>
        <v>0</v>
      </c>
      <c r="BC589" s="95"/>
    </row>
    <row r="590" spans="1:55" s="272" customFormat="1" ht="23.25">
      <c r="B590" s="165"/>
      <c r="C590" s="274"/>
      <c r="D590" s="274"/>
      <c r="E590" s="165"/>
      <c r="F590" s="165"/>
      <c r="G590" s="165"/>
      <c r="H590" s="165"/>
      <c r="I590" s="165"/>
      <c r="J590" s="165"/>
      <c r="K590" s="1334"/>
      <c r="L590" s="1334"/>
      <c r="M590" s="275"/>
      <c r="N590" s="275"/>
      <c r="O590" s="165"/>
      <c r="P590" s="165"/>
      <c r="AG590" s="1241"/>
      <c r="AH590" s="165"/>
      <c r="AI590" s="165"/>
      <c r="AJ590" s="165"/>
      <c r="AK590" s="1181"/>
      <c r="AL590" s="275"/>
      <c r="AM590" s="275"/>
      <c r="AN590" s="275"/>
      <c r="AO590" s="275"/>
      <c r="AP590" s="275"/>
      <c r="AQ590" s="275"/>
      <c r="AR590" s="275"/>
      <c r="AS590" s="275"/>
      <c r="AT590" s="275"/>
      <c r="AU590" s="275"/>
      <c r="AV590" s="275"/>
      <c r="AW590" s="275"/>
      <c r="AX590" s="1051"/>
      <c r="AY590" s="1141">
        <f t="shared" si="136"/>
        <v>0</v>
      </c>
      <c r="AZ590" s="1141">
        <f t="shared" si="137"/>
        <v>0</v>
      </c>
      <c r="BC590" s="95"/>
    </row>
    <row r="591" spans="1:55" s="260" customFormat="1" ht="23.25">
      <c r="B591" s="261">
        <f>SUM(B592:B594)</f>
        <v>1</v>
      </c>
      <c r="C591" s="303" t="s">
        <v>479</v>
      </c>
      <c r="D591" s="263"/>
      <c r="E591" s="261"/>
      <c r="F591" s="261"/>
      <c r="G591" s="261"/>
      <c r="H591" s="261"/>
      <c r="I591" s="261"/>
      <c r="J591" s="261"/>
      <c r="K591" s="1304"/>
      <c r="L591" s="1304"/>
      <c r="M591" s="264">
        <f>SUM(M592:M594)</f>
        <v>4000000</v>
      </c>
      <c r="N591" s="264">
        <f>SUM(N592:N594)</f>
        <v>4000000</v>
      </c>
      <c r="O591" s="297">
        <f>SUM(O592:O594)</f>
        <v>0</v>
      </c>
      <c r="P591" s="261"/>
      <c r="V591" s="264">
        <f>SUM(V592:V594)</f>
        <v>3500</v>
      </c>
      <c r="W591" s="264">
        <f>SUM(W592:W594)</f>
        <v>0</v>
      </c>
      <c r="X591" s="264">
        <f>SUM(X592:X594)</f>
        <v>0</v>
      </c>
      <c r="Y591" s="264">
        <f>SUM(Y592:Y594)</f>
        <v>300</v>
      </c>
      <c r="Z591" s="297">
        <f>SUM(Z592:Z594)</f>
        <v>5</v>
      </c>
      <c r="AG591" s="1228" t="s">
        <v>159</v>
      </c>
      <c r="AH591" s="261"/>
      <c r="AI591" s="261"/>
      <c r="AJ591" s="297">
        <f>SUM(AJ592:AJ594)</f>
        <v>4000000</v>
      </c>
      <c r="AK591" s="265">
        <f>SUM(AK592:AK594)</f>
        <v>4000000</v>
      </c>
      <c r="AL591" s="297">
        <f>SUM(AL592:AL594)</f>
        <v>0</v>
      </c>
      <c r="AM591" s="264"/>
      <c r="AN591" s="297"/>
      <c r="AO591" s="297">
        <f>SUM(AO592:AO594)</f>
        <v>2000000</v>
      </c>
      <c r="AP591" s="297">
        <f>SUM(AP592:AP594)</f>
        <v>1000000</v>
      </c>
      <c r="AQ591" s="297">
        <f>SUM(AQ592:AQ594)</f>
        <v>1000000</v>
      </c>
      <c r="AR591" s="264"/>
      <c r="AS591" s="264"/>
      <c r="AT591" s="264"/>
      <c r="AU591" s="264"/>
      <c r="AV591" s="264"/>
      <c r="AW591" s="264"/>
      <c r="AX591" s="993"/>
      <c r="AY591" s="1141">
        <f t="shared" si="136"/>
        <v>4000000</v>
      </c>
      <c r="AZ591" s="1141">
        <f t="shared" si="137"/>
        <v>0</v>
      </c>
      <c r="BC591" s="1064"/>
    </row>
    <row r="592" spans="1:55" s="272" customFormat="1" ht="23.25">
      <c r="B592" s="165"/>
      <c r="C592" s="237"/>
      <c r="D592" s="274"/>
      <c r="E592" s="165"/>
      <c r="F592" s="165"/>
      <c r="G592" s="165"/>
      <c r="H592" s="165"/>
      <c r="I592" s="165"/>
      <c r="J592" s="165"/>
      <c r="K592" s="1334"/>
      <c r="L592" s="1334"/>
      <c r="M592" s="275"/>
      <c r="N592" s="275"/>
      <c r="O592" s="165"/>
      <c r="P592" s="165"/>
      <c r="AG592" s="1241"/>
      <c r="AH592" s="165"/>
      <c r="AI592" s="165"/>
      <c r="AJ592" s="165"/>
      <c r="AK592" s="1181"/>
      <c r="AL592" s="275"/>
      <c r="AM592" s="275"/>
      <c r="AN592" s="275"/>
      <c r="AO592" s="275"/>
      <c r="AP592" s="275"/>
      <c r="AQ592" s="275"/>
      <c r="AR592" s="275"/>
      <c r="AS592" s="275"/>
      <c r="AT592" s="275"/>
      <c r="AU592" s="275"/>
      <c r="AV592" s="275"/>
      <c r="AW592" s="275"/>
      <c r="AX592" s="1051"/>
      <c r="AY592" s="1141">
        <f t="shared" si="136"/>
        <v>0</v>
      </c>
      <c r="AZ592" s="1141">
        <f t="shared" si="137"/>
        <v>0</v>
      </c>
      <c r="BC592" s="95"/>
    </row>
    <row r="593" spans="1:55" s="312" customFormat="1" ht="52.5" customHeight="1">
      <c r="A593" s="304">
        <v>2</v>
      </c>
      <c r="B593" s="304">
        <v>1</v>
      </c>
      <c r="C593" s="305" t="s">
        <v>1177</v>
      </c>
      <c r="D593" s="304">
        <v>1.1000000000000001</v>
      </c>
      <c r="E593" s="304">
        <v>9</v>
      </c>
      <c r="F593" s="306" t="s">
        <v>550</v>
      </c>
      <c r="G593" s="306" t="s">
        <v>453</v>
      </c>
      <c r="H593" s="306" t="s">
        <v>139</v>
      </c>
      <c r="I593" s="307" t="s">
        <v>498</v>
      </c>
      <c r="J593" s="349" t="s">
        <v>454</v>
      </c>
      <c r="K593" s="535">
        <v>19.822500000000002</v>
      </c>
      <c r="L593" s="535">
        <v>99.657399999999996</v>
      </c>
      <c r="M593" s="308">
        <v>4000000</v>
      </c>
      <c r="N593" s="308">
        <v>4000000</v>
      </c>
      <c r="O593" s="308">
        <f>+M593-N593</f>
        <v>0</v>
      </c>
      <c r="P593" s="304">
        <v>1</v>
      </c>
      <c r="Q593" s="304">
        <v>1</v>
      </c>
      <c r="R593" s="304">
        <v>1</v>
      </c>
      <c r="S593" s="304">
        <v>1</v>
      </c>
      <c r="T593" s="304">
        <v>1</v>
      </c>
      <c r="U593" s="304" t="s">
        <v>32</v>
      </c>
      <c r="V593" s="309">
        <v>3500</v>
      </c>
      <c r="W593" s="304"/>
      <c r="X593" s="304" t="s">
        <v>32</v>
      </c>
      <c r="Y593" s="310">
        <v>300</v>
      </c>
      <c r="Z593" s="539">
        <v>5</v>
      </c>
      <c r="AA593" s="304"/>
      <c r="AB593" s="304"/>
      <c r="AC593" s="304">
        <v>2562</v>
      </c>
      <c r="AD593" s="304">
        <v>2562</v>
      </c>
      <c r="AE593" s="304" t="s">
        <v>187</v>
      </c>
      <c r="AF593" s="304">
        <v>90</v>
      </c>
      <c r="AG593" s="1260" t="s">
        <v>159</v>
      </c>
      <c r="AH593" s="304" t="s">
        <v>32</v>
      </c>
      <c r="AI593" s="225">
        <v>202570001072</v>
      </c>
      <c r="AJ593" s="308">
        <v>4000000</v>
      </c>
      <c r="AK593" s="419">
        <v>4000000</v>
      </c>
      <c r="AL593" s="308"/>
      <c r="AM593" s="308"/>
      <c r="AN593" s="308"/>
      <c r="AO593" s="308">
        <v>2000000</v>
      </c>
      <c r="AP593" s="308">
        <v>1000000</v>
      </c>
      <c r="AQ593" s="308">
        <v>1000000</v>
      </c>
      <c r="AR593" s="308"/>
      <c r="AS593" s="308"/>
      <c r="AT593" s="308"/>
      <c r="AU593" s="308"/>
      <c r="AV593" s="308"/>
      <c r="AW593" s="308"/>
      <c r="AX593" s="1009"/>
      <c r="AY593" s="1141">
        <f t="shared" si="136"/>
        <v>4000000</v>
      </c>
      <c r="AZ593" s="1141">
        <f t="shared" si="137"/>
        <v>0</v>
      </c>
      <c r="BC593" s="1063"/>
    </row>
    <row r="594" spans="1:55" s="272" customFormat="1" ht="23.25">
      <c r="B594" s="165"/>
      <c r="C594" s="313"/>
      <c r="D594" s="274"/>
      <c r="E594" s="165"/>
      <c r="F594" s="165"/>
      <c r="G594" s="165"/>
      <c r="H594" s="165"/>
      <c r="I594" s="165"/>
      <c r="J594" s="165"/>
      <c r="K594" s="1334"/>
      <c r="L594" s="1334"/>
      <c r="M594" s="275"/>
      <c r="N594" s="275"/>
      <c r="O594" s="165"/>
      <c r="P594" s="165"/>
      <c r="AG594" s="1241"/>
      <c r="AH594" s="165"/>
      <c r="AI594" s="165"/>
      <c r="AJ594" s="165"/>
      <c r="AK594" s="1181"/>
      <c r="AL594" s="275"/>
      <c r="AM594" s="275"/>
      <c r="AN594" s="275"/>
      <c r="AO594" s="275"/>
      <c r="AP594" s="275"/>
      <c r="AQ594" s="275"/>
      <c r="AR594" s="275"/>
      <c r="AS594" s="275"/>
      <c r="AT594" s="275"/>
      <c r="AU594" s="275"/>
      <c r="AV594" s="275"/>
      <c r="AW594" s="275"/>
      <c r="AX594" s="1051"/>
      <c r="AY594" s="1141">
        <f t="shared" si="136"/>
        <v>0</v>
      </c>
      <c r="AZ594" s="1141">
        <f t="shared" si="137"/>
        <v>0</v>
      </c>
      <c r="BC594" s="95"/>
    </row>
    <row r="595" spans="1:55" s="843" customFormat="1" ht="23.25">
      <c r="A595" s="839"/>
      <c r="B595" s="840">
        <f>+B596+B603</f>
        <v>4</v>
      </c>
      <c r="C595" s="384" t="s">
        <v>919</v>
      </c>
      <c r="D595" s="841"/>
      <c r="E595" s="840"/>
      <c r="F595" s="840"/>
      <c r="G595" s="840"/>
      <c r="H595" s="840"/>
      <c r="I595" s="840"/>
      <c r="J595" s="840"/>
      <c r="K595" s="1348"/>
      <c r="L595" s="1348"/>
      <c r="M595" s="842">
        <f>+M596+M603</f>
        <v>11000000</v>
      </c>
      <c r="N595" s="842">
        <f>+N596+N603</f>
        <v>11000000</v>
      </c>
      <c r="O595" s="840"/>
      <c r="P595" s="840"/>
      <c r="Q595" s="839"/>
      <c r="R595" s="839"/>
      <c r="S595" s="839"/>
      <c r="T595" s="839"/>
      <c r="U595" s="839"/>
      <c r="V595" s="839"/>
      <c r="W595" s="839"/>
      <c r="X595" s="839"/>
      <c r="Y595" s="839"/>
      <c r="Z595" s="1517"/>
      <c r="AA595" s="839"/>
      <c r="AB595" s="839"/>
      <c r="AC595" s="839"/>
      <c r="AD595" s="839"/>
      <c r="AE595" s="839"/>
      <c r="AF595" s="839"/>
      <c r="AG595" s="1272">
        <v>3</v>
      </c>
      <c r="AH595" s="840"/>
      <c r="AI595" s="1408"/>
      <c r="AJ595" s="842">
        <f>+AJ596+AJ603</f>
        <v>11000000</v>
      </c>
      <c r="AK595" s="1189"/>
      <c r="AL595" s="842">
        <f>+AL596+AL603</f>
        <v>11000000</v>
      </c>
      <c r="AM595" s="842"/>
      <c r="AN595" s="842">
        <f>+AN596+AN603</f>
        <v>4400000</v>
      </c>
      <c r="AO595" s="842">
        <f>+AO596+AO603</f>
        <v>3300000</v>
      </c>
      <c r="AP595" s="842">
        <f>+AP596+AP603</f>
        <v>3300000</v>
      </c>
      <c r="AQ595" s="842"/>
      <c r="AR595" s="842"/>
      <c r="AS595" s="842"/>
      <c r="AT595" s="842"/>
      <c r="AU595" s="842"/>
      <c r="AV595" s="842"/>
      <c r="AW595" s="842"/>
      <c r="AX595" s="1052"/>
      <c r="AY595" s="1141">
        <f t="shared" si="136"/>
        <v>11000000</v>
      </c>
      <c r="AZ595" s="1141">
        <f t="shared" si="137"/>
        <v>0</v>
      </c>
      <c r="BA595" s="844"/>
      <c r="BB595" s="844"/>
    </row>
    <row r="596" spans="1:55" s="260" customFormat="1" ht="23.25">
      <c r="B596" s="261">
        <f>COUNT(B597:B601)</f>
        <v>4</v>
      </c>
      <c r="C596" s="385" t="s">
        <v>478</v>
      </c>
      <c r="D596" s="263"/>
      <c r="E596" s="261"/>
      <c r="F596" s="261"/>
      <c r="G596" s="261"/>
      <c r="H596" s="261"/>
      <c r="I596" s="261"/>
      <c r="J596" s="261"/>
      <c r="K596" s="1304"/>
      <c r="L596" s="1304"/>
      <c r="M596" s="264">
        <f>SUM(M597:M602)</f>
        <v>11000000</v>
      </c>
      <c r="N596" s="264">
        <f>SUM(N597:N602)</f>
        <v>11000000</v>
      </c>
      <c r="O596" s="261"/>
      <c r="P596" s="261"/>
      <c r="Z596" s="297"/>
      <c r="AG596" s="1228" t="s">
        <v>891</v>
      </c>
      <c r="AH596" s="261"/>
      <c r="AI596" s="261"/>
      <c r="AJ596" s="264">
        <f>SUM(AJ597:AJ602)</f>
        <v>11000000</v>
      </c>
      <c r="AK596" s="265"/>
      <c r="AL596" s="264">
        <f>SUM(AL597:AL602)</f>
        <v>11000000</v>
      </c>
      <c r="AM596" s="264"/>
      <c r="AN596" s="264">
        <f>SUM(AN597:AN602)</f>
        <v>4400000</v>
      </c>
      <c r="AO596" s="264">
        <f>SUM(AO597:AO602)</f>
        <v>3300000</v>
      </c>
      <c r="AP596" s="264">
        <f>SUM(AP597:AP602)</f>
        <v>3300000</v>
      </c>
      <c r="AQ596" s="264"/>
      <c r="AR596" s="264"/>
      <c r="AS596" s="264"/>
      <c r="AT596" s="264"/>
      <c r="AU596" s="264"/>
      <c r="AV596" s="264"/>
      <c r="AW596" s="264"/>
      <c r="AX596" s="993"/>
      <c r="AY596" s="1141">
        <f t="shared" si="136"/>
        <v>11000000</v>
      </c>
      <c r="AZ596" s="1141">
        <f t="shared" si="137"/>
        <v>0</v>
      </c>
      <c r="BC596" s="1064"/>
    </row>
    <row r="597" spans="1:55" s="278" customFormat="1" ht="23.25">
      <c r="B597" s="386"/>
      <c r="C597" s="387"/>
      <c r="D597" s="388"/>
      <c r="E597" s="386"/>
      <c r="F597" s="386"/>
      <c r="G597" s="386"/>
      <c r="H597" s="386"/>
      <c r="I597" s="386"/>
      <c r="J597" s="386"/>
      <c r="K597" s="1309"/>
      <c r="L597" s="1309"/>
      <c r="M597" s="277"/>
      <c r="N597" s="277"/>
      <c r="O597" s="386"/>
      <c r="P597" s="386"/>
      <c r="AG597" s="1252"/>
      <c r="AH597" s="386"/>
      <c r="AI597" s="386"/>
      <c r="AJ597" s="386"/>
      <c r="AK597" s="276"/>
      <c r="AL597" s="277"/>
      <c r="AM597" s="277"/>
      <c r="AN597" s="277"/>
      <c r="AO597" s="277"/>
      <c r="AP597" s="277"/>
      <c r="AQ597" s="277"/>
      <c r="AR597" s="277"/>
      <c r="AS597" s="277"/>
      <c r="AT597" s="277"/>
      <c r="AU597" s="277"/>
      <c r="AV597" s="277"/>
      <c r="AW597" s="277"/>
      <c r="AX597" s="1002"/>
      <c r="AY597" s="1141">
        <f t="shared" si="136"/>
        <v>0</v>
      </c>
      <c r="AZ597" s="1141">
        <f t="shared" si="137"/>
        <v>0</v>
      </c>
      <c r="BC597" s="1067"/>
    </row>
    <row r="598" spans="1:55" s="217" customFormat="1" ht="23.25">
      <c r="A598" s="210">
        <v>2</v>
      </c>
      <c r="B598" s="210">
        <v>1</v>
      </c>
      <c r="C598" s="908" t="s">
        <v>954</v>
      </c>
      <c r="D598" s="210">
        <v>3.3</v>
      </c>
      <c r="E598" s="210">
        <v>13</v>
      </c>
      <c r="F598" s="944" t="s">
        <v>946</v>
      </c>
      <c r="G598" s="944" t="s">
        <v>909</v>
      </c>
      <c r="H598" s="921" t="s">
        <v>487</v>
      </c>
      <c r="I598" s="731" t="s">
        <v>914</v>
      </c>
      <c r="J598" s="887" t="s">
        <v>455</v>
      </c>
      <c r="K598" s="1306">
        <v>18.863099999999999</v>
      </c>
      <c r="L598" s="1306">
        <v>99.496799999999993</v>
      </c>
      <c r="M598" s="900">
        <v>2000000</v>
      </c>
      <c r="N598" s="900">
        <v>2000000</v>
      </c>
      <c r="O598" s="239">
        <f>+M598-N598</f>
        <v>0</v>
      </c>
      <c r="P598" s="910">
        <v>1</v>
      </c>
      <c r="Q598" s="911">
        <v>1</v>
      </c>
      <c r="R598" s="912">
        <v>1</v>
      </c>
      <c r="S598" s="912">
        <v>1</v>
      </c>
      <c r="T598" s="912">
        <v>1</v>
      </c>
      <c r="U598" s="887"/>
      <c r="V598" s="213"/>
      <c r="W598" s="213"/>
      <c r="X598" s="886"/>
      <c r="Y598" s="913"/>
      <c r="Z598" s="760"/>
      <c r="AA598" s="210"/>
      <c r="AB598" s="210"/>
      <c r="AC598" s="207">
        <v>2563</v>
      </c>
      <c r="AD598" s="207">
        <v>2563</v>
      </c>
      <c r="AE598" s="207" t="s">
        <v>187</v>
      </c>
      <c r="AF598" s="660">
        <v>90</v>
      </c>
      <c r="AG598" s="1244" t="s">
        <v>891</v>
      </c>
      <c r="AH598" s="348"/>
      <c r="AI598" s="522" t="str">
        <f>"0202520001273"</f>
        <v>0202520001273</v>
      </c>
      <c r="AJ598" s="900">
        <v>2000000</v>
      </c>
      <c r="AK598" s="253"/>
      <c r="AL598" s="900">
        <v>2000000</v>
      </c>
      <c r="AM598" s="239"/>
      <c r="AN598" s="239">
        <f>0.4*AL598</f>
        <v>800000</v>
      </c>
      <c r="AO598" s="239">
        <f>0.3*AL598</f>
        <v>600000</v>
      </c>
      <c r="AP598" s="239">
        <f>0.3*AL598</f>
        <v>600000</v>
      </c>
      <c r="AQ598" s="215"/>
      <c r="AR598" s="215"/>
      <c r="AS598" s="215"/>
      <c r="AT598" s="215"/>
      <c r="AU598" s="215"/>
      <c r="AV598" s="239"/>
      <c r="AW598" s="239"/>
      <c r="AX598" s="990"/>
      <c r="AY598" s="1141">
        <f t="shared" si="136"/>
        <v>2000000</v>
      </c>
      <c r="AZ598" s="1141">
        <f t="shared" si="137"/>
        <v>0</v>
      </c>
      <c r="BC598" s="1062"/>
    </row>
    <row r="599" spans="1:55" s="217" customFormat="1" ht="23.25">
      <c r="A599" s="210">
        <v>2</v>
      </c>
      <c r="B599" s="210">
        <v>2</v>
      </c>
      <c r="C599" s="908" t="s">
        <v>955</v>
      </c>
      <c r="D599" s="210">
        <v>3.3</v>
      </c>
      <c r="E599" s="210">
        <v>13</v>
      </c>
      <c r="F599" s="944" t="s">
        <v>944</v>
      </c>
      <c r="G599" s="944" t="s">
        <v>911</v>
      </c>
      <c r="H599" s="921" t="s">
        <v>487</v>
      </c>
      <c r="I599" s="1464" t="s">
        <v>734</v>
      </c>
      <c r="J599" s="887" t="s">
        <v>455</v>
      </c>
      <c r="K599" s="1306">
        <v>18.076599999999999</v>
      </c>
      <c r="L599" s="1306">
        <v>99.370800000000003</v>
      </c>
      <c r="M599" s="900">
        <v>3000000</v>
      </c>
      <c r="N599" s="900">
        <v>3000000</v>
      </c>
      <c r="O599" s="239">
        <f>+M599-N599</f>
        <v>0</v>
      </c>
      <c r="P599" s="910">
        <v>1</v>
      </c>
      <c r="Q599" s="911">
        <v>1</v>
      </c>
      <c r="R599" s="912">
        <v>1</v>
      </c>
      <c r="S599" s="912">
        <v>1</v>
      </c>
      <c r="T599" s="912">
        <v>1</v>
      </c>
      <c r="U599" s="887"/>
      <c r="V599" s="213"/>
      <c r="W599" s="213"/>
      <c r="X599" s="886"/>
      <c r="Y599" s="913"/>
      <c r="Z599" s="760"/>
      <c r="AA599" s="210"/>
      <c r="AB599" s="210"/>
      <c r="AC599" s="207">
        <v>2563</v>
      </c>
      <c r="AD599" s="207">
        <v>2563</v>
      </c>
      <c r="AE599" s="207" t="s">
        <v>187</v>
      </c>
      <c r="AF599" s="660">
        <v>90</v>
      </c>
      <c r="AG599" s="1244" t="s">
        <v>891</v>
      </c>
      <c r="AH599" s="348"/>
      <c r="AI599" s="522" t="str">
        <f>"0202520001274"</f>
        <v>0202520001274</v>
      </c>
      <c r="AJ599" s="900">
        <v>3000000</v>
      </c>
      <c r="AK599" s="253"/>
      <c r="AL599" s="900">
        <v>3000000</v>
      </c>
      <c r="AM599" s="239"/>
      <c r="AN599" s="239">
        <f>0.4*AL599</f>
        <v>1200000</v>
      </c>
      <c r="AO599" s="239">
        <f>0.3*AL599</f>
        <v>900000</v>
      </c>
      <c r="AP599" s="239">
        <f>0.3*AL599</f>
        <v>900000</v>
      </c>
      <c r="AQ599" s="215"/>
      <c r="AR599" s="215"/>
      <c r="AS599" s="215"/>
      <c r="AT599" s="215"/>
      <c r="AU599" s="215"/>
      <c r="AV599" s="239"/>
      <c r="AW599" s="239"/>
      <c r="AX599" s="990"/>
      <c r="AY599" s="1141">
        <f t="shared" si="136"/>
        <v>3000000</v>
      </c>
      <c r="AZ599" s="1141">
        <f t="shared" si="137"/>
        <v>0</v>
      </c>
      <c r="BC599" s="1062"/>
    </row>
    <row r="600" spans="1:55" s="217" customFormat="1" ht="23.25">
      <c r="A600" s="210">
        <v>2</v>
      </c>
      <c r="B600" s="210">
        <v>3</v>
      </c>
      <c r="C600" s="908" t="s">
        <v>956</v>
      </c>
      <c r="D600" s="210">
        <v>3.3</v>
      </c>
      <c r="E600" s="210">
        <v>13</v>
      </c>
      <c r="F600" s="887" t="s">
        <v>905</v>
      </c>
      <c r="G600" s="887" t="s">
        <v>905</v>
      </c>
      <c r="H600" s="921" t="s">
        <v>487</v>
      </c>
      <c r="I600" s="1421" t="s">
        <v>903</v>
      </c>
      <c r="J600" s="887" t="s">
        <v>455</v>
      </c>
      <c r="K600" s="230">
        <v>17.589700000000001</v>
      </c>
      <c r="L600" s="230">
        <v>98.966999999999999</v>
      </c>
      <c r="M600" s="900">
        <v>3000000</v>
      </c>
      <c r="N600" s="900">
        <v>3000000</v>
      </c>
      <c r="O600" s="239">
        <f>+M600-N600</f>
        <v>0</v>
      </c>
      <c r="P600" s="910">
        <v>1</v>
      </c>
      <c r="Q600" s="911">
        <v>1</v>
      </c>
      <c r="R600" s="912">
        <v>1</v>
      </c>
      <c r="S600" s="912">
        <v>1</v>
      </c>
      <c r="T600" s="912">
        <v>1</v>
      </c>
      <c r="U600" s="887"/>
      <c r="V600" s="213"/>
      <c r="W600" s="213"/>
      <c r="X600" s="886"/>
      <c r="Y600" s="913"/>
      <c r="Z600" s="760"/>
      <c r="AA600" s="210"/>
      <c r="AB600" s="210"/>
      <c r="AC600" s="207">
        <v>2563</v>
      </c>
      <c r="AD600" s="207">
        <v>2563</v>
      </c>
      <c r="AE600" s="207" t="s">
        <v>187</v>
      </c>
      <c r="AF600" s="660">
        <v>90</v>
      </c>
      <c r="AG600" s="1244" t="s">
        <v>891</v>
      </c>
      <c r="AH600" s="348" t="s">
        <v>957</v>
      </c>
      <c r="AI600" s="522" t="str">
        <f>"0202520001275"</f>
        <v>0202520001275</v>
      </c>
      <c r="AJ600" s="900">
        <v>3000000</v>
      </c>
      <c r="AK600" s="253"/>
      <c r="AL600" s="900">
        <v>3000000</v>
      </c>
      <c r="AM600" s="239"/>
      <c r="AN600" s="239">
        <f>0.4*AL600</f>
        <v>1200000</v>
      </c>
      <c r="AO600" s="239">
        <f>0.3*AL600</f>
        <v>900000</v>
      </c>
      <c r="AP600" s="239">
        <f>0.3*AL600</f>
        <v>900000</v>
      </c>
      <c r="AQ600" s="215"/>
      <c r="AR600" s="215"/>
      <c r="AS600" s="215"/>
      <c r="AT600" s="215"/>
      <c r="AU600" s="215"/>
      <c r="AV600" s="239"/>
      <c r="AW600" s="239"/>
      <c r="AX600" s="990"/>
      <c r="AY600" s="1141">
        <f t="shared" si="136"/>
        <v>3000000</v>
      </c>
      <c r="AZ600" s="1141">
        <f t="shared" si="137"/>
        <v>0</v>
      </c>
      <c r="BC600" s="1062"/>
    </row>
    <row r="601" spans="1:55" s="217" customFormat="1" ht="23.25">
      <c r="A601" s="210">
        <v>2</v>
      </c>
      <c r="B601" s="210">
        <v>4</v>
      </c>
      <c r="C601" s="908" t="s">
        <v>958</v>
      </c>
      <c r="D601" s="210">
        <v>3.3</v>
      </c>
      <c r="E601" s="210">
        <v>13</v>
      </c>
      <c r="F601" s="944" t="s">
        <v>959</v>
      </c>
      <c r="G601" s="887" t="s">
        <v>905</v>
      </c>
      <c r="H601" s="921" t="s">
        <v>487</v>
      </c>
      <c r="I601" s="1465" t="s">
        <v>903</v>
      </c>
      <c r="J601" s="887" t="s">
        <v>455</v>
      </c>
      <c r="K601" s="230">
        <v>17.408899999999999</v>
      </c>
      <c r="L601" s="230">
        <v>99.154600000000002</v>
      </c>
      <c r="M601" s="900">
        <v>3000000</v>
      </c>
      <c r="N601" s="900">
        <v>3000000</v>
      </c>
      <c r="O601" s="239">
        <f>+M601-N601</f>
        <v>0</v>
      </c>
      <c r="P601" s="910">
        <v>1</v>
      </c>
      <c r="Q601" s="911">
        <v>1</v>
      </c>
      <c r="R601" s="912">
        <v>1</v>
      </c>
      <c r="S601" s="912">
        <v>1</v>
      </c>
      <c r="T601" s="912">
        <v>1</v>
      </c>
      <c r="U601" s="887"/>
      <c r="V601" s="213"/>
      <c r="W601" s="213"/>
      <c r="X601" s="886"/>
      <c r="Y601" s="913"/>
      <c r="Z601" s="760"/>
      <c r="AA601" s="210"/>
      <c r="AB601" s="210"/>
      <c r="AC601" s="207">
        <v>2563</v>
      </c>
      <c r="AD601" s="207">
        <v>2563</v>
      </c>
      <c r="AE601" s="207" t="s">
        <v>187</v>
      </c>
      <c r="AF601" s="660">
        <v>90</v>
      </c>
      <c r="AG601" s="1244" t="s">
        <v>891</v>
      </c>
      <c r="AH601" s="348" t="s">
        <v>957</v>
      </c>
      <c r="AI601" s="522" t="str">
        <f>"0202520001276"</f>
        <v>0202520001276</v>
      </c>
      <c r="AJ601" s="900">
        <v>3000000</v>
      </c>
      <c r="AK601" s="253"/>
      <c r="AL601" s="900">
        <v>3000000</v>
      </c>
      <c r="AM601" s="239"/>
      <c r="AN601" s="239">
        <f>0.4*AL601</f>
        <v>1200000</v>
      </c>
      <c r="AO601" s="239">
        <f>0.3*AL601</f>
        <v>900000</v>
      </c>
      <c r="AP601" s="239">
        <f>0.3*AL601</f>
        <v>900000</v>
      </c>
      <c r="AQ601" s="215"/>
      <c r="AR601" s="215"/>
      <c r="AS601" s="215"/>
      <c r="AT601" s="215"/>
      <c r="AU601" s="215"/>
      <c r="AV601" s="239"/>
      <c r="AW601" s="239"/>
      <c r="AX601" s="990"/>
      <c r="AY601" s="1141">
        <f t="shared" si="136"/>
        <v>3000000</v>
      </c>
      <c r="AZ601" s="1141">
        <f t="shared" si="137"/>
        <v>0</v>
      </c>
      <c r="BC601" s="1062"/>
    </row>
    <row r="602" spans="1:55" s="272" customFormat="1" ht="23.25">
      <c r="B602" s="165"/>
      <c r="C602" s="389"/>
      <c r="D602" s="274"/>
      <c r="E602" s="165"/>
      <c r="F602" s="165"/>
      <c r="G602" s="165"/>
      <c r="H602" s="165"/>
      <c r="I602" s="165"/>
      <c r="J602" s="165"/>
      <c r="K602" s="1334"/>
      <c r="L602" s="1334"/>
      <c r="M602" s="275"/>
      <c r="N602" s="275"/>
      <c r="O602" s="165"/>
      <c r="P602" s="165"/>
      <c r="AG602" s="1241"/>
      <c r="AH602" s="165"/>
      <c r="AI602" s="165"/>
      <c r="AJ602" s="165"/>
      <c r="AK602" s="1181"/>
      <c r="AL602" s="275"/>
      <c r="AM602" s="275"/>
      <c r="AN602" s="275"/>
      <c r="AO602" s="275"/>
      <c r="AP602" s="275"/>
      <c r="AQ602" s="275"/>
      <c r="AR602" s="275"/>
      <c r="AS602" s="275"/>
      <c r="AT602" s="275"/>
      <c r="AU602" s="275"/>
      <c r="AV602" s="275"/>
      <c r="AW602" s="275"/>
      <c r="AX602" s="1051"/>
      <c r="AY602" s="1141">
        <f t="shared" si="136"/>
        <v>0</v>
      </c>
      <c r="AZ602" s="1141">
        <f t="shared" si="137"/>
        <v>0</v>
      </c>
      <c r="BC602" s="95"/>
    </row>
    <row r="603" spans="1:55" s="260" customFormat="1" ht="23.25">
      <c r="B603" s="261"/>
      <c r="C603" s="303" t="s">
        <v>479</v>
      </c>
      <c r="D603" s="263"/>
      <c r="E603" s="261"/>
      <c r="F603" s="261"/>
      <c r="G603" s="261"/>
      <c r="H603" s="261"/>
      <c r="I603" s="261"/>
      <c r="J603" s="261"/>
      <c r="K603" s="1304"/>
      <c r="L603" s="1304"/>
      <c r="M603" s="264"/>
      <c r="N603" s="264"/>
      <c r="O603" s="261"/>
      <c r="P603" s="261"/>
      <c r="Z603" s="297"/>
      <c r="AG603" s="1228" t="s">
        <v>159</v>
      </c>
      <c r="AH603" s="261"/>
      <c r="AI603" s="261"/>
      <c r="AJ603" s="261"/>
      <c r="AK603" s="265"/>
      <c r="AL603" s="264"/>
      <c r="AM603" s="264"/>
      <c r="AN603" s="264"/>
      <c r="AO603" s="264"/>
      <c r="AP603" s="264"/>
      <c r="AQ603" s="264"/>
      <c r="AR603" s="264"/>
      <c r="AS603" s="264"/>
      <c r="AT603" s="264"/>
      <c r="AU603" s="264"/>
      <c r="AV603" s="264"/>
      <c r="AW603" s="264"/>
      <c r="AX603" s="993"/>
      <c r="AY603" s="1141">
        <f t="shared" si="136"/>
        <v>0</v>
      </c>
      <c r="AZ603" s="1141">
        <f t="shared" si="137"/>
        <v>0</v>
      </c>
      <c r="BC603" s="1064"/>
    </row>
    <row r="604" spans="1:55" s="272" customFormat="1" ht="23.25">
      <c r="B604" s="165"/>
      <c r="C604" s="390"/>
      <c r="D604" s="274"/>
      <c r="E604" s="165"/>
      <c r="F604" s="165"/>
      <c r="G604" s="165"/>
      <c r="H604" s="165"/>
      <c r="I604" s="165"/>
      <c r="J604" s="165"/>
      <c r="K604" s="1334"/>
      <c r="L604" s="1334"/>
      <c r="M604" s="275"/>
      <c r="N604" s="275"/>
      <c r="O604" s="165"/>
      <c r="P604" s="165"/>
      <c r="AG604" s="1241"/>
      <c r="AH604" s="165"/>
      <c r="AI604" s="165"/>
      <c r="AJ604" s="165"/>
      <c r="AK604" s="1181"/>
      <c r="AL604" s="275"/>
      <c r="AM604" s="275"/>
      <c r="AN604" s="275"/>
      <c r="AO604" s="275"/>
      <c r="AP604" s="275"/>
      <c r="AQ604" s="275"/>
      <c r="AR604" s="275"/>
      <c r="AS604" s="275"/>
      <c r="AT604" s="275"/>
      <c r="AU604" s="275"/>
      <c r="AV604" s="275"/>
      <c r="AW604" s="275"/>
      <c r="AX604" s="1051"/>
      <c r="AY604" s="1141">
        <f t="shared" si="136"/>
        <v>0</v>
      </c>
      <c r="AZ604" s="1141">
        <f t="shared" si="137"/>
        <v>0</v>
      </c>
      <c r="BC604" s="95"/>
    </row>
    <row r="605" spans="1:55" s="272" customFormat="1" ht="23.25">
      <c r="B605" s="165"/>
      <c r="C605" s="391"/>
      <c r="D605" s="274"/>
      <c r="E605" s="165"/>
      <c r="F605" s="165"/>
      <c r="G605" s="165"/>
      <c r="H605" s="165"/>
      <c r="I605" s="165"/>
      <c r="J605" s="165"/>
      <c r="K605" s="1334"/>
      <c r="L605" s="1334"/>
      <c r="M605" s="275"/>
      <c r="N605" s="275"/>
      <c r="O605" s="165"/>
      <c r="P605" s="165"/>
      <c r="AG605" s="1241"/>
      <c r="AH605" s="165"/>
      <c r="AI605" s="165"/>
      <c r="AJ605" s="165"/>
      <c r="AK605" s="1181"/>
      <c r="AL605" s="275"/>
      <c r="AM605" s="275"/>
      <c r="AN605" s="275"/>
      <c r="AO605" s="275"/>
      <c r="AP605" s="275"/>
      <c r="AQ605" s="275"/>
      <c r="AR605" s="275"/>
      <c r="AS605" s="275"/>
      <c r="AT605" s="275"/>
      <c r="AU605" s="275"/>
      <c r="AV605" s="275"/>
      <c r="AW605" s="275"/>
      <c r="AX605" s="1051"/>
      <c r="AY605" s="1141">
        <f t="shared" si="136"/>
        <v>0</v>
      </c>
      <c r="AZ605" s="1141">
        <f t="shared" si="137"/>
        <v>0</v>
      </c>
      <c r="BC605" s="95"/>
    </row>
    <row r="606" spans="1:55" s="967" customFormat="1" ht="23.25">
      <c r="B606" s="968">
        <f>+B607+B629+B644+B666</f>
        <v>31</v>
      </c>
      <c r="C606" s="962" t="s">
        <v>54</v>
      </c>
      <c r="D606" s="1131"/>
      <c r="E606" s="968"/>
      <c r="F606" s="968"/>
      <c r="G606" s="968"/>
      <c r="H606" s="968"/>
      <c r="I606" s="968"/>
      <c r="J606" s="968"/>
      <c r="K606" s="1331"/>
      <c r="L606" s="1331"/>
      <c r="M606" s="966">
        <f>+M607+M629+M644+M666</f>
        <v>678800000</v>
      </c>
      <c r="N606" s="966">
        <f>+N607+N629+N644+N666</f>
        <v>552800000</v>
      </c>
      <c r="O606" s="966">
        <f>+O607+O629+O644+O666</f>
        <v>126000000</v>
      </c>
      <c r="P606" s="968"/>
      <c r="Z606" s="1098"/>
      <c r="AG606" s="1257">
        <v>2</v>
      </c>
      <c r="AH606" s="968"/>
      <c r="AI606" s="1402"/>
      <c r="AJ606" s="979">
        <f t="shared" ref="AJ606:AX606" si="140">+AJ607+AJ629+AJ644+AJ666</f>
        <v>678800000</v>
      </c>
      <c r="AK606" s="1180">
        <f t="shared" si="140"/>
        <v>0</v>
      </c>
      <c r="AL606" s="1098">
        <f t="shared" si="140"/>
        <v>678800000</v>
      </c>
      <c r="AM606" s="979">
        <f t="shared" si="140"/>
        <v>24681666.700000003</v>
      </c>
      <c r="AN606" s="979">
        <f t="shared" si="140"/>
        <v>46831666.700000003</v>
      </c>
      <c r="AO606" s="979">
        <f t="shared" si="140"/>
        <v>52396666.700000003</v>
      </c>
      <c r="AP606" s="979">
        <f t="shared" si="140"/>
        <v>61336666.700000003</v>
      </c>
      <c r="AQ606" s="979">
        <f t="shared" si="140"/>
        <v>67226666.700000003</v>
      </c>
      <c r="AR606" s="979">
        <f t="shared" si="140"/>
        <v>79306666.700000003</v>
      </c>
      <c r="AS606" s="979">
        <f t="shared" si="140"/>
        <v>96676666.700000003</v>
      </c>
      <c r="AT606" s="979">
        <f t="shared" si="140"/>
        <v>80941666.700000003</v>
      </c>
      <c r="AU606" s="979">
        <f t="shared" si="140"/>
        <v>57306666.700000003</v>
      </c>
      <c r="AV606" s="979">
        <f t="shared" si="140"/>
        <v>45856666.700000003</v>
      </c>
      <c r="AW606" s="979">
        <f t="shared" si="140"/>
        <v>38051666.700000003</v>
      </c>
      <c r="AX606" s="1044">
        <f t="shared" si="140"/>
        <v>28186666.299999963</v>
      </c>
      <c r="AY606" s="1141">
        <f t="shared" si="136"/>
        <v>678800000</v>
      </c>
      <c r="AZ606" s="1141">
        <f t="shared" si="137"/>
        <v>0</v>
      </c>
      <c r="BC606" s="1059"/>
    </row>
    <row r="607" spans="1:55" s="1099" customFormat="1" ht="23.25">
      <c r="B607" s="1100">
        <f>+B608+B619+B623</f>
        <v>12</v>
      </c>
      <c r="C607" s="1101" t="s">
        <v>69</v>
      </c>
      <c r="D607" s="1102"/>
      <c r="E607" s="1100"/>
      <c r="F607" s="1100"/>
      <c r="G607" s="1100"/>
      <c r="H607" s="1100"/>
      <c r="I607" s="1100"/>
      <c r="J607" s="1100"/>
      <c r="K607" s="1352"/>
      <c r="L607" s="1352"/>
      <c r="M607" s="1103">
        <f>+M608+M619+M623</f>
        <v>346000000</v>
      </c>
      <c r="N607" s="1103">
        <f>+N608+N619+N623</f>
        <v>284000000</v>
      </c>
      <c r="O607" s="1103">
        <f>+O608+O619+O623</f>
        <v>62000000</v>
      </c>
      <c r="P607" s="1100"/>
      <c r="Z607" s="1518"/>
      <c r="AG607" s="1273">
        <v>3</v>
      </c>
      <c r="AH607" s="1100"/>
      <c r="AI607" s="1409"/>
      <c r="AJ607" s="1104">
        <f>+AJ608+AJ619+AJ623</f>
        <v>346000000</v>
      </c>
      <c r="AK607" s="1191"/>
      <c r="AL607" s="1104">
        <f t="shared" ref="AL607:AX607" si="141">+AL608+AL619+AL623</f>
        <v>346000000</v>
      </c>
      <c r="AM607" s="1104">
        <f t="shared" si="141"/>
        <v>22886666.700000003</v>
      </c>
      <c r="AN607" s="1104">
        <f t="shared" si="141"/>
        <v>23326666.700000003</v>
      </c>
      <c r="AO607" s="1104">
        <f t="shared" si="141"/>
        <v>29586666.700000003</v>
      </c>
      <c r="AP607" s="1104">
        <f t="shared" si="141"/>
        <v>31626666.700000003</v>
      </c>
      <c r="AQ607" s="1104">
        <f t="shared" si="141"/>
        <v>31666666.700000003</v>
      </c>
      <c r="AR607" s="1104">
        <f t="shared" si="141"/>
        <v>32986666.700000003</v>
      </c>
      <c r="AS607" s="1104">
        <f t="shared" si="141"/>
        <v>37506666.700000003</v>
      </c>
      <c r="AT607" s="1104">
        <f t="shared" si="141"/>
        <v>34366666.700000003</v>
      </c>
      <c r="AU607" s="1104">
        <f t="shared" si="141"/>
        <v>28026666.700000003</v>
      </c>
      <c r="AV607" s="1104">
        <f t="shared" si="141"/>
        <v>27366666.700000003</v>
      </c>
      <c r="AW607" s="1104">
        <f t="shared" si="141"/>
        <v>23546666.700000003</v>
      </c>
      <c r="AX607" s="1105">
        <f t="shared" si="141"/>
        <v>23106666.299999963</v>
      </c>
      <c r="AY607" s="1141">
        <f t="shared" si="136"/>
        <v>345999999.99999988</v>
      </c>
      <c r="AZ607" s="1141">
        <f t="shared" si="137"/>
        <v>0</v>
      </c>
      <c r="BC607" s="1106"/>
    </row>
    <row r="608" spans="1:55" s="260" customFormat="1" ht="23.25">
      <c r="B608" s="261">
        <f>COUNT(B609:B618)</f>
        <v>8</v>
      </c>
      <c r="C608" s="262" t="s">
        <v>632</v>
      </c>
      <c r="D608" s="263"/>
      <c r="E608" s="261"/>
      <c r="F608" s="261"/>
      <c r="G608" s="261"/>
      <c r="H608" s="261"/>
      <c r="I608" s="261"/>
      <c r="J608" s="261"/>
      <c r="K608" s="1304"/>
      <c r="L608" s="1304"/>
      <c r="M608" s="264">
        <f>SUM(M609:M618)</f>
        <v>272000000</v>
      </c>
      <c r="N608" s="264">
        <f>SUM(N609:N618)</f>
        <v>264000000</v>
      </c>
      <c r="O608" s="264">
        <f>SUM(O609:O618)</f>
        <v>8000000</v>
      </c>
      <c r="P608" s="261"/>
      <c r="U608" s="264">
        <f t="shared" ref="U608:Z608" si="142">SUM(U609:U618)</f>
        <v>950</v>
      </c>
      <c r="V608" s="264">
        <f t="shared" si="142"/>
        <v>6450</v>
      </c>
      <c r="W608" s="264">
        <f t="shared" si="142"/>
        <v>6</v>
      </c>
      <c r="X608" s="296">
        <f t="shared" si="142"/>
        <v>1.4129999999999998</v>
      </c>
      <c r="Y608" s="264">
        <f t="shared" si="142"/>
        <v>2443</v>
      </c>
      <c r="Z608" s="297">
        <f t="shared" si="142"/>
        <v>866</v>
      </c>
      <c r="AG608" s="1228" t="s">
        <v>856</v>
      </c>
      <c r="AH608" s="261"/>
      <c r="AI608" s="261"/>
      <c r="AJ608" s="264">
        <f t="shared" ref="AJ608:AX608" si="143">SUM(AJ609:AJ618)</f>
        <v>272000000</v>
      </c>
      <c r="AK608" s="265">
        <f t="shared" si="143"/>
        <v>0</v>
      </c>
      <c r="AL608" s="264">
        <f t="shared" si="143"/>
        <v>272000000</v>
      </c>
      <c r="AM608" s="264">
        <f t="shared" si="143"/>
        <v>22666666.700000003</v>
      </c>
      <c r="AN608" s="264">
        <f t="shared" si="143"/>
        <v>22666666.700000003</v>
      </c>
      <c r="AO608" s="264">
        <f t="shared" si="143"/>
        <v>22666666.700000003</v>
      </c>
      <c r="AP608" s="264">
        <f t="shared" si="143"/>
        <v>22666666.700000003</v>
      </c>
      <c r="AQ608" s="264">
        <f t="shared" si="143"/>
        <v>22666666.700000003</v>
      </c>
      <c r="AR608" s="264">
        <f t="shared" si="143"/>
        <v>22666666.700000003</v>
      </c>
      <c r="AS608" s="264">
        <f t="shared" si="143"/>
        <v>22666666.700000003</v>
      </c>
      <c r="AT608" s="264">
        <f t="shared" si="143"/>
        <v>22666666.700000003</v>
      </c>
      <c r="AU608" s="264">
        <f t="shared" si="143"/>
        <v>22666666.700000003</v>
      </c>
      <c r="AV608" s="264">
        <f t="shared" si="143"/>
        <v>22666666.700000003</v>
      </c>
      <c r="AW608" s="264">
        <f t="shared" si="143"/>
        <v>22666666.700000003</v>
      </c>
      <c r="AX608" s="993">
        <f t="shared" si="143"/>
        <v>22666666.299999963</v>
      </c>
      <c r="AY608" s="1141">
        <f t="shared" si="136"/>
        <v>271999999.99999994</v>
      </c>
      <c r="AZ608" s="1141">
        <f t="shared" si="137"/>
        <v>0</v>
      </c>
      <c r="BC608" s="1064"/>
    </row>
    <row r="609" spans="1:55" s="272" customFormat="1" ht="23.25">
      <c r="B609" s="165"/>
      <c r="C609" s="197"/>
      <c r="D609" s="274"/>
      <c r="E609" s="165"/>
      <c r="F609" s="165"/>
      <c r="G609" s="165"/>
      <c r="H609" s="165"/>
      <c r="I609" s="165"/>
      <c r="J609" s="165"/>
      <c r="K609" s="1334"/>
      <c r="L609" s="1334"/>
      <c r="M609" s="275"/>
      <c r="N609" s="275"/>
      <c r="O609" s="165"/>
      <c r="P609" s="165"/>
      <c r="U609" s="275"/>
      <c r="V609" s="275"/>
      <c r="W609" s="275"/>
      <c r="X609" s="275"/>
      <c r="Y609" s="275"/>
      <c r="Z609" s="275"/>
      <c r="AG609" s="1241"/>
      <c r="AH609" s="165"/>
      <c r="AI609" s="165"/>
      <c r="AJ609" s="165"/>
      <c r="AK609" s="1181"/>
      <c r="AL609" s="275"/>
      <c r="AM609" s="275"/>
      <c r="AN609" s="275"/>
      <c r="AO609" s="275"/>
      <c r="AP609" s="275"/>
      <c r="AQ609" s="275"/>
      <c r="AR609" s="275"/>
      <c r="AS609" s="275"/>
      <c r="AT609" s="275"/>
      <c r="AU609" s="275"/>
      <c r="AV609" s="275"/>
      <c r="AW609" s="275"/>
      <c r="AX609" s="1051"/>
      <c r="AY609" s="1141">
        <f t="shared" si="136"/>
        <v>0</v>
      </c>
      <c r="AZ609" s="1141">
        <f t="shared" si="137"/>
        <v>0</v>
      </c>
      <c r="BC609" s="95"/>
    </row>
    <row r="610" spans="1:55" s="290" customFormat="1" ht="23.25">
      <c r="A610" s="207">
        <v>2</v>
      </c>
      <c r="B610" s="207">
        <v>1</v>
      </c>
      <c r="C610" s="775" t="s">
        <v>851</v>
      </c>
      <c r="D610" s="207">
        <v>4.2</v>
      </c>
      <c r="E610" s="207">
        <v>1</v>
      </c>
      <c r="F610" s="775" t="s">
        <v>852</v>
      </c>
      <c r="G610" s="775" t="s">
        <v>617</v>
      </c>
      <c r="H610" s="775" t="s">
        <v>581</v>
      </c>
      <c r="I610" s="371" t="s">
        <v>853</v>
      </c>
      <c r="J610" s="203" t="s">
        <v>457</v>
      </c>
      <c r="K610" s="776" t="s">
        <v>854</v>
      </c>
      <c r="L610" s="776" t="s">
        <v>855</v>
      </c>
      <c r="M610" s="371">
        <v>25000000</v>
      </c>
      <c r="N610" s="371">
        <v>22000000</v>
      </c>
      <c r="O610" s="371">
        <f>+M610-N610</f>
        <v>3000000</v>
      </c>
      <c r="P610" s="202">
        <v>1</v>
      </c>
      <c r="Q610" s="880">
        <v>3</v>
      </c>
      <c r="R610" s="202">
        <v>4</v>
      </c>
      <c r="S610" s="368">
        <v>4</v>
      </c>
      <c r="T610" s="202">
        <v>4</v>
      </c>
      <c r="U610" s="301"/>
      <c r="V610" s="301">
        <v>1500</v>
      </c>
      <c r="W610" s="301"/>
      <c r="X610" s="380">
        <v>0.436</v>
      </c>
      <c r="Y610" s="206">
        <v>300</v>
      </c>
      <c r="Z610" s="301">
        <v>99</v>
      </c>
      <c r="AA610" s="324" t="s">
        <v>1571</v>
      </c>
      <c r="AB610" s="1612">
        <v>1500</v>
      </c>
      <c r="AC610" s="207">
        <v>2563</v>
      </c>
      <c r="AD610" s="207">
        <v>2563</v>
      </c>
      <c r="AE610" s="207" t="s">
        <v>187</v>
      </c>
      <c r="AF610" s="202">
        <v>365</v>
      </c>
      <c r="AG610" s="1244" t="s">
        <v>856</v>
      </c>
      <c r="AH610" s="203"/>
      <c r="AI610" s="311">
        <v>202550000495</v>
      </c>
      <c r="AJ610" s="371">
        <f>M610</f>
        <v>25000000</v>
      </c>
      <c r="AK610" s="1157"/>
      <c r="AL610" s="371">
        <f t="shared" ref="AL610:AL617" si="144">AJ610</f>
        <v>25000000</v>
      </c>
      <c r="AM610" s="371">
        <f>ROUNDUP(AL610/12,2)</f>
        <v>2083333.34</v>
      </c>
      <c r="AN610" s="371">
        <f>AM610</f>
        <v>2083333.34</v>
      </c>
      <c r="AO610" s="371">
        <f t="shared" ref="AO610:AO617" si="145">AM610</f>
        <v>2083333.34</v>
      </c>
      <c r="AP610" s="371">
        <f t="shared" ref="AP610:AW617" si="146">AN610</f>
        <v>2083333.34</v>
      </c>
      <c r="AQ610" s="371">
        <f t="shared" si="146"/>
        <v>2083333.34</v>
      </c>
      <c r="AR610" s="371">
        <f t="shared" si="146"/>
        <v>2083333.34</v>
      </c>
      <c r="AS610" s="371">
        <f t="shared" si="146"/>
        <v>2083333.34</v>
      </c>
      <c r="AT610" s="371">
        <f t="shared" si="146"/>
        <v>2083333.34</v>
      </c>
      <c r="AU610" s="371">
        <f t="shared" si="146"/>
        <v>2083333.34</v>
      </c>
      <c r="AV610" s="371">
        <f t="shared" si="146"/>
        <v>2083333.34</v>
      </c>
      <c r="AW610" s="371">
        <f t="shared" si="146"/>
        <v>2083333.34</v>
      </c>
      <c r="AX610" s="1014">
        <f>AL610-AM610-AN610-AO610-AP610-AQ610-AR610-AS610-AT610-AU610-AV610-AW610</f>
        <v>2083333.2600000014</v>
      </c>
      <c r="AY610" s="1141">
        <f t="shared" si="136"/>
        <v>25000000.000000004</v>
      </c>
      <c r="AZ610" s="1141">
        <f t="shared" si="137"/>
        <v>0</v>
      </c>
      <c r="BC610" s="452"/>
    </row>
    <row r="611" spans="1:55" s="290" customFormat="1" ht="23.25">
      <c r="A611" s="207">
        <v>2</v>
      </c>
      <c r="B611" s="207">
        <v>2</v>
      </c>
      <c r="C611" s="775" t="s">
        <v>997</v>
      </c>
      <c r="D611" s="207">
        <v>4.2</v>
      </c>
      <c r="E611" s="207">
        <v>3</v>
      </c>
      <c r="F611" s="775" t="s">
        <v>703</v>
      </c>
      <c r="G611" s="775" t="s">
        <v>739</v>
      </c>
      <c r="H611" s="775" t="s">
        <v>487</v>
      </c>
      <c r="I611" s="371" t="s">
        <v>455</v>
      </c>
      <c r="J611" s="203" t="s">
        <v>740</v>
      </c>
      <c r="K611" s="776" t="s">
        <v>998</v>
      </c>
      <c r="L611" s="776" t="s">
        <v>999</v>
      </c>
      <c r="M611" s="371">
        <v>28000000</v>
      </c>
      <c r="N611" s="371">
        <v>28000000</v>
      </c>
      <c r="O611" s="371">
        <f>+M611-N611</f>
        <v>0</v>
      </c>
      <c r="P611" s="202">
        <v>1</v>
      </c>
      <c r="Q611" s="1534">
        <v>2</v>
      </c>
      <c r="R611" s="202">
        <v>4</v>
      </c>
      <c r="S611" s="368">
        <v>4</v>
      </c>
      <c r="T611" s="880" t="s">
        <v>727</v>
      </c>
      <c r="U611" s="301" t="s">
        <v>493</v>
      </c>
      <c r="V611" s="301">
        <v>200</v>
      </c>
      <c r="W611" s="301"/>
      <c r="X611" s="380">
        <v>1.2999999999999999E-2</v>
      </c>
      <c r="Y611" s="206">
        <v>200</v>
      </c>
      <c r="Z611" s="301">
        <v>43</v>
      </c>
      <c r="AA611" s="324" t="s">
        <v>1571</v>
      </c>
      <c r="AB611" s="1612">
        <v>200</v>
      </c>
      <c r="AC611" s="207">
        <v>2563</v>
      </c>
      <c r="AD611" s="207">
        <v>2563</v>
      </c>
      <c r="AE611" s="207" t="s">
        <v>187</v>
      </c>
      <c r="AF611" s="202">
        <v>365</v>
      </c>
      <c r="AG611" s="1244" t="s">
        <v>856</v>
      </c>
      <c r="AH611" s="203"/>
      <c r="AI611" s="311">
        <v>202520000737</v>
      </c>
      <c r="AJ611" s="371">
        <v>28000000</v>
      </c>
      <c r="AK611" s="1157"/>
      <c r="AL611" s="371">
        <f t="shared" si="144"/>
        <v>28000000</v>
      </c>
      <c r="AM611" s="371">
        <f>ROUNDUP(AL611/12,2)</f>
        <v>2333333.34</v>
      </c>
      <c r="AN611" s="371">
        <f>AM611</f>
        <v>2333333.34</v>
      </c>
      <c r="AO611" s="371">
        <f t="shared" ref="AO611:AW611" si="147">AM611</f>
        <v>2333333.34</v>
      </c>
      <c r="AP611" s="371">
        <f t="shared" si="147"/>
        <v>2333333.34</v>
      </c>
      <c r="AQ611" s="371">
        <f t="shared" si="147"/>
        <v>2333333.34</v>
      </c>
      <c r="AR611" s="371">
        <f t="shared" si="147"/>
        <v>2333333.34</v>
      </c>
      <c r="AS611" s="371">
        <f t="shared" si="147"/>
        <v>2333333.34</v>
      </c>
      <c r="AT611" s="371">
        <f t="shared" si="147"/>
        <v>2333333.34</v>
      </c>
      <c r="AU611" s="371">
        <f t="shared" si="147"/>
        <v>2333333.34</v>
      </c>
      <c r="AV611" s="371">
        <f t="shared" si="147"/>
        <v>2333333.34</v>
      </c>
      <c r="AW611" s="371">
        <f t="shared" si="147"/>
        <v>2333333.34</v>
      </c>
      <c r="AX611" s="1014">
        <f>AL611-AM611-AN611-AO611-AP611-AQ611-AR611-AS611-AT611-AU611-AV611-AW611</f>
        <v>2333333.2600000016</v>
      </c>
      <c r="AY611" s="1141">
        <f>SUBTOTAL(9,AM611:AX611)</f>
        <v>28000000</v>
      </c>
      <c r="AZ611" s="1141"/>
      <c r="BC611" s="452"/>
    </row>
    <row r="612" spans="1:55" s="290" customFormat="1" ht="23.25">
      <c r="A612" s="207">
        <v>2</v>
      </c>
      <c r="B612" s="207">
        <v>3</v>
      </c>
      <c r="C612" s="775" t="s">
        <v>857</v>
      </c>
      <c r="D612" s="207">
        <v>4.2</v>
      </c>
      <c r="E612" s="207">
        <v>3</v>
      </c>
      <c r="F612" s="775" t="s">
        <v>666</v>
      </c>
      <c r="G612" s="775" t="s">
        <v>666</v>
      </c>
      <c r="H612" s="775" t="s">
        <v>635</v>
      </c>
      <c r="I612" s="371" t="s">
        <v>858</v>
      </c>
      <c r="J612" s="203" t="s">
        <v>33</v>
      </c>
      <c r="K612" s="776" t="s">
        <v>859</v>
      </c>
      <c r="L612" s="776" t="s">
        <v>860</v>
      </c>
      <c r="M612" s="371">
        <v>25000000</v>
      </c>
      <c r="N612" s="371">
        <v>25000000</v>
      </c>
      <c r="O612" s="371">
        <f t="shared" ref="O612:O617" si="148">+M612-N612</f>
        <v>0</v>
      </c>
      <c r="P612" s="368">
        <v>4</v>
      </c>
      <c r="Q612" s="368">
        <v>4</v>
      </c>
      <c r="R612" s="368">
        <v>4</v>
      </c>
      <c r="S612" s="368">
        <v>4</v>
      </c>
      <c r="T612" s="880">
        <v>3</v>
      </c>
      <c r="U612" s="301" t="s">
        <v>32</v>
      </c>
      <c r="V612" s="301">
        <v>650</v>
      </c>
      <c r="W612" s="301"/>
      <c r="X612" s="380">
        <v>7.0999999999999994E-2</v>
      </c>
      <c r="Y612" s="206">
        <v>56</v>
      </c>
      <c r="Z612" s="301">
        <v>100</v>
      </c>
      <c r="AA612" s="324" t="s">
        <v>1571</v>
      </c>
      <c r="AB612" s="1612">
        <v>650</v>
      </c>
      <c r="AC612" s="207">
        <v>2563</v>
      </c>
      <c r="AD612" s="207">
        <v>2563</v>
      </c>
      <c r="AE612" s="207" t="s">
        <v>187</v>
      </c>
      <c r="AF612" s="202">
        <v>365</v>
      </c>
      <c r="AG612" s="1244" t="s">
        <v>856</v>
      </c>
      <c r="AH612" s="203"/>
      <c r="AI612" s="311">
        <v>202560000385</v>
      </c>
      <c r="AJ612" s="371">
        <f t="shared" ref="AJ612:AJ617" si="149">M612</f>
        <v>25000000</v>
      </c>
      <c r="AK612" s="1157"/>
      <c r="AL612" s="371">
        <f t="shared" si="144"/>
        <v>25000000</v>
      </c>
      <c r="AM612" s="371">
        <f t="shared" ref="AM612:AM617" si="150">ROUNDUP(AL612/12,2)</f>
        <v>2083333.34</v>
      </c>
      <c r="AN612" s="371">
        <f t="shared" ref="AN612:AN617" si="151">AM612</f>
        <v>2083333.34</v>
      </c>
      <c r="AO612" s="371">
        <f t="shared" si="145"/>
        <v>2083333.34</v>
      </c>
      <c r="AP612" s="371">
        <f t="shared" si="146"/>
        <v>2083333.34</v>
      </c>
      <c r="AQ612" s="371">
        <f t="shared" si="146"/>
        <v>2083333.34</v>
      </c>
      <c r="AR612" s="371">
        <f t="shared" si="146"/>
        <v>2083333.34</v>
      </c>
      <c r="AS612" s="371">
        <f t="shared" si="146"/>
        <v>2083333.34</v>
      </c>
      <c r="AT612" s="371">
        <f t="shared" si="146"/>
        <v>2083333.34</v>
      </c>
      <c r="AU612" s="371">
        <f t="shared" si="146"/>
        <v>2083333.34</v>
      </c>
      <c r="AV612" s="371">
        <f t="shared" si="146"/>
        <v>2083333.34</v>
      </c>
      <c r="AW612" s="371">
        <f t="shared" si="146"/>
        <v>2083333.34</v>
      </c>
      <c r="AX612" s="1014">
        <f t="shared" ref="AX612:AX617" si="152">AL612-AM612-AN612-AO612-AP612-AQ612-AR612-AS612-AT612-AU612-AV612-AW612</f>
        <v>2083333.2600000014</v>
      </c>
      <c r="AY612" s="1141">
        <f t="shared" si="136"/>
        <v>25000000.000000004</v>
      </c>
      <c r="AZ612" s="1141">
        <f t="shared" si="137"/>
        <v>0</v>
      </c>
      <c r="BC612" s="452"/>
    </row>
    <row r="613" spans="1:55" s="290" customFormat="1" ht="23.25">
      <c r="A613" s="207">
        <v>2</v>
      </c>
      <c r="B613" s="207">
        <v>4</v>
      </c>
      <c r="C613" s="775" t="s">
        <v>861</v>
      </c>
      <c r="D613" s="207">
        <v>4.2</v>
      </c>
      <c r="E613" s="207">
        <v>1</v>
      </c>
      <c r="F613" s="775" t="s">
        <v>862</v>
      </c>
      <c r="G613" s="775" t="s">
        <v>500</v>
      </c>
      <c r="H613" s="775" t="s">
        <v>139</v>
      </c>
      <c r="I613" s="371" t="s">
        <v>576</v>
      </c>
      <c r="J613" s="203" t="s">
        <v>33</v>
      </c>
      <c r="K613" s="776" t="s">
        <v>863</v>
      </c>
      <c r="L613" s="776" t="s">
        <v>864</v>
      </c>
      <c r="M613" s="371">
        <v>50000000</v>
      </c>
      <c r="N613" s="371">
        <v>46000000</v>
      </c>
      <c r="O613" s="371">
        <f t="shared" si="148"/>
        <v>4000000</v>
      </c>
      <c r="P613" s="202">
        <v>1</v>
      </c>
      <c r="Q613" s="880">
        <v>3</v>
      </c>
      <c r="R613" s="202">
        <v>4</v>
      </c>
      <c r="S613" s="202">
        <v>4</v>
      </c>
      <c r="T613" s="202" t="s">
        <v>691</v>
      </c>
      <c r="U613" s="301"/>
      <c r="V613" s="301">
        <v>500</v>
      </c>
      <c r="W613" s="301"/>
      <c r="X613" s="380">
        <v>0.19800000000000001</v>
      </c>
      <c r="Y613" s="206">
        <v>62</v>
      </c>
      <c r="Z613" s="301">
        <v>235</v>
      </c>
      <c r="AA613" s="324" t="s">
        <v>1571</v>
      </c>
      <c r="AB613" s="1612">
        <v>500</v>
      </c>
      <c r="AC613" s="207">
        <v>2563</v>
      </c>
      <c r="AD613" s="207">
        <v>2563</v>
      </c>
      <c r="AE613" s="207" t="s">
        <v>187</v>
      </c>
      <c r="AF613" s="202">
        <v>365</v>
      </c>
      <c r="AG613" s="1244" t="s">
        <v>856</v>
      </c>
      <c r="AH613" s="203"/>
      <c r="AI613" s="311">
        <v>202570000581</v>
      </c>
      <c r="AJ613" s="371">
        <f t="shared" si="149"/>
        <v>50000000</v>
      </c>
      <c r="AK613" s="1157"/>
      <c r="AL613" s="371">
        <f t="shared" si="144"/>
        <v>50000000</v>
      </c>
      <c r="AM613" s="371">
        <f t="shared" si="150"/>
        <v>4166666.67</v>
      </c>
      <c r="AN613" s="371">
        <f t="shared" si="151"/>
        <v>4166666.67</v>
      </c>
      <c r="AO613" s="371">
        <f t="shared" si="145"/>
        <v>4166666.67</v>
      </c>
      <c r="AP613" s="371">
        <f t="shared" si="146"/>
        <v>4166666.67</v>
      </c>
      <c r="AQ613" s="371">
        <f t="shared" si="146"/>
        <v>4166666.67</v>
      </c>
      <c r="AR613" s="371">
        <f t="shared" si="146"/>
        <v>4166666.67</v>
      </c>
      <c r="AS613" s="371">
        <f t="shared" si="146"/>
        <v>4166666.67</v>
      </c>
      <c r="AT613" s="371">
        <f t="shared" si="146"/>
        <v>4166666.67</v>
      </c>
      <c r="AU613" s="371">
        <f t="shared" si="146"/>
        <v>4166666.67</v>
      </c>
      <c r="AV613" s="371">
        <f t="shared" si="146"/>
        <v>4166666.67</v>
      </c>
      <c r="AW613" s="371">
        <f t="shared" si="146"/>
        <v>4166666.67</v>
      </c>
      <c r="AX613" s="1014">
        <f t="shared" si="152"/>
        <v>4166666.6299999878</v>
      </c>
      <c r="AY613" s="1141">
        <f t="shared" si="136"/>
        <v>50000000</v>
      </c>
      <c r="AZ613" s="1141">
        <f t="shared" si="137"/>
        <v>0</v>
      </c>
      <c r="BC613" s="452"/>
    </row>
    <row r="614" spans="1:55" s="290" customFormat="1" ht="23.25">
      <c r="A614" s="207">
        <v>2</v>
      </c>
      <c r="B614" s="207">
        <v>5</v>
      </c>
      <c r="C614" s="775" t="s">
        <v>865</v>
      </c>
      <c r="D614" s="207">
        <v>4.2</v>
      </c>
      <c r="E614" s="207">
        <v>1</v>
      </c>
      <c r="F614" s="775" t="s">
        <v>866</v>
      </c>
      <c r="G614" s="775" t="s">
        <v>627</v>
      </c>
      <c r="H614" s="775" t="s">
        <v>581</v>
      </c>
      <c r="I614" s="371" t="s">
        <v>867</v>
      </c>
      <c r="J614" s="203" t="s">
        <v>457</v>
      </c>
      <c r="K614" s="776" t="s">
        <v>868</v>
      </c>
      <c r="L614" s="776" t="s">
        <v>869</v>
      </c>
      <c r="M614" s="371">
        <v>35000000</v>
      </c>
      <c r="N614" s="371">
        <v>35000000</v>
      </c>
      <c r="O614" s="371">
        <f t="shared" si="148"/>
        <v>0</v>
      </c>
      <c r="P614" s="202">
        <v>1</v>
      </c>
      <c r="Q614" s="880">
        <v>3</v>
      </c>
      <c r="R614" s="202">
        <v>4</v>
      </c>
      <c r="S614" s="202">
        <v>4</v>
      </c>
      <c r="T614" s="202">
        <v>4</v>
      </c>
      <c r="U614" s="301"/>
      <c r="V614" s="301">
        <v>900</v>
      </c>
      <c r="W614" s="301"/>
      <c r="X614" s="380">
        <v>0.432</v>
      </c>
      <c r="Y614" s="206">
        <v>180</v>
      </c>
      <c r="Z614" s="301">
        <v>74</v>
      </c>
      <c r="AA614" s="324" t="s">
        <v>1571</v>
      </c>
      <c r="AB614" s="1612">
        <v>900</v>
      </c>
      <c r="AC614" s="207">
        <v>2563</v>
      </c>
      <c r="AD614" s="207">
        <v>2563</v>
      </c>
      <c r="AE614" s="207" t="s">
        <v>187</v>
      </c>
      <c r="AF614" s="202">
        <v>365</v>
      </c>
      <c r="AG614" s="1244" t="s">
        <v>856</v>
      </c>
      <c r="AH614" s="203"/>
      <c r="AI614" s="311">
        <v>202550000295</v>
      </c>
      <c r="AJ614" s="371">
        <f t="shared" si="149"/>
        <v>35000000</v>
      </c>
      <c r="AK614" s="1157"/>
      <c r="AL614" s="371">
        <f t="shared" si="144"/>
        <v>35000000</v>
      </c>
      <c r="AM614" s="371">
        <f t="shared" si="150"/>
        <v>2916666.67</v>
      </c>
      <c r="AN614" s="371">
        <f t="shared" si="151"/>
        <v>2916666.67</v>
      </c>
      <c r="AO614" s="371">
        <f t="shared" si="145"/>
        <v>2916666.67</v>
      </c>
      <c r="AP614" s="371">
        <f t="shared" si="146"/>
        <v>2916666.67</v>
      </c>
      <c r="AQ614" s="371">
        <f t="shared" si="146"/>
        <v>2916666.67</v>
      </c>
      <c r="AR614" s="371">
        <f t="shared" si="146"/>
        <v>2916666.67</v>
      </c>
      <c r="AS614" s="371">
        <f t="shared" si="146"/>
        <v>2916666.67</v>
      </c>
      <c r="AT614" s="371">
        <f t="shared" si="146"/>
        <v>2916666.67</v>
      </c>
      <c r="AU614" s="371">
        <f t="shared" si="146"/>
        <v>2916666.67</v>
      </c>
      <c r="AV614" s="371">
        <f t="shared" si="146"/>
        <v>2916666.67</v>
      </c>
      <c r="AW614" s="371">
        <f t="shared" si="146"/>
        <v>2916666.67</v>
      </c>
      <c r="AX614" s="1014">
        <f t="shared" si="152"/>
        <v>2916666.6299999896</v>
      </c>
      <c r="AY614" s="1141">
        <f t="shared" si="136"/>
        <v>34999999.999999993</v>
      </c>
      <c r="AZ614" s="1141">
        <f t="shared" si="137"/>
        <v>0</v>
      </c>
      <c r="BC614" s="452"/>
    </row>
    <row r="615" spans="1:55" s="312" customFormat="1" ht="23.25">
      <c r="A615" s="304">
        <v>2</v>
      </c>
      <c r="B615" s="304">
        <v>6</v>
      </c>
      <c r="C615" s="1469" t="s">
        <v>870</v>
      </c>
      <c r="D615" s="304">
        <v>4.2</v>
      </c>
      <c r="E615" s="304">
        <v>3</v>
      </c>
      <c r="F615" s="1469" t="s">
        <v>453</v>
      </c>
      <c r="G615" s="1469" t="s">
        <v>647</v>
      </c>
      <c r="H615" s="1469" t="s">
        <v>635</v>
      </c>
      <c r="I615" s="289" t="s">
        <v>552</v>
      </c>
      <c r="J615" s="376" t="s">
        <v>33</v>
      </c>
      <c r="K615" s="378" t="s">
        <v>871</v>
      </c>
      <c r="L615" s="378" t="s">
        <v>872</v>
      </c>
      <c r="M615" s="289">
        <v>50000000</v>
      </c>
      <c r="N615" s="289">
        <v>50000000</v>
      </c>
      <c r="O615" s="289">
        <f t="shared" si="148"/>
        <v>0</v>
      </c>
      <c r="P615" s="1534">
        <v>2</v>
      </c>
      <c r="Q615" s="368">
        <v>1</v>
      </c>
      <c r="R615" s="368">
        <v>4</v>
      </c>
      <c r="S615" s="1534">
        <v>2</v>
      </c>
      <c r="T615" s="1534">
        <v>2</v>
      </c>
      <c r="U615" s="309">
        <v>300</v>
      </c>
      <c r="V615" s="309" t="s">
        <v>493</v>
      </c>
      <c r="W615" s="309"/>
      <c r="X615" s="535">
        <v>0.19800000000000001</v>
      </c>
      <c r="Y615" s="539">
        <v>450</v>
      </c>
      <c r="Z615" s="309">
        <v>90</v>
      </c>
      <c r="AA615" s="324" t="s">
        <v>1572</v>
      </c>
      <c r="AB615" s="1612">
        <v>300</v>
      </c>
      <c r="AC615" s="304">
        <v>2563</v>
      </c>
      <c r="AD615" s="207">
        <v>2563</v>
      </c>
      <c r="AE615" s="304" t="s">
        <v>187</v>
      </c>
      <c r="AF615" s="368">
        <v>365</v>
      </c>
      <c r="AG615" s="1246" t="s">
        <v>856</v>
      </c>
      <c r="AH615" s="376"/>
      <c r="AI615" s="311">
        <v>202560000285</v>
      </c>
      <c r="AJ615" s="289">
        <f t="shared" si="149"/>
        <v>50000000</v>
      </c>
      <c r="AK615" s="1160"/>
      <c r="AL615" s="289">
        <f t="shared" si="144"/>
        <v>50000000</v>
      </c>
      <c r="AM615" s="289">
        <f t="shared" si="150"/>
        <v>4166666.67</v>
      </c>
      <c r="AN615" s="289">
        <f t="shared" si="151"/>
        <v>4166666.67</v>
      </c>
      <c r="AO615" s="289">
        <f t="shared" si="145"/>
        <v>4166666.67</v>
      </c>
      <c r="AP615" s="289">
        <f t="shared" si="146"/>
        <v>4166666.67</v>
      </c>
      <c r="AQ615" s="289">
        <f t="shared" si="146"/>
        <v>4166666.67</v>
      </c>
      <c r="AR615" s="289">
        <f t="shared" si="146"/>
        <v>4166666.67</v>
      </c>
      <c r="AS615" s="289">
        <f t="shared" si="146"/>
        <v>4166666.67</v>
      </c>
      <c r="AT615" s="289">
        <f t="shared" si="146"/>
        <v>4166666.67</v>
      </c>
      <c r="AU615" s="289">
        <f t="shared" si="146"/>
        <v>4166666.67</v>
      </c>
      <c r="AV615" s="289">
        <f t="shared" si="146"/>
        <v>4166666.67</v>
      </c>
      <c r="AW615" s="289">
        <f t="shared" si="146"/>
        <v>4166666.67</v>
      </c>
      <c r="AX615" s="1005">
        <f t="shared" si="152"/>
        <v>4166666.6299999878</v>
      </c>
      <c r="AY615" s="1210">
        <f t="shared" si="136"/>
        <v>50000000</v>
      </c>
      <c r="AZ615" s="1210">
        <f t="shared" si="137"/>
        <v>0</v>
      </c>
      <c r="BC615" s="1063"/>
    </row>
    <row r="616" spans="1:55" s="312" customFormat="1" ht="23.25">
      <c r="A616" s="304">
        <v>2</v>
      </c>
      <c r="B616" s="304">
        <v>7</v>
      </c>
      <c r="C616" s="1469" t="s">
        <v>874</v>
      </c>
      <c r="D616" s="304">
        <v>4.2</v>
      </c>
      <c r="E616" s="304">
        <v>1</v>
      </c>
      <c r="F616" s="1469" t="s">
        <v>875</v>
      </c>
      <c r="G616" s="1469" t="s">
        <v>766</v>
      </c>
      <c r="H616" s="1469" t="s">
        <v>487</v>
      </c>
      <c r="I616" s="289" t="s">
        <v>876</v>
      </c>
      <c r="J616" s="687" t="s">
        <v>455</v>
      </c>
      <c r="K616" s="378">
        <v>18.2029</v>
      </c>
      <c r="L616" s="378">
        <v>99.753699999999995</v>
      </c>
      <c r="M616" s="289">
        <v>27000000</v>
      </c>
      <c r="N616" s="289">
        <v>27000000</v>
      </c>
      <c r="O616" s="289">
        <f t="shared" si="148"/>
        <v>0</v>
      </c>
      <c r="P616" s="368">
        <v>1</v>
      </c>
      <c r="Q616" s="1534">
        <v>2</v>
      </c>
      <c r="R616" s="368">
        <v>4</v>
      </c>
      <c r="S616" s="368">
        <v>4</v>
      </c>
      <c r="T616" s="1534">
        <v>2</v>
      </c>
      <c r="U616" s="309">
        <v>650</v>
      </c>
      <c r="V616" s="309">
        <v>700</v>
      </c>
      <c r="W616" s="309"/>
      <c r="X616" s="535">
        <v>6.5000000000000002E-2</v>
      </c>
      <c r="Y616" s="539">
        <v>195</v>
      </c>
      <c r="Z616" s="309">
        <v>125</v>
      </c>
      <c r="AA616" s="324" t="s">
        <v>1572</v>
      </c>
      <c r="AB616" s="1612">
        <v>650</v>
      </c>
      <c r="AC616" s="304">
        <v>2563</v>
      </c>
      <c r="AD616" s="207">
        <v>2563</v>
      </c>
      <c r="AE616" s="304" t="s">
        <v>187</v>
      </c>
      <c r="AF616" s="368">
        <v>365</v>
      </c>
      <c r="AG616" s="1246" t="s">
        <v>856</v>
      </c>
      <c r="AH616" s="376"/>
      <c r="AI616" s="311">
        <v>202520000740</v>
      </c>
      <c r="AJ616" s="289">
        <f t="shared" si="149"/>
        <v>27000000</v>
      </c>
      <c r="AK616" s="1160"/>
      <c r="AL616" s="289">
        <f t="shared" si="144"/>
        <v>27000000</v>
      </c>
      <c r="AM616" s="289">
        <f t="shared" si="150"/>
        <v>2250000</v>
      </c>
      <c r="AN616" s="289">
        <f t="shared" si="151"/>
        <v>2250000</v>
      </c>
      <c r="AO616" s="289">
        <f t="shared" si="145"/>
        <v>2250000</v>
      </c>
      <c r="AP616" s="289">
        <f t="shared" si="146"/>
        <v>2250000</v>
      </c>
      <c r="AQ616" s="289">
        <f t="shared" si="146"/>
        <v>2250000</v>
      </c>
      <c r="AR616" s="289">
        <f t="shared" si="146"/>
        <v>2250000</v>
      </c>
      <c r="AS616" s="289">
        <f t="shared" si="146"/>
        <v>2250000</v>
      </c>
      <c r="AT616" s="289">
        <f t="shared" si="146"/>
        <v>2250000</v>
      </c>
      <c r="AU616" s="289">
        <f t="shared" si="146"/>
        <v>2250000</v>
      </c>
      <c r="AV616" s="289">
        <f t="shared" si="146"/>
        <v>2250000</v>
      </c>
      <c r="AW616" s="289">
        <f t="shared" si="146"/>
        <v>2250000</v>
      </c>
      <c r="AX616" s="1005">
        <f t="shared" si="152"/>
        <v>2250000</v>
      </c>
      <c r="AY616" s="1210">
        <f t="shared" si="136"/>
        <v>27000000</v>
      </c>
      <c r="AZ616" s="1210">
        <f t="shared" si="137"/>
        <v>0</v>
      </c>
      <c r="BC616" s="1063"/>
    </row>
    <row r="617" spans="1:55" s="290" customFormat="1" ht="23.25" customHeight="1">
      <c r="A617" s="207">
        <v>2</v>
      </c>
      <c r="B617" s="207">
        <v>8</v>
      </c>
      <c r="C617" s="775" t="s">
        <v>877</v>
      </c>
      <c r="D617" s="207">
        <v>4.2</v>
      </c>
      <c r="E617" s="207">
        <v>2</v>
      </c>
      <c r="F617" s="775" t="s">
        <v>567</v>
      </c>
      <c r="G617" s="777" t="s">
        <v>523</v>
      </c>
      <c r="H617" s="775" t="s">
        <v>139</v>
      </c>
      <c r="I617" s="778" t="s">
        <v>565</v>
      </c>
      <c r="J617" s="779" t="s">
        <v>33</v>
      </c>
      <c r="K617" s="776">
        <v>19.829599999999999</v>
      </c>
      <c r="L617" s="776">
        <v>100.1039</v>
      </c>
      <c r="M617" s="371">
        <v>32000000</v>
      </c>
      <c r="N617" s="371">
        <v>31000000</v>
      </c>
      <c r="O617" s="371">
        <f t="shared" si="148"/>
        <v>1000000</v>
      </c>
      <c r="P617" s="368">
        <v>4</v>
      </c>
      <c r="Q617" s="202">
        <v>4</v>
      </c>
      <c r="R617" s="202">
        <v>4</v>
      </c>
      <c r="S617" s="202">
        <v>4</v>
      </c>
      <c r="T617" s="202">
        <v>4</v>
      </c>
      <c r="U617" s="301"/>
      <c r="V617" s="301">
        <v>2000</v>
      </c>
      <c r="W617" s="301">
        <v>6</v>
      </c>
      <c r="X617" s="380"/>
      <c r="Y617" s="206">
        <v>1000</v>
      </c>
      <c r="Z617" s="301">
        <v>100</v>
      </c>
      <c r="AA617" s="324" t="s">
        <v>1571</v>
      </c>
      <c r="AB617" s="1612">
        <v>2000</v>
      </c>
      <c r="AC617" s="207">
        <v>2563</v>
      </c>
      <c r="AD617" s="207">
        <v>2563</v>
      </c>
      <c r="AE617" s="207" t="s">
        <v>187</v>
      </c>
      <c r="AF617" s="202">
        <v>365</v>
      </c>
      <c r="AG617" s="1244" t="s">
        <v>856</v>
      </c>
      <c r="AH617" s="203"/>
      <c r="AI617" s="311">
        <v>202570000154</v>
      </c>
      <c r="AJ617" s="371">
        <f t="shared" si="149"/>
        <v>32000000</v>
      </c>
      <c r="AK617" s="1157"/>
      <c r="AL617" s="371">
        <f t="shared" si="144"/>
        <v>32000000</v>
      </c>
      <c r="AM617" s="371">
        <f t="shared" si="150"/>
        <v>2666666.67</v>
      </c>
      <c r="AN617" s="371">
        <f t="shared" si="151"/>
        <v>2666666.67</v>
      </c>
      <c r="AO617" s="371">
        <f t="shared" si="145"/>
        <v>2666666.67</v>
      </c>
      <c r="AP617" s="371">
        <f t="shared" si="146"/>
        <v>2666666.67</v>
      </c>
      <c r="AQ617" s="371">
        <f t="shared" si="146"/>
        <v>2666666.67</v>
      </c>
      <c r="AR617" s="371">
        <f t="shared" si="146"/>
        <v>2666666.67</v>
      </c>
      <c r="AS617" s="371">
        <f t="shared" si="146"/>
        <v>2666666.67</v>
      </c>
      <c r="AT617" s="371">
        <f t="shared" si="146"/>
        <v>2666666.67</v>
      </c>
      <c r="AU617" s="371">
        <f t="shared" si="146"/>
        <v>2666666.67</v>
      </c>
      <c r="AV617" s="371">
        <f t="shared" si="146"/>
        <v>2666666.67</v>
      </c>
      <c r="AW617" s="371">
        <f t="shared" si="146"/>
        <v>2666666.67</v>
      </c>
      <c r="AX617" s="1014">
        <f t="shared" si="152"/>
        <v>2666666.6299999915</v>
      </c>
      <c r="AY617" s="1141">
        <f t="shared" si="136"/>
        <v>31999999.999999996</v>
      </c>
      <c r="AZ617" s="1141">
        <f t="shared" si="137"/>
        <v>0</v>
      </c>
      <c r="BC617" s="452"/>
    </row>
    <row r="618" spans="1:55" s="272" customFormat="1" ht="23.25">
      <c r="B618" s="165"/>
      <c r="C618" s="335"/>
      <c r="D618" s="274"/>
      <c r="E618" s="165"/>
      <c r="F618" s="165"/>
      <c r="G618" s="165"/>
      <c r="H618" s="165"/>
      <c r="I618" s="165"/>
      <c r="J618" s="165"/>
      <c r="K618" s="1334"/>
      <c r="L618" s="1334"/>
      <c r="M618" s="275"/>
      <c r="N618" s="275"/>
      <c r="O618" s="171"/>
      <c r="P618" s="165"/>
      <c r="U618" s="275"/>
      <c r="V618" s="275"/>
      <c r="W618" s="275"/>
      <c r="X618" s="780"/>
      <c r="Y618" s="275"/>
      <c r="Z618" s="275"/>
      <c r="AG618" s="1241"/>
      <c r="AH618" s="165"/>
      <c r="AI618" s="165"/>
      <c r="AJ618" s="171"/>
      <c r="AK618" s="1181"/>
      <c r="AL618" s="275"/>
      <c r="AM618" s="275"/>
      <c r="AN618" s="275"/>
      <c r="AO618" s="275"/>
      <c r="AP618" s="275"/>
      <c r="AQ618" s="275"/>
      <c r="AR618" s="275"/>
      <c r="AS618" s="275"/>
      <c r="AT618" s="275"/>
      <c r="AU618" s="275"/>
      <c r="AV618" s="275"/>
      <c r="AW618" s="275"/>
      <c r="AX618" s="1051"/>
      <c r="AY618" s="1141">
        <f t="shared" si="136"/>
        <v>0</v>
      </c>
      <c r="AZ618" s="1141">
        <f t="shared" si="137"/>
        <v>0</v>
      </c>
      <c r="BC618" s="95"/>
    </row>
    <row r="619" spans="1:55" s="260" customFormat="1" ht="23.25">
      <c r="B619" s="261">
        <f>COUNT(B620:B622)</f>
        <v>1</v>
      </c>
      <c r="C619" s="262" t="s">
        <v>1573</v>
      </c>
      <c r="D619" s="263"/>
      <c r="E619" s="261"/>
      <c r="F619" s="261"/>
      <c r="G619" s="261"/>
      <c r="H619" s="261"/>
      <c r="I619" s="261"/>
      <c r="J619" s="261"/>
      <c r="K619" s="1304"/>
      <c r="L619" s="1304"/>
      <c r="M619" s="264">
        <f>SUM(M620:M622)</f>
        <v>22000000</v>
      </c>
      <c r="N619" s="264">
        <f>SUM(N620:N622)</f>
        <v>0</v>
      </c>
      <c r="O619" s="264">
        <f>SUM(O620:O622)</f>
        <v>22000000</v>
      </c>
      <c r="P619" s="261"/>
      <c r="U619" s="264">
        <f>SUBTOTAL(9,U621:U622)</f>
        <v>1000</v>
      </c>
      <c r="X619" s="956">
        <f>SUM(X620:X622)</f>
        <v>2.5000000000000001E-4</v>
      </c>
      <c r="Y619" s="260">
        <f>SUM(Y620:Y622)</f>
        <v>80</v>
      </c>
      <c r="Z619" s="297">
        <f>SUM(Z620:Z622)</f>
        <v>76.347031963470315</v>
      </c>
      <c r="AB619" s="260">
        <f>SUM(AB620:AB622)</f>
        <v>1000</v>
      </c>
      <c r="AG619" s="1228" t="s">
        <v>159</v>
      </c>
      <c r="AH619" s="261"/>
      <c r="AI619" s="261"/>
      <c r="AJ619" s="264">
        <f t="shared" ref="AJ619:AX619" si="153">SUM(AJ620:AJ622)</f>
        <v>22000000</v>
      </c>
      <c r="AK619" s="265">
        <f t="shared" si="153"/>
        <v>0</v>
      </c>
      <c r="AL619" s="264">
        <f t="shared" si="153"/>
        <v>22000000</v>
      </c>
      <c r="AM619" s="264">
        <f t="shared" si="153"/>
        <v>220000</v>
      </c>
      <c r="AN619" s="264">
        <f t="shared" si="153"/>
        <v>660000</v>
      </c>
      <c r="AO619" s="264">
        <f t="shared" si="153"/>
        <v>1320000</v>
      </c>
      <c r="AP619" s="264">
        <f t="shared" si="153"/>
        <v>1760000</v>
      </c>
      <c r="AQ619" s="264">
        <f t="shared" si="153"/>
        <v>2200000</v>
      </c>
      <c r="AR619" s="264">
        <f t="shared" si="153"/>
        <v>3520000</v>
      </c>
      <c r="AS619" s="264">
        <f t="shared" si="153"/>
        <v>4840000</v>
      </c>
      <c r="AT619" s="264">
        <f t="shared" si="153"/>
        <v>3300000</v>
      </c>
      <c r="AU619" s="264">
        <f t="shared" si="153"/>
        <v>1760000</v>
      </c>
      <c r="AV619" s="264">
        <f t="shared" si="153"/>
        <v>1100000</v>
      </c>
      <c r="AW619" s="264">
        <f t="shared" si="153"/>
        <v>880000</v>
      </c>
      <c r="AX619" s="993">
        <f t="shared" si="153"/>
        <v>440000</v>
      </c>
      <c r="AY619" s="1141">
        <f t="shared" si="136"/>
        <v>22000000</v>
      </c>
      <c r="AZ619" s="1141">
        <f t="shared" si="137"/>
        <v>0</v>
      </c>
      <c r="BC619" s="1064"/>
    </row>
    <row r="620" spans="1:55" s="272" customFormat="1" ht="23.25">
      <c r="B620" s="165"/>
      <c r="C620" s="292"/>
      <c r="D620" s="274"/>
      <c r="E620" s="165"/>
      <c r="F620" s="165"/>
      <c r="G620" s="165"/>
      <c r="H620" s="165"/>
      <c r="I620" s="165"/>
      <c r="J620" s="165"/>
      <c r="K620" s="1334"/>
      <c r="L620" s="1334"/>
      <c r="M620" s="275"/>
      <c r="N620" s="275"/>
      <c r="O620" s="165"/>
      <c r="P620" s="165"/>
      <c r="AG620" s="1241"/>
      <c r="AH620" s="165"/>
      <c r="AI620" s="165"/>
      <c r="AJ620" s="165"/>
      <c r="AK620" s="1181"/>
      <c r="AL620" s="275"/>
      <c r="AM620" s="275"/>
      <c r="AN620" s="275"/>
      <c r="AO620" s="275"/>
      <c r="AP620" s="275"/>
      <c r="AQ620" s="275"/>
      <c r="AR620" s="275"/>
      <c r="AS620" s="275"/>
      <c r="AT620" s="275"/>
      <c r="AU620" s="275"/>
      <c r="AV620" s="275"/>
      <c r="AW620" s="275"/>
      <c r="AX620" s="1051"/>
      <c r="AY620" s="1141">
        <f t="shared" si="136"/>
        <v>0</v>
      </c>
      <c r="AZ620" s="1141">
        <f t="shared" si="137"/>
        <v>0</v>
      </c>
      <c r="BC620" s="95"/>
    </row>
    <row r="621" spans="1:55" s="290" customFormat="1" ht="48" customHeight="1">
      <c r="A621" s="207">
        <v>2</v>
      </c>
      <c r="B621" s="211">
        <v>1</v>
      </c>
      <c r="C621" s="1584" t="s">
        <v>1197</v>
      </c>
      <c r="D621" s="207">
        <v>4.2</v>
      </c>
      <c r="E621" s="227">
        <v>3</v>
      </c>
      <c r="F621" s="229" t="s">
        <v>564</v>
      </c>
      <c r="G621" s="229" t="s">
        <v>497</v>
      </c>
      <c r="H621" s="229" t="s">
        <v>139</v>
      </c>
      <c r="I621" s="223" t="s">
        <v>561</v>
      </c>
      <c r="J621" s="223" t="s">
        <v>454</v>
      </c>
      <c r="K621" s="257">
        <v>19.315300000000001</v>
      </c>
      <c r="L621" s="257">
        <v>99.516900000000007</v>
      </c>
      <c r="M621" s="282">
        <v>22000000</v>
      </c>
      <c r="N621" s="282"/>
      <c r="O621" s="282">
        <f>+M621</f>
        <v>22000000</v>
      </c>
      <c r="P621" s="229">
        <v>1</v>
      </c>
      <c r="Q621" s="880">
        <v>3</v>
      </c>
      <c r="R621" s="229">
        <v>4</v>
      </c>
      <c r="S621" s="229">
        <v>4</v>
      </c>
      <c r="T621" s="1504">
        <v>3</v>
      </c>
      <c r="U621" s="256">
        <v>1000</v>
      </c>
      <c r="V621" s="254" t="s">
        <v>32</v>
      </c>
      <c r="W621" s="207"/>
      <c r="X621" s="255">
        <v>2.5000000000000001E-4</v>
      </c>
      <c r="Y621" s="294">
        <v>80</v>
      </c>
      <c r="Z621" s="250">
        <v>76.347031963470315</v>
      </c>
      <c r="AA621" s="324" t="s">
        <v>1572</v>
      </c>
      <c r="AB621" s="1612">
        <v>1000</v>
      </c>
      <c r="AC621" s="207">
        <v>2563</v>
      </c>
      <c r="AD621" s="207">
        <v>2563</v>
      </c>
      <c r="AE621" s="304" t="s">
        <v>187</v>
      </c>
      <c r="AF621" s="207">
        <v>365</v>
      </c>
      <c r="AG621" s="1241" t="s">
        <v>159</v>
      </c>
      <c r="AH621" s="207"/>
      <c r="AI621" s="225">
        <v>202570000610</v>
      </c>
      <c r="AJ621" s="282">
        <v>22000000</v>
      </c>
      <c r="AK621" s="366"/>
      <c r="AL621" s="282">
        <v>22000000</v>
      </c>
      <c r="AM621" s="282">
        <v>220000</v>
      </c>
      <c r="AN621" s="282">
        <v>660000</v>
      </c>
      <c r="AO621" s="282">
        <v>1320000</v>
      </c>
      <c r="AP621" s="282">
        <v>1760000</v>
      </c>
      <c r="AQ621" s="282">
        <v>2200000</v>
      </c>
      <c r="AR621" s="282">
        <v>3520000</v>
      </c>
      <c r="AS621" s="282">
        <v>4840000</v>
      </c>
      <c r="AT621" s="282">
        <v>3300000</v>
      </c>
      <c r="AU621" s="282">
        <v>1760000</v>
      </c>
      <c r="AV621" s="282">
        <v>1100000</v>
      </c>
      <c r="AW621" s="282">
        <v>880000</v>
      </c>
      <c r="AX621" s="991">
        <v>440000</v>
      </c>
      <c r="AY621" s="1141">
        <f t="shared" si="136"/>
        <v>22000000</v>
      </c>
      <c r="AZ621" s="1141">
        <f t="shared" si="137"/>
        <v>0</v>
      </c>
      <c r="BC621" s="452"/>
    </row>
    <row r="622" spans="1:55" s="272" customFormat="1" ht="23.25">
      <c r="B622" s="165"/>
      <c r="C622" s="295"/>
      <c r="D622" s="1613"/>
      <c r="E622" s="165"/>
      <c r="F622" s="165"/>
      <c r="G622" s="165"/>
      <c r="H622" s="165"/>
      <c r="I622" s="165"/>
      <c r="J622" s="165"/>
      <c r="K622" s="1614"/>
      <c r="L622" s="1614"/>
      <c r="M622" s="275"/>
      <c r="N622" s="282"/>
      <c r="O622" s="282"/>
      <c r="P622" s="165"/>
      <c r="U622" s="293"/>
      <c r="Y622" s="293"/>
      <c r="Z622" s="293"/>
      <c r="AG622" s="1241"/>
      <c r="AH622" s="165"/>
      <c r="AI622" s="165"/>
      <c r="AJ622" s="165"/>
      <c r="AK622" s="1181"/>
      <c r="AL622" s="275"/>
      <c r="AM622" s="275"/>
      <c r="AN622" s="275"/>
      <c r="AO622" s="275"/>
      <c r="AP622" s="275"/>
      <c r="AQ622" s="275"/>
      <c r="AR622" s="275"/>
      <c r="AS622" s="275"/>
      <c r="AT622" s="275"/>
      <c r="AU622" s="275"/>
      <c r="AV622" s="275"/>
      <c r="AW622" s="275"/>
      <c r="AX622" s="1051"/>
      <c r="AY622" s="1141"/>
      <c r="AZ622" s="1141"/>
      <c r="BC622" s="95"/>
    </row>
    <row r="623" spans="1:55" s="260" customFormat="1" ht="23.25" customHeight="1">
      <c r="B623" s="261">
        <f>COUNT(B624:B628)</f>
        <v>3</v>
      </c>
      <c r="C623" s="262" t="s">
        <v>477</v>
      </c>
      <c r="D623" s="263"/>
      <c r="E623" s="261"/>
      <c r="F623" s="261"/>
      <c r="G623" s="261"/>
      <c r="H623" s="261"/>
      <c r="I623" s="261"/>
      <c r="J623" s="261"/>
      <c r="K623" s="1304"/>
      <c r="L623" s="1304"/>
      <c r="M623" s="264">
        <f>SUM(M624:M628)</f>
        <v>52000000</v>
      </c>
      <c r="N623" s="264">
        <f>SUM(N624:N628)</f>
        <v>20000000</v>
      </c>
      <c r="O623" s="264">
        <f>SUM(O624:O628)</f>
        <v>32000000</v>
      </c>
      <c r="P623" s="261"/>
      <c r="U623" s="260">
        <f t="shared" ref="U623:Z623" si="154">SUM(U624:U628)</f>
        <v>210</v>
      </c>
      <c r="V623" s="260">
        <f t="shared" si="154"/>
        <v>384</v>
      </c>
      <c r="W623" s="362">
        <f t="shared" si="154"/>
        <v>0</v>
      </c>
      <c r="X623" s="362">
        <f t="shared" si="154"/>
        <v>0.01</v>
      </c>
      <c r="Y623" s="260">
        <f t="shared" si="154"/>
        <v>48</v>
      </c>
      <c r="Z623" s="297">
        <f t="shared" si="154"/>
        <v>420</v>
      </c>
      <c r="AG623" s="1228" t="s">
        <v>583</v>
      </c>
      <c r="AH623" s="261"/>
      <c r="AI623" s="261"/>
      <c r="AJ623" s="297">
        <f t="shared" ref="AJ623:AX623" si="155">SUM(AJ624:AJ628)</f>
        <v>52000000</v>
      </c>
      <c r="AK623" s="265">
        <f t="shared" si="155"/>
        <v>0</v>
      </c>
      <c r="AL623" s="297">
        <f t="shared" si="155"/>
        <v>52000000</v>
      </c>
      <c r="AM623" s="297">
        <f t="shared" si="155"/>
        <v>0</v>
      </c>
      <c r="AN623" s="297">
        <f t="shared" si="155"/>
        <v>0</v>
      </c>
      <c r="AO623" s="297">
        <f t="shared" si="155"/>
        <v>5600000</v>
      </c>
      <c r="AP623" s="297">
        <f t="shared" si="155"/>
        <v>7200000</v>
      </c>
      <c r="AQ623" s="297">
        <f t="shared" si="155"/>
        <v>6800000</v>
      </c>
      <c r="AR623" s="297">
        <f t="shared" si="155"/>
        <v>6800000</v>
      </c>
      <c r="AS623" s="297">
        <f t="shared" si="155"/>
        <v>10000000</v>
      </c>
      <c r="AT623" s="297">
        <f t="shared" si="155"/>
        <v>8400000</v>
      </c>
      <c r="AU623" s="297">
        <f t="shared" si="155"/>
        <v>3600000</v>
      </c>
      <c r="AV623" s="297">
        <f t="shared" si="155"/>
        <v>3600000</v>
      </c>
      <c r="AW623" s="297">
        <f t="shared" si="155"/>
        <v>0</v>
      </c>
      <c r="AX623" s="997">
        <f t="shared" si="155"/>
        <v>0</v>
      </c>
      <c r="AY623" s="1141">
        <f t="shared" si="136"/>
        <v>52000000</v>
      </c>
      <c r="AZ623" s="1141">
        <f t="shared" si="137"/>
        <v>0</v>
      </c>
      <c r="BC623" s="1064"/>
    </row>
    <row r="624" spans="1:55" s="272" customFormat="1" ht="23.25">
      <c r="B624" s="165"/>
      <c r="C624" s="382"/>
      <c r="D624" s="274"/>
      <c r="E624" s="165"/>
      <c r="F624" s="165"/>
      <c r="G624" s="165"/>
      <c r="H624" s="165"/>
      <c r="I624" s="165"/>
      <c r="J624" s="165"/>
      <c r="K624" s="1334"/>
      <c r="L624" s="1334"/>
      <c r="M624" s="275"/>
      <c r="N624" s="275"/>
      <c r="O624" s="165"/>
      <c r="P624" s="165"/>
      <c r="AG624" s="1241"/>
      <c r="AH624" s="165"/>
      <c r="AI624" s="165"/>
      <c r="AJ624" s="165"/>
      <c r="AK624" s="1181"/>
      <c r="AL624" s="275"/>
      <c r="AM624" s="275"/>
      <c r="AN624" s="275"/>
      <c r="AO624" s="275"/>
      <c r="AP624" s="275"/>
      <c r="AQ624" s="275"/>
      <c r="AR624" s="275"/>
      <c r="AS624" s="275"/>
      <c r="AT624" s="275"/>
      <c r="AU624" s="275"/>
      <c r="AV624" s="275"/>
      <c r="AW624" s="275"/>
      <c r="AX624" s="1051"/>
      <c r="AY624" s="1141">
        <f t="shared" si="136"/>
        <v>0</v>
      </c>
      <c r="AZ624" s="1141">
        <f t="shared" si="137"/>
        <v>0</v>
      </c>
      <c r="BC624" s="95"/>
    </row>
    <row r="625" spans="1:55" s="290" customFormat="1" ht="42" customHeight="1">
      <c r="A625" s="207">
        <v>2</v>
      </c>
      <c r="B625" s="207">
        <v>1</v>
      </c>
      <c r="C625" s="50" t="s">
        <v>1231</v>
      </c>
      <c r="D625" s="207">
        <v>4.2</v>
      </c>
      <c r="E625" s="207">
        <v>3</v>
      </c>
      <c r="F625" s="367" t="s">
        <v>625</v>
      </c>
      <c r="G625" s="367" t="s">
        <v>626</v>
      </c>
      <c r="H625" s="367" t="s">
        <v>581</v>
      </c>
      <c r="I625" s="367" t="s">
        <v>582</v>
      </c>
      <c r="J625" s="207" t="s">
        <v>457</v>
      </c>
      <c r="K625" s="380">
        <v>18.464099999999998</v>
      </c>
      <c r="L625" s="380">
        <v>100.9933</v>
      </c>
      <c r="M625" s="282">
        <v>17000000</v>
      </c>
      <c r="N625" s="282"/>
      <c r="O625" s="282">
        <v>17000000</v>
      </c>
      <c r="P625" s="207">
        <v>4</v>
      </c>
      <c r="Q625" s="207">
        <v>4</v>
      </c>
      <c r="R625" s="207">
        <v>4</v>
      </c>
      <c r="S625" s="207">
        <v>4</v>
      </c>
      <c r="T625" s="207">
        <v>4</v>
      </c>
      <c r="U625" s="206">
        <v>160</v>
      </c>
      <c r="V625" s="206"/>
      <c r="W625" s="206"/>
      <c r="X625" s="206"/>
      <c r="Y625" s="199">
        <v>48</v>
      </c>
      <c r="Z625" s="199">
        <v>150</v>
      </c>
      <c r="AA625" s="207"/>
      <c r="AB625" s="207"/>
      <c r="AC625" s="207">
        <v>2563</v>
      </c>
      <c r="AD625" s="207">
        <v>2563</v>
      </c>
      <c r="AE625" s="207" t="s">
        <v>187</v>
      </c>
      <c r="AF625" s="311">
        <v>240</v>
      </c>
      <c r="AG625" s="1241" t="s">
        <v>583</v>
      </c>
      <c r="AH625" s="207"/>
      <c r="AI625" s="207" t="s">
        <v>1027</v>
      </c>
      <c r="AJ625" s="282">
        <v>17000000</v>
      </c>
      <c r="AK625" s="366"/>
      <c r="AL625" s="282">
        <v>17000000</v>
      </c>
      <c r="AM625" s="282"/>
      <c r="AO625" s="282">
        <v>850000</v>
      </c>
      <c r="AP625" s="282">
        <v>1700000</v>
      </c>
      <c r="AQ625" s="282">
        <v>2550000</v>
      </c>
      <c r="AR625" s="282">
        <v>2550000</v>
      </c>
      <c r="AS625" s="282">
        <v>4250000</v>
      </c>
      <c r="AT625" s="282">
        <v>3400000</v>
      </c>
      <c r="AU625" s="282">
        <v>850000</v>
      </c>
      <c r="AV625" s="282">
        <v>850000</v>
      </c>
      <c r="AW625" s="282"/>
      <c r="AX625" s="991"/>
      <c r="AY625" s="1141">
        <f t="shared" si="136"/>
        <v>17000000</v>
      </c>
      <c r="AZ625" s="1141">
        <f t="shared" si="137"/>
        <v>0</v>
      </c>
      <c r="BC625" s="452"/>
    </row>
    <row r="626" spans="1:55" s="1626" customFormat="1" ht="24">
      <c r="A626" s="1615">
        <v>2</v>
      </c>
      <c r="B626" s="1615">
        <v>2</v>
      </c>
      <c r="C626" s="1616" t="s">
        <v>1574</v>
      </c>
      <c r="D626" s="1615">
        <v>4.2</v>
      </c>
      <c r="E626" s="1615">
        <v>3</v>
      </c>
      <c r="F626" s="1617" t="s">
        <v>631</v>
      </c>
      <c r="G626" s="1618" t="s">
        <v>603</v>
      </c>
      <c r="H626" s="1617" t="s">
        <v>581</v>
      </c>
      <c r="I626" s="1619" t="s">
        <v>582</v>
      </c>
      <c r="J626" s="1615">
        <v>9</v>
      </c>
      <c r="K626" s="1620">
        <v>18.344000000000001</v>
      </c>
      <c r="L626" s="1620">
        <v>100.538</v>
      </c>
      <c r="M626" s="1621">
        <v>20000000</v>
      </c>
      <c r="N626" s="1622">
        <v>20000000</v>
      </c>
      <c r="O626" s="1621"/>
      <c r="P626" s="1629">
        <v>4</v>
      </c>
      <c r="Q626" s="1629">
        <v>4</v>
      </c>
      <c r="R626" s="1629">
        <v>4</v>
      </c>
      <c r="S626" s="1629">
        <v>4</v>
      </c>
      <c r="T626" s="1629">
        <v>4</v>
      </c>
      <c r="U626" s="1615">
        <v>50</v>
      </c>
      <c r="V626" s="1617">
        <v>50</v>
      </c>
      <c r="W626" s="1618"/>
      <c r="X626" s="1628">
        <v>0.01</v>
      </c>
      <c r="Y626" s="1618"/>
      <c r="Z626" s="1618">
        <v>120</v>
      </c>
      <c r="AA626" s="1615"/>
      <c r="AB626" s="1615"/>
      <c r="AC626" s="1629">
        <v>2563</v>
      </c>
      <c r="AD626" s="1629">
        <v>2563</v>
      </c>
      <c r="AE626" s="1629" t="s">
        <v>187</v>
      </c>
      <c r="AF626" s="1623">
        <v>240</v>
      </c>
      <c r="AG626" s="1630" t="s">
        <v>583</v>
      </c>
      <c r="AH626" s="1642" t="s">
        <v>1578</v>
      </c>
      <c r="AI626" s="1623">
        <v>202550000563</v>
      </c>
      <c r="AJ626" s="1621">
        <v>20000000</v>
      </c>
      <c r="AK626" s="1624"/>
      <c r="AL626" s="1622">
        <v>20000000</v>
      </c>
      <c r="AM626" s="1621"/>
      <c r="AN626" s="1621"/>
      <c r="AO626" s="1622">
        <f>+AL626*0.2</f>
        <v>4000000</v>
      </c>
      <c r="AP626" s="1622">
        <v>4000000</v>
      </c>
      <c r="AQ626" s="1622">
        <v>2000000</v>
      </c>
      <c r="AR626" s="1622">
        <v>2000000</v>
      </c>
      <c r="AS626" s="1622">
        <v>2000000</v>
      </c>
      <c r="AT626" s="1622">
        <v>2000000</v>
      </c>
      <c r="AU626" s="1622">
        <v>2000000</v>
      </c>
      <c r="AV626" s="1622">
        <v>2000000</v>
      </c>
      <c r="AW626" s="1621"/>
      <c r="AX626" s="1625"/>
      <c r="AY626" s="1141">
        <f t="shared" ref="AY626" si="156">SUM(AM626:AX626)</f>
        <v>20000000</v>
      </c>
      <c r="AZ626" s="1141">
        <f t="shared" ref="AZ626" si="157">+AJ626-AY626</f>
        <v>0</v>
      </c>
      <c r="BC626" s="1627"/>
    </row>
    <row r="627" spans="1:55" s="290" customFormat="1" ht="42">
      <c r="A627" s="207">
        <v>2</v>
      </c>
      <c r="B627" s="207">
        <v>3</v>
      </c>
      <c r="C627" s="50" t="s">
        <v>1576</v>
      </c>
      <c r="D627" s="207">
        <v>4.2</v>
      </c>
      <c r="E627" s="207">
        <v>3</v>
      </c>
      <c r="F627" s="309" t="s">
        <v>606</v>
      </c>
      <c r="G627" s="199" t="s">
        <v>607</v>
      </c>
      <c r="H627" s="309" t="s">
        <v>581</v>
      </c>
      <c r="I627" s="367" t="s">
        <v>582</v>
      </c>
      <c r="J627" s="207" t="s">
        <v>457</v>
      </c>
      <c r="K627" s="1320" t="s">
        <v>628</v>
      </c>
      <c r="L627" s="1320" t="s">
        <v>629</v>
      </c>
      <c r="M627" s="282">
        <v>15000000</v>
      </c>
      <c r="N627" s="282"/>
      <c r="O627" s="282">
        <v>15000000</v>
      </c>
      <c r="P627" s="207">
        <v>4</v>
      </c>
      <c r="Q627" s="207">
        <v>4</v>
      </c>
      <c r="R627" s="207">
        <v>4</v>
      </c>
      <c r="S627" s="207">
        <v>4</v>
      </c>
      <c r="T627" s="1587">
        <v>3</v>
      </c>
      <c r="U627" s="207" t="s">
        <v>32</v>
      </c>
      <c r="V627" s="206">
        <v>334</v>
      </c>
      <c r="W627" s="206"/>
      <c r="X627" s="206"/>
      <c r="Y627" s="199" t="s">
        <v>32</v>
      </c>
      <c r="Z627" s="199">
        <v>150</v>
      </c>
      <c r="AA627" s="207"/>
      <c r="AB627" s="207"/>
      <c r="AC627" s="207">
        <v>2563</v>
      </c>
      <c r="AD627" s="207">
        <v>2563</v>
      </c>
      <c r="AE627" s="207" t="s">
        <v>187</v>
      </c>
      <c r="AF627" s="311">
        <v>240</v>
      </c>
      <c r="AG627" s="1241" t="s">
        <v>583</v>
      </c>
      <c r="AH627" s="376" t="s">
        <v>630</v>
      </c>
      <c r="AI627" s="311" t="s">
        <v>1028</v>
      </c>
      <c r="AJ627" s="282">
        <v>15000000</v>
      </c>
      <c r="AK627" s="366"/>
      <c r="AL627" s="282">
        <v>15000000</v>
      </c>
      <c r="AM627" s="282"/>
      <c r="AN627" s="282"/>
      <c r="AO627" s="282">
        <v>750000</v>
      </c>
      <c r="AP627" s="282">
        <v>1500000</v>
      </c>
      <c r="AQ627" s="282">
        <v>2250000</v>
      </c>
      <c r="AR627" s="282">
        <v>2250000</v>
      </c>
      <c r="AS627" s="282">
        <v>3750000</v>
      </c>
      <c r="AT627" s="282">
        <v>3000000</v>
      </c>
      <c r="AU627" s="282">
        <v>750000</v>
      </c>
      <c r="AV627" s="282">
        <v>750000</v>
      </c>
      <c r="AW627" s="282"/>
      <c r="AX627" s="991"/>
      <c r="AY627" s="1141">
        <f t="shared" si="136"/>
        <v>15000000</v>
      </c>
      <c r="AZ627" s="1141">
        <f t="shared" si="137"/>
        <v>0</v>
      </c>
      <c r="BC627" s="452"/>
    </row>
    <row r="628" spans="1:55" s="272" customFormat="1" ht="23.25">
      <c r="B628" s="207"/>
      <c r="C628" s="383"/>
      <c r="D628" s="274"/>
      <c r="E628" s="165"/>
      <c r="F628" s="165"/>
      <c r="G628" s="165"/>
      <c r="H628" s="165"/>
      <c r="I628" s="165"/>
      <c r="J628" s="165"/>
      <c r="K628" s="1334"/>
      <c r="L628" s="1334"/>
      <c r="M628" s="275"/>
      <c r="N628" s="275"/>
      <c r="O628" s="165"/>
      <c r="P628" s="165"/>
      <c r="V628" s="275"/>
      <c r="W628" s="275"/>
      <c r="X628" s="275"/>
      <c r="Y628" s="275"/>
      <c r="Z628" s="275"/>
      <c r="AG628" s="1241"/>
      <c r="AH628" s="165"/>
      <c r="AI628" s="165"/>
      <c r="AJ628" s="165"/>
      <c r="AK628" s="1181"/>
      <c r="AL628" s="275"/>
      <c r="AM628" s="275"/>
      <c r="AN628" s="275"/>
      <c r="AO628" s="275"/>
      <c r="AP628" s="275"/>
      <c r="AQ628" s="275"/>
      <c r="AR628" s="275"/>
      <c r="AS628" s="275"/>
      <c r="AT628" s="275"/>
      <c r="AU628" s="275"/>
      <c r="AV628" s="275"/>
      <c r="AW628" s="275"/>
      <c r="AX628" s="1051"/>
      <c r="AY628" s="1141">
        <f t="shared" ref="AY628:AY686" si="158">SUM(AM628:AX628)</f>
        <v>0</v>
      </c>
      <c r="AZ628" s="1141">
        <f t="shared" ref="AZ628:AZ686" si="159">+AJ628-AY628</f>
        <v>0</v>
      </c>
      <c r="BC628" s="95"/>
    </row>
    <row r="629" spans="1:55" s="1099" customFormat="1" ht="23.25">
      <c r="B629" s="1100">
        <f>+B630+B633+B640</f>
        <v>5</v>
      </c>
      <c r="C629" s="1101" t="s">
        <v>67</v>
      </c>
      <c r="D629" s="1102"/>
      <c r="E629" s="1100"/>
      <c r="F629" s="1100"/>
      <c r="G629" s="1100"/>
      <c r="H629" s="1100"/>
      <c r="I629" s="1100"/>
      <c r="J629" s="1100"/>
      <c r="K629" s="1352"/>
      <c r="L629" s="1352"/>
      <c r="M629" s="1103">
        <f t="shared" ref="M629:AF629" si="160">+M630+M633+M640</f>
        <v>55800000</v>
      </c>
      <c r="N629" s="1103">
        <f t="shared" si="160"/>
        <v>55800000</v>
      </c>
      <c r="O629" s="1103">
        <f t="shared" si="160"/>
        <v>0</v>
      </c>
      <c r="P629" s="1103">
        <f t="shared" si="160"/>
        <v>0</v>
      </c>
      <c r="Q629" s="1103">
        <f t="shared" si="160"/>
        <v>0</v>
      </c>
      <c r="R629" s="1103">
        <f t="shared" si="160"/>
        <v>0</v>
      </c>
      <c r="S629" s="1103">
        <f t="shared" si="160"/>
        <v>0</v>
      </c>
      <c r="T629" s="1103">
        <f t="shared" si="160"/>
        <v>0</v>
      </c>
      <c r="U629" s="1103">
        <f t="shared" si="160"/>
        <v>2100</v>
      </c>
      <c r="V629" s="1103">
        <f t="shared" si="160"/>
        <v>0</v>
      </c>
      <c r="W629" s="1103">
        <f t="shared" si="160"/>
        <v>0</v>
      </c>
      <c r="X629" s="1103">
        <f t="shared" si="160"/>
        <v>6.2E-4</v>
      </c>
      <c r="Y629" s="1103">
        <f t="shared" si="160"/>
        <v>656</v>
      </c>
      <c r="Z629" s="1518">
        <f t="shared" si="160"/>
        <v>272.28310502283102</v>
      </c>
      <c r="AA629" s="1103">
        <f t="shared" si="160"/>
        <v>0</v>
      </c>
      <c r="AB629" s="1103">
        <f t="shared" si="160"/>
        <v>0</v>
      </c>
      <c r="AC629" s="1103">
        <f t="shared" si="160"/>
        <v>0</v>
      </c>
      <c r="AD629" s="1103">
        <f t="shared" si="160"/>
        <v>0</v>
      </c>
      <c r="AE629" s="1103">
        <f t="shared" si="160"/>
        <v>0</v>
      </c>
      <c r="AF629" s="1103">
        <f t="shared" si="160"/>
        <v>0</v>
      </c>
      <c r="AG629" s="1274">
        <v>2</v>
      </c>
      <c r="AH629" s="1103">
        <f t="shared" ref="AH629:AX629" si="161">+AH630+AH633+AH640</f>
        <v>0</v>
      </c>
      <c r="AI629" s="1410">
        <f t="shared" si="161"/>
        <v>0</v>
      </c>
      <c r="AJ629" s="1103">
        <f t="shared" si="161"/>
        <v>55800000</v>
      </c>
      <c r="AK629" s="1191">
        <f t="shared" si="161"/>
        <v>0</v>
      </c>
      <c r="AL629" s="1103">
        <f t="shared" si="161"/>
        <v>55800000</v>
      </c>
      <c r="AM629" s="1103">
        <f t="shared" si="161"/>
        <v>560000</v>
      </c>
      <c r="AN629" s="1103">
        <f t="shared" si="161"/>
        <v>1500000</v>
      </c>
      <c r="AO629" s="1103">
        <f t="shared" si="161"/>
        <v>3450000</v>
      </c>
      <c r="AP629" s="1103">
        <f t="shared" si="161"/>
        <v>4880000</v>
      </c>
      <c r="AQ629" s="1103">
        <f t="shared" si="161"/>
        <v>6350000</v>
      </c>
      <c r="AR629" s="1103">
        <f t="shared" si="161"/>
        <v>8710000</v>
      </c>
      <c r="AS629" s="1103">
        <f t="shared" si="161"/>
        <v>12150000</v>
      </c>
      <c r="AT629" s="1103">
        <f t="shared" si="161"/>
        <v>8900000</v>
      </c>
      <c r="AU629" s="1103">
        <f t="shared" si="161"/>
        <v>4250000</v>
      </c>
      <c r="AV629" s="1103">
        <f t="shared" si="161"/>
        <v>2650000</v>
      </c>
      <c r="AW629" s="1103">
        <f t="shared" si="161"/>
        <v>1600000</v>
      </c>
      <c r="AX629" s="1107">
        <f t="shared" si="161"/>
        <v>800000</v>
      </c>
      <c r="AY629" s="1141">
        <f t="shared" si="158"/>
        <v>55800000</v>
      </c>
      <c r="AZ629" s="1141">
        <f t="shared" si="159"/>
        <v>0</v>
      </c>
      <c r="BC629" s="1106"/>
    </row>
    <row r="630" spans="1:55" s="260" customFormat="1" ht="23.25">
      <c r="B630" s="261"/>
      <c r="C630" s="262" t="s">
        <v>632</v>
      </c>
      <c r="D630" s="263"/>
      <c r="E630" s="261"/>
      <c r="F630" s="261"/>
      <c r="G630" s="261"/>
      <c r="H630" s="261"/>
      <c r="I630" s="261"/>
      <c r="J630" s="261"/>
      <c r="K630" s="1304"/>
      <c r="L630" s="1304"/>
      <c r="M630" s="264"/>
      <c r="N630" s="264"/>
      <c r="O630" s="261"/>
      <c r="P630" s="261"/>
      <c r="Z630" s="297"/>
      <c r="AG630" s="1228" t="s">
        <v>856</v>
      </c>
      <c r="AH630" s="261"/>
      <c r="AI630" s="261"/>
      <c r="AJ630" s="261"/>
      <c r="AK630" s="265"/>
      <c r="AL630" s="264"/>
      <c r="AM630" s="264"/>
      <c r="AN630" s="264"/>
      <c r="AO630" s="264"/>
      <c r="AP630" s="264"/>
      <c r="AQ630" s="264"/>
      <c r="AR630" s="264"/>
      <c r="AS630" s="264"/>
      <c r="AT630" s="264"/>
      <c r="AU630" s="264"/>
      <c r="AV630" s="264"/>
      <c r="AW630" s="264"/>
      <c r="AX630" s="993"/>
      <c r="AY630" s="1141">
        <f t="shared" si="158"/>
        <v>0</v>
      </c>
      <c r="AZ630" s="1141">
        <f t="shared" si="159"/>
        <v>0</v>
      </c>
      <c r="BC630" s="1064"/>
    </row>
    <row r="631" spans="1:55" s="272" customFormat="1" ht="23.25">
      <c r="B631" s="165"/>
      <c r="C631" s="197"/>
      <c r="D631" s="274"/>
      <c r="E631" s="165"/>
      <c r="F631" s="165"/>
      <c r="G631" s="165"/>
      <c r="H631" s="165"/>
      <c r="I631" s="165"/>
      <c r="J631" s="165"/>
      <c r="K631" s="1334"/>
      <c r="L631" s="1334"/>
      <c r="M631" s="275"/>
      <c r="N631" s="275"/>
      <c r="O631" s="165"/>
      <c r="P631" s="165"/>
      <c r="AG631" s="1241"/>
      <c r="AH631" s="165"/>
      <c r="AI631" s="165"/>
      <c r="AJ631" s="165"/>
      <c r="AK631" s="1181"/>
      <c r="AL631" s="275"/>
      <c r="AM631" s="275"/>
      <c r="AN631" s="275"/>
      <c r="AO631" s="275"/>
      <c r="AP631" s="275"/>
      <c r="AQ631" s="275"/>
      <c r="AR631" s="275"/>
      <c r="AS631" s="275"/>
      <c r="AT631" s="275"/>
      <c r="AU631" s="275"/>
      <c r="AV631" s="275"/>
      <c r="AW631" s="275"/>
      <c r="AX631" s="1051"/>
      <c r="AY631" s="1141">
        <f t="shared" si="158"/>
        <v>0</v>
      </c>
      <c r="AZ631" s="1141">
        <f t="shared" si="159"/>
        <v>0</v>
      </c>
      <c r="BC631" s="95"/>
    </row>
    <row r="632" spans="1:55" s="272" customFormat="1" ht="23.25">
      <c r="B632" s="165"/>
      <c r="C632" s="197"/>
      <c r="D632" s="274"/>
      <c r="E632" s="165"/>
      <c r="F632" s="165"/>
      <c r="G632" s="165"/>
      <c r="H632" s="165"/>
      <c r="I632" s="165"/>
      <c r="J632" s="165"/>
      <c r="K632" s="1334"/>
      <c r="L632" s="1334"/>
      <c r="M632" s="275"/>
      <c r="N632" s="275"/>
      <c r="O632" s="165"/>
      <c r="P632" s="165"/>
      <c r="AG632" s="1241"/>
      <c r="AH632" s="165"/>
      <c r="AI632" s="165"/>
      <c r="AJ632" s="165"/>
      <c r="AK632" s="1181"/>
      <c r="AL632" s="275"/>
      <c r="AM632" s="275"/>
      <c r="AN632" s="275"/>
      <c r="AO632" s="275"/>
      <c r="AP632" s="275"/>
      <c r="AQ632" s="275"/>
      <c r="AR632" s="275"/>
      <c r="AS632" s="275"/>
      <c r="AT632" s="275"/>
      <c r="AU632" s="275"/>
      <c r="AV632" s="275"/>
      <c r="AW632" s="275"/>
      <c r="AX632" s="1051"/>
      <c r="AY632" s="1141">
        <f t="shared" si="158"/>
        <v>0</v>
      </c>
      <c r="AZ632" s="1141">
        <f t="shared" si="159"/>
        <v>0</v>
      </c>
      <c r="BC632" s="95"/>
    </row>
    <row r="633" spans="1:55" s="260" customFormat="1" ht="23.25">
      <c r="B633" s="261">
        <f>COUNT(B634:B639)</f>
        <v>4</v>
      </c>
      <c r="C633" s="262" t="s">
        <v>479</v>
      </c>
      <c r="D633" s="263"/>
      <c r="E633" s="261"/>
      <c r="F633" s="261"/>
      <c r="G633" s="261"/>
      <c r="H633" s="261"/>
      <c r="I633" s="261"/>
      <c r="J633" s="261"/>
      <c r="K633" s="1304"/>
      <c r="L633" s="1304"/>
      <c r="M633" s="264">
        <f>SUM(M634:M639)</f>
        <v>42800000</v>
      </c>
      <c r="N633" s="264">
        <f>SUM(N634:N639)</f>
        <v>42800000</v>
      </c>
      <c r="O633" s="261"/>
      <c r="P633" s="261"/>
      <c r="U633" s="264">
        <f t="shared" ref="U633:Z633" si="162">SUM(U634:U639)</f>
        <v>1900</v>
      </c>
      <c r="V633" s="264">
        <f t="shared" si="162"/>
        <v>0</v>
      </c>
      <c r="W633" s="264">
        <f t="shared" si="162"/>
        <v>0</v>
      </c>
      <c r="X633" s="296">
        <f t="shared" si="162"/>
        <v>6.2E-4</v>
      </c>
      <c r="Y633" s="264">
        <f t="shared" si="162"/>
        <v>553</v>
      </c>
      <c r="Z633" s="297">
        <f t="shared" si="162"/>
        <v>142.28310502283105</v>
      </c>
      <c r="AG633" s="1228" t="s">
        <v>159</v>
      </c>
      <c r="AH633" s="261"/>
      <c r="AI633" s="261"/>
      <c r="AJ633" s="297">
        <f t="shared" ref="AJ633:AX633" si="163">SUM(AJ634:AJ639)</f>
        <v>42800000</v>
      </c>
      <c r="AK633" s="265">
        <f t="shared" si="163"/>
        <v>0</v>
      </c>
      <c r="AL633" s="297">
        <f t="shared" si="163"/>
        <v>42800000</v>
      </c>
      <c r="AM633" s="297">
        <f t="shared" si="163"/>
        <v>560000</v>
      </c>
      <c r="AN633" s="297">
        <f t="shared" si="163"/>
        <v>1500000</v>
      </c>
      <c r="AO633" s="297">
        <f t="shared" si="163"/>
        <v>2800000</v>
      </c>
      <c r="AP633" s="297">
        <f t="shared" si="163"/>
        <v>3580000</v>
      </c>
      <c r="AQ633" s="297">
        <f t="shared" si="163"/>
        <v>4400000</v>
      </c>
      <c r="AR633" s="297">
        <f t="shared" si="163"/>
        <v>6760000</v>
      </c>
      <c r="AS633" s="297">
        <f t="shared" si="163"/>
        <v>8900000</v>
      </c>
      <c r="AT633" s="297">
        <f t="shared" si="163"/>
        <v>6300000</v>
      </c>
      <c r="AU633" s="297">
        <f t="shared" si="163"/>
        <v>3600000</v>
      </c>
      <c r="AV633" s="297">
        <f t="shared" si="163"/>
        <v>2000000</v>
      </c>
      <c r="AW633" s="297">
        <f t="shared" si="163"/>
        <v>1600000</v>
      </c>
      <c r="AX633" s="997">
        <f t="shared" si="163"/>
        <v>800000</v>
      </c>
      <c r="AY633" s="1141">
        <f t="shared" si="158"/>
        <v>42800000</v>
      </c>
      <c r="AZ633" s="1141">
        <f t="shared" si="159"/>
        <v>0</v>
      </c>
      <c r="BC633" s="1064"/>
    </row>
    <row r="634" spans="1:55" s="272" customFormat="1" ht="23.25">
      <c r="B634" s="165"/>
      <c r="C634" s="228"/>
      <c r="D634" s="274"/>
      <c r="E634" s="165"/>
      <c r="F634" s="165"/>
      <c r="G634" s="165"/>
      <c r="H634" s="165"/>
      <c r="I634" s="165"/>
      <c r="J634" s="165"/>
      <c r="K634" s="1334"/>
      <c r="L634" s="1334"/>
      <c r="M634" s="275"/>
      <c r="N634" s="275"/>
      <c r="O634" s="165"/>
      <c r="P634" s="165"/>
      <c r="AG634" s="1241"/>
      <c r="AH634" s="165"/>
      <c r="AI634" s="165"/>
      <c r="AJ634" s="165"/>
      <c r="AK634" s="1181"/>
      <c r="AL634" s="275"/>
      <c r="AM634" s="275"/>
      <c r="AN634" s="275"/>
      <c r="AO634" s="275"/>
      <c r="AP634" s="275"/>
      <c r="AQ634" s="275"/>
      <c r="AR634" s="275"/>
      <c r="AS634" s="275"/>
      <c r="AT634" s="275"/>
      <c r="AU634" s="275"/>
      <c r="AV634" s="275"/>
      <c r="AW634" s="275"/>
      <c r="AX634" s="1051"/>
      <c r="AY634" s="1141">
        <f t="shared" si="158"/>
        <v>0</v>
      </c>
      <c r="AZ634" s="1141">
        <f t="shared" si="159"/>
        <v>0</v>
      </c>
      <c r="BC634" s="95"/>
    </row>
    <row r="635" spans="1:55" s="298" customFormat="1" ht="42">
      <c r="A635" s="207">
        <v>2</v>
      </c>
      <c r="B635" s="211">
        <v>1</v>
      </c>
      <c r="C635" s="228" t="s">
        <v>1201</v>
      </c>
      <c r="D635" s="207">
        <v>4.3</v>
      </c>
      <c r="E635" s="227" t="s">
        <v>562</v>
      </c>
      <c r="F635" s="229" t="s">
        <v>542</v>
      </c>
      <c r="G635" s="229" t="s">
        <v>518</v>
      </c>
      <c r="H635" s="229" t="s">
        <v>139</v>
      </c>
      <c r="I635" s="223" t="s">
        <v>563</v>
      </c>
      <c r="J635" s="223" t="s">
        <v>33</v>
      </c>
      <c r="K635" s="257">
        <v>19.703700000000001</v>
      </c>
      <c r="L635" s="257">
        <v>100.1536</v>
      </c>
      <c r="M635" s="282">
        <v>15000000</v>
      </c>
      <c r="N635" s="282">
        <v>15000000</v>
      </c>
      <c r="O635" s="282"/>
      <c r="P635" s="229">
        <v>1</v>
      </c>
      <c r="Q635" s="229">
        <v>1</v>
      </c>
      <c r="R635" s="229">
        <v>4</v>
      </c>
      <c r="S635" s="229">
        <v>4</v>
      </c>
      <c r="T635" s="1502">
        <v>4</v>
      </c>
      <c r="U635" s="256">
        <v>1200</v>
      </c>
      <c r="V635" s="254">
        <v>0</v>
      </c>
      <c r="W635" s="207"/>
      <c r="X635" s="255">
        <v>1.8000000000000001E-4</v>
      </c>
      <c r="Y635" s="294">
        <v>138</v>
      </c>
      <c r="Z635" s="250">
        <v>52.054794520547951</v>
      </c>
      <c r="AA635" s="207" t="s">
        <v>32</v>
      </c>
      <c r="AB635" s="207" t="s">
        <v>32</v>
      </c>
      <c r="AC635" s="207">
        <v>2563</v>
      </c>
      <c r="AD635" s="207">
        <v>2563</v>
      </c>
      <c r="AE635" s="304" t="s">
        <v>187</v>
      </c>
      <c r="AF635" s="207">
        <v>365</v>
      </c>
      <c r="AG635" s="1241" t="s">
        <v>159</v>
      </c>
      <c r="AH635" s="207"/>
      <c r="AI635" s="225">
        <v>202570000607</v>
      </c>
      <c r="AJ635" s="282">
        <f>SUM(AM635:AX635)</f>
        <v>15000000</v>
      </c>
      <c r="AK635" s="366"/>
      <c r="AL635" s="282">
        <v>15000000</v>
      </c>
      <c r="AM635" s="282">
        <v>150000</v>
      </c>
      <c r="AN635" s="282">
        <v>450000</v>
      </c>
      <c r="AO635" s="282">
        <v>900000</v>
      </c>
      <c r="AP635" s="282">
        <v>1200000</v>
      </c>
      <c r="AQ635" s="282">
        <v>1500000</v>
      </c>
      <c r="AR635" s="282">
        <v>2400000</v>
      </c>
      <c r="AS635" s="282">
        <v>3300000</v>
      </c>
      <c r="AT635" s="282">
        <v>2250000</v>
      </c>
      <c r="AU635" s="282">
        <v>1200000</v>
      </c>
      <c r="AV635" s="282">
        <v>750000</v>
      </c>
      <c r="AW635" s="282">
        <v>600000</v>
      </c>
      <c r="AX635" s="991">
        <v>300000</v>
      </c>
      <c r="AY635" s="1141">
        <f t="shared" si="158"/>
        <v>15000000</v>
      </c>
      <c r="AZ635" s="1141">
        <f t="shared" si="159"/>
        <v>0</v>
      </c>
      <c r="BC635" s="1068"/>
    </row>
    <row r="636" spans="1:55" s="290" customFormat="1" ht="42">
      <c r="A636" s="207">
        <v>2</v>
      </c>
      <c r="B636" s="211">
        <v>2</v>
      </c>
      <c r="C636" s="1584" t="s">
        <v>1176</v>
      </c>
      <c r="D636" s="207">
        <v>4.3</v>
      </c>
      <c r="E636" s="227" t="s">
        <v>562</v>
      </c>
      <c r="F636" s="229" t="s">
        <v>521</v>
      </c>
      <c r="G636" s="229" t="s">
        <v>138</v>
      </c>
      <c r="H636" s="229" t="s">
        <v>139</v>
      </c>
      <c r="I636" s="246" t="s">
        <v>555</v>
      </c>
      <c r="J636" s="246" t="s">
        <v>33</v>
      </c>
      <c r="K636" s="257">
        <v>20.271699999999999</v>
      </c>
      <c r="L636" s="257">
        <v>100.3176</v>
      </c>
      <c r="M636" s="282">
        <v>14000000</v>
      </c>
      <c r="N636" s="282">
        <v>14000000</v>
      </c>
      <c r="O636" s="282"/>
      <c r="P636" s="229">
        <v>1</v>
      </c>
      <c r="Q636" s="229">
        <v>1</v>
      </c>
      <c r="R636" s="229">
        <v>4</v>
      </c>
      <c r="S636" s="229">
        <v>4</v>
      </c>
      <c r="T636" s="1502">
        <v>4</v>
      </c>
      <c r="U636" s="256">
        <v>300</v>
      </c>
      <c r="V636" s="254" t="s">
        <v>32</v>
      </c>
      <c r="W636" s="207"/>
      <c r="X636" s="255">
        <v>1.6000000000000001E-4</v>
      </c>
      <c r="Y636" s="294">
        <v>275</v>
      </c>
      <c r="Z636" s="250">
        <v>48.584474885844749</v>
      </c>
      <c r="AA636" s="207" t="s">
        <v>32</v>
      </c>
      <c r="AB636" s="207" t="s">
        <v>32</v>
      </c>
      <c r="AC636" s="207">
        <v>2563</v>
      </c>
      <c r="AD636" s="207">
        <v>2563</v>
      </c>
      <c r="AE636" s="304" t="s">
        <v>187</v>
      </c>
      <c r="AF636" s="207">
        <v>365</v>
      </c>
      <c r="AG636" s="1241" t="s">
        <v>159</v>
      </c>
      <c r="AH636" s="207"/>
      <c r="AI636" s="225">
        <v>202570000514</v>
      </c>
      <c r="AJ636" s="282">
        <f>SUM(AM636:AX636)</f>
        <v>14000000</v>
      </c>
      <c r="AK636" s="366"/>
      <c r="AL636" s="282">
        <v>14000000</v>
      </c>
      <c r="AM636" s="282">
        <v>140000</v>
      </c>
      <c r="AN636" s="282">
        <v>420000</v>
      </c>
      <c r="AO636" s="282">
        <v>840000</v>
      </c>
      <c r="AP636" s="282">
        <v>1120000</v>
      </c>
      <c r="AQ636" s="282">
        <v>1400000</v>
      </c>
      <c r="AR636" s="282">
        <v>2240000</v>
      </c>
      <c r="AS636" s="282">
        <v>3080000</v>
      </c>
      <c r="AT636" s="282">
        <v>2100000</v>
      </c>
      <c r="AU636" s="282">
        <v>1120000</v>
      </c>
      <c r="AV636" s="282">
        <v>700000</v>
      </c>
      <c r="AW636" s="282">
        <v>560000</v>
      </c>
      <c r="AX636" s="991">
        <v>280000</v>
      </c>
      <c r="AY636" s="1141">
        <f t="shared" si="158"/>
        <v>14000000</v>
      </c>
      <c r="AZ636" s="1141">
        <f t="shared" si="159"/>
        <v>0</v>
      </c>
      <c r="BC636" s="452"/>
    </row>
    <row r="637" spans="1:55" s="312" customFormat="1" ht="44.25" customHeight="1">
      <c r="A637" s="304">
        <v>2</v>
      </c>
      <c r="B637" s="921">
        <v>3</v>
      </c>
      <c r="C637" s="1493" t="s">
        <v>1175</v>
      </c>
      <c r="D637" s="304">
        <v>4.3</v>
      </c>
      <c r="E637" s="1494" t="s">
        <v>562</v>
      </c>
      <c r="F637" s="1495" t="s">
        <v>517</v>
      </c>
      <c r="G637" s="1495" t="s">
        <v>518</v>
      </c>
      <c r="H637" s="1495" t="s">
        <v>139</v>
      </c>
      <c r="I637" s="1496" t="s">
        <v>552</v>
      </c>
      <c r="J637" s="1496" t="s">
        <v>33</v>
      </c>
      <c r="K637" s="378">
        <v>19.8156</v>
      </c>
      <c r="L637" s="378">
        <v>100.41500000000001</v>
      </c>
      <c r="M637" s="308">
        <v>7000000</v>
      </c>
      <c r="N637" s="308">
        <v>7000000</v>
      </c>
      <c r="O637" s="308"/>
      <c r="P637" s="883">
        <v>1</v>
      </c>
      <c r="Q637" s="880">
        <v>3</v>
      </c>
      <c r="R637" s="883">
        <v>4</v>
      </c>
      <c r="S637" s="883">
        <v>4</v>
      </c>
      <c r="T637" s="1534">
        <v>2</v>
      </c>
      <c r="U637" s="1497">
        <v>200</v>
      </c>
      <c r="V637" s="1498" t="s">
        <v>32</v>
      </c>
      <c r="W637" s="304"/>
      <c r="X637" s="1499">
        <v>6.0000000000000002E-5</v>
      </c>
      <c r="Y637" s="1500">
        <v>75</v>
      </c>
      <c r="Z637" s="309">
        <v>27.762557077625569</v>
      </c>
      <c r="AA637" s="304" t="s">
        <v>32</v>
      </c>
      <c r="AB637" s="304" t="s">
        <v>32</v>
      </c>
      <c r="AC637" s="304">
        <v>2563</v>
      </c>
      <c r="AD637" s="304">
        <v>2563</v>
      </c>
      <c r="AE637" s="304" t="s">
        <v>187</v>
      </c>
      <c r="AF637" s="304">
        <v>365</v>
      </c>
      <c r="AG637" s="1252" t="s">
        <v>159</v>
      </c>
      <c r="AH637" s="304"/>
      <c r="AI637" s="958">
        <v>202570000608</v>
      </c>
      <c r="AJ637" s="308">
        <f>SUM(AM637:AX637)</f>
        <v>7000000</v>
      </c>
      <c r="AK637" s="419"/>
      <c r="AL637" s="308">
        <v>7000000</v>
      </c>
      <c r="AM637" s="308">
        <v>70000</v>
      </c>
      <c r="AN637" s="308">
        <v>210000</v>
      </c>
      <c r="AO637" s="308">
        <v>420000</v>
      </c>
      <c r="AP637" s="308">
        <v>560000</v>
      </c>
      <c r="AQ637" s="308">
        <v>700000</v>
      </c>
      <c r="AR637" s="308">
        <v>1120000</v>
      </c>
      <c r="AS637" s="308">
        <v>1540000</v>
      </c>
      <c r="AT637" s="308">
        <v>1050000</v>
      </c>
      <c r="AU637" s="308">
        <v>560000</v>
      </c>
      <c r="AV637" s="308">
        <v>350000</v>
      </c>
      <c r="AW637" s="308">
        <v>280000</v>
      </c>
      <c r="AX637" s="1009">
        <v>140000</v>
      </c>
      <c r="AY637" s="1210">
        <f t="shared" si="158"/>
        <v>7000000</v>
      </c>
      <c r="AZ637" s="1210">
        <f t="shared" si="159"/>
        <v>0</v>
      </c>
      <c r="BC637" s="1063"/>
    </row>
    <row r="638" spans="1:55" s="312" customFormat="1" ht="45" customHeight="1">
      <c r="A638" s="304">
        <v>2</v>
      </c>
      <c r="B638" s="921">
        <v>4</v>
      </c>
      <c r="C638" s="1493" t="s">
        <v>1174</v>
      </c>
      <c r="D638" s="304">
        <v>4.3</v>
      </c>
      <c r="E638" s="1494" t="s">
        <v>562</v>
      </c>
      <c r="F638" s="1495" t="s">
        <v>517</v>
      </c>
      <c r="G638" s="1495" t="s">
        <v>518</v>
      </c>
      <c r="H638" s="1495" t="s">
        <v>139</v>
      </c>
      <c r="I638" s="1496" t="s">
        <v>552</v>
      </c>
      <c r="J638" s="1496" t="s">
        <v>33</v>
      </c>
      <c r="K638" s="378">
        <v>19.785299999999999</v>
      </c>
      <c r="L638" s="378">
        <v>100.3484</v>
      </c>
      <c r="M638" s="539">
        <v>6800000</v>
      </c>
      <c r="N638" s="539">
        <v>6800000</v>
      </c>
      <c r="O638" s="539"/>
      <c r="P638" s="883">
        <v>1</v>
      </c>
      <c r="Q638" s="880">
        <v>3</v>
      </c>
      <c r="R638" s="883">
        <v>4</v>
      </c>
      <c r="S638" s="883">
        <v>4</v>
      </c>
      <c r="T638" s="1534">
        <v>2</v>
      </c>
      <c r="U638" s="1497">
        <v>200</v>
      </c>
      <c r="V638" s="1498" t="s">
        <v>32</v>
      </c>
      <c r="W638" s="309"/>
      <c r="X638" s="1499">
        <v>2.2000000000000001E-4</v>
      </c>
      <c r="Y638" s="1500">
        <v>65</v>
      </c>
      <c r="Z638" s="309">
        <v>13.881278538812785</v>
      </c>
      <c r="AA638" s="304" t="s">
        <v>32</v>
      </c>
      <c r="AB638" s="304" t="s">
        <v>32</v>
      </c>
      <c r="AC638" s="304">
        <v>2563</v>
      </c>
      <c r="AD638" s="304">
        <v>2563</v>
      </c>
      <c r="AE638" s="304" t="s">
        <v>187</v>
      </c>
      <c r="AF638" s="304">
        <v>365</v>
      </c>
      <c r="AG638" s="1252" t="s">
        <v>159</v>
      </c>
      <c r="AH638" s="368"/>
      <c r="AI638" s="958">
        <v>202570000611</v>
      </c>
      <c r="AJ638" s="308">
        <f>SUM(AM638:AX638)</f>
        <v>6800000</v>
      </c>
      <c r="AK638" s="419"/>
      <c r="AL638" s="539">
        <v>6800000</v>
      </c>
      <c r="AM638" s="1501">
        <v>200000</v>
      </c>
      <c r="AN638" s="1501">
        <v>420000</v>
      </c>
      <c r="AO638" s="907">
        <v>640000</v>
      </c>
      <c r="AP638" s="907">
        <v>700000</v>
      </c>
      <c r="AQ638" s="907">
        <v>800000</v>
      </c>
      <c r="AR638" s="907">
        <v>1000000</v>
      </c>
      <c r="AS638" s="907">
        <v>980000</v>
      </c>
      <c r="AT638" s="907">
        <v>900000</v>
      </c>
      <c r="AU638" s="907">
        <v>720000</v>
      </c>
      <c r="AV638" s="907">
        <v>200000</v>
      </c>
      <c r="AW638" s="1501">
        <v>160000</v>
      </c>
      <c r="AX638" s="1501">
        <v>80000</v>
      </c>
      <c r="AY638" s="1210">
        <f t="shared" si="158"/>
        <v>6800000</v>
      </c>
      <c r="AZ638" s="1210">
        <f t="shared" si="159"/>
        <v>0</v>
      </c>
      <c r="BC638" s="1063"/>
    </row>
    <row r="639" spans="1:55" s="272" customFormat="1" ht="23.25">
      <c r="B639" s="165"/>
      <c r="C639" s="228"/>
      <c r="D639" s="274"/>
      <c r="E639" s="165"/>
      <c r="F639" s="165"/>
      <c r="G639" s="165"/>
      <c r="H639" s="165"/>
      <c r="I639" s="165"/>
      <c r="J639" s="165"/>
      <c r="K639" s="1334"/>
      <c r="L639" s="1334"/>
      <c r="M639" s="275"/>
      <c r="N639" s="275"/>
      <c r="O639" s="165"/>
      <c r="P639" s="165"/>
      <c r="AG639" s="1241"/>
      <c r="AH639" s="165"/>
      <c r="AI639" s="225"/>
      <c r="AJ639" s="165"/>
      <c r="AK639" s="1181"/>
      <c r="AL639" s="275"/>
      <c r="AM639" s="275"/>
      <c r="AN639" s="275"/>
      <c r="AO639" s="275"/>
      <c r="AP639" s="275"/>
      <c r="AQ639" s="275"/>
      <c r="AR639" s="275"/>
      <c r="AS639" s="275"/>
      <c r="AT639" s="275"/>
      <c r="AU639" s="275"/>
      <c r="AV639" s="275"/>
      <c r="AW639" s="275"/>
      <c r="AX639" s="1051"/>
      <c r="AY639" s="1141">
        <f t="shared" si="158"/>
        <v>0</v>
      </c>
      <c r="AZ639" s="1141">
        <f t="shared" si="159"/>
        <v>0</v>
      </c>
      <c r="BC639" s="95"/>
    </row>
    <row r="640" spans="1:55" s="260" customFormat="1" ht="23.25">
      <c r="B640" s="261">
        <f>COUNT(B641:B643)</f>
        <v>1</v>
      </c>
      <c r="C640" s="262" t="s">
        <v>477</v>
      </c>
      <c r="D640" s="263"/>
      <c r="E640" s="261"/>
      <c r="F640" s="261"/>
      <c r="G640" s="261"/>
      <c r="H640" s="261"/>
      <c r="I640" s="261"/>
      <c r="J640" s="261"/>
      <c r="K640" s="1304"/>
      <c r="L640" s="1304"/>
      <c r="M640" s="264">
        <f>SUM(M641:M643)</f>
        <v>13000000</v>
      </c>
      <c r="N640" s="264">
        <f>SUM(N641:N643)</f>
        <v>13000000</v>
      </c>
      <c r="O640" s="261"/>
      <c r="P640" s="261"/>
      <c r="U640" s="264">
        <f t="shared" ref="U640:Z640" si="164">SUM(U641:U643)</f>
        <v>200</v>
      </c>
      <c r="V640" s="264">
        <f t="shared" si="164"/>
        <v>0</v>
      </c>
      <c r="W640" s="264">
        <f t="shared" si="164"/>
        <v>0</v>
      </c>
      <c r="X640" s="264">
        <f t="shared" si="164"/>
        <v>0</v>
      </c>
      <c r="Y640" s="264">
        <f t="shared" si="164"/>
        <v>103</v>
      </c>
      <c r="Z640" s="297">
        <f t="shared" si="164"/>
        <v>130</v>
      </c>
      <c r="AG640" s="1228" t="s">
        <v>583</v>
      </c>
      <c r="AH640" s="261"/>
      <c r="AI640" s="261"/>
      <c r="AJ640" s="264">
        <f t="shared" ref="AJ640:AX640" si="165">SUM(AJ641:AJ643)</f>
        <v>13000000</v>
      </c>
      <c r="AK640" s="265">
        <f t="shared" si="165"/>
        <v>0</v>
      </c>
      <c r="AL640" s="264">
        <f t="shared" si="165"/>
        <v>13000000</v>
      </c>
      <c r="AM640" s="264">
        <f t="shared" si="165"/>
        <v>0</v>
      </c>
      <c r="AN640" s="264">
        <f t="shared" si="165"/>
        <v>0</v>
      </c>
      <c r="AO640" s="264">
        <f t="shared" si="165"/>
        <v>650000</v>
      </c>
      <c r="AP640" s="264">
        <f t="shared" si="165"/>
        <v>1300000</v>
      </c>
      <c r="AQ640" s="264">
        <f t="shared" si="165"/>
        <v>1950000</v>
      </c>
      <c r="AR640" s="264">
        <f t="shared" si="165"/>
        <v>1950000</v>
      </c>
      <c r="AS640" s="264">
        <f t="shared" si="165"/>
        <v>3250000</v>
      </c>
      <c r="AT640" s="264">
        <f t="shared" si="165"/>
        <v>2600000</v>
      </c>
      <c r="AU640" s="264">
        <f t="shared" si="165"/>
        <v>650000</v>
      </c>
      <c r="AV640" s="264">
        <f t="shared" si="165"/>
        <v>650000</v>
      </c>
      <c r="AW640" s="264">
        <f t="shared" si="165"/>
        <v>0</v>
      </c>
      <c r="AX640" s="993">
        <f t="shared" si="165"/>
        <v>0</v>
      </c>
      <c r="AY640" s="1141">
        <f t="shared" si="158"/>
        <v>13000000</v>
      </c>
      <c r="AZ640" s="1141">
        <f t="shared" si="159"/>
        <v>0</v>
      </c>
      <c r="BC640" s="1064"/>
    </row>
    <row r="641" spans="1:55" s="272" customFormat="1" ht="23.25">
      <c r="B641" s="165"/>
      <c r="C641" s="382"/>
      <c r="D641" s="274"/>
      <c r="E641" s="165"/>
      <c r="F641" s="165"/>
      <c r="G641" s="165"/>
      <c r="H641" s="165"/>
      <c r="I641" s="165"/>
      <c r="J641" s="165"/>
      <c r="K641" s="1334"/>
      <c r="L641" s="1334"/>
      <c r="M641" s="275"/>
      <c r="N641" s="275"/>
      <c r="O641" s="165"/>
      <c r="P641" s="165"/>
      <c r="AG641" s="1241"/>
      <c r="AH641" s="165"/>
      <c r="AI641" s="165"/>
      <c r="AJ641" s="165"/>
      <c r="AK641" s="1181"/>
      <c r="AL641" s="275"/>
      <c r="AM641" s="275"/>
      <c r="AN641" s="275"/>
      <c r="AO641" s="275"/>
      <c r="AP641" s="275"/>
      <c r="AQ641" s="275"/>
      <c r="AR641" s="275"/>
      <c r="AS641" s="275"/>
      <c r="AT641" s="275"/>
      <c r="AU641" s="275"/>
      <c r="AV641" s="275"/>
      <c r="AW641" s="275"/>
      <c r="AX641" s="1051"/>
      <c r="AY641" s="1141">
        <f t="shared" si="158"/>
        <v>0</v>
      </c>
      <c r="AZ641" s="1141">
        <f t="shared" si="159"/>
        <v>0</v>
      </c>
      <c r="BC641" s="95"/>
    </row>
    <row r="642" spans="1:55" s="290" customFormat="1" ht="42">
      <c r="A642" s="207">
        <v>2</v>
      </c>
      <c r="B642" s="207">
        <v>1</v>
      </c>
      <c r="C642" s="50" t="s">
        <v>1232</v>
      </c>
      <c r="D642" s="207">
        <v>4.3</v>
      </c>
      <c r="E642" s="207">
        <v>3</v>
      </c>
      <c r="F642" s="367" t="s">
        <v>625</v>
      </c>
      <c r="G642" s="367" t="s">
        <v>602</v>
      </c>
      <c r="H642" s="367" t="s">
        <v>581</v>
      </c>
      <c r="I642" s="367" t="s">
        <v>582</v>
      </c>
      <c r="J642" s="207" t="s">
        <v>457</v>
      </c>
      <c r="K642" s="380">
        <v>18.3872</v>
      </c>
      <c r="L642" s="380">
        <v>100.2029</v>
      </c>
      <c r="M642" s="282">
        <v>13000000</v>
      </c>
      <c r="N642" s="282">
        <v>13000000</v>
      </c>
      <c r="O642" s="282"/>
      <c r="P642" s="207">
        <v>4</v>
      </c>
      <c r="Q642" s="207">
        <v>4</v>
      </c>
      <c r="R642" s="207">
        <v>4</v>
      </c>
      <c r="S642" s="207">
        <v>4</v>
      </c>
      <c r="T642" s="207">
        <v>4</v>
      </c>
      <c r="U642" s="206">
        <v>200</v>
      </c>
      <c r="V642" s="207"/>
      <c r="W642" s="207"/>
      <c r="X642" s="207"/>
      <c r="Y642" s="199">
        <v>103</v>
      </c>
      <c r="Z642" s="199">
        <v>130</v>
      </c>
      <c r="AA642" s="207"/>
      <c r="AB642" s="207"/>
      <c r="AC642" s="207">
        <v>2563</v>
      </c>
      <c r="AD642" s="207">
        <v>2563</v>
      </c>
      <c r="AE642" s="207" t="s">
        <v>187</v>
      </c>
      <c r="AF642" s="311">
        <v>240</v>
      </c>
      <c r="AG642" s="1241" t="s">
        <v>583</v>
      </c>
      <c r="AH642" s="207"/>
      <c r="AI642" s="207" t="s">
        <v>1029</v>
      </c>
      <c r="AJ642" s="282">
        <v>13000000</v>
      </c>
      <c r="AK642" s="366"/>
      <c r="AL642" s="282">
        <f>SUM(AM642:AX642)</f>
        <v>13000000</v>
      </c>
      <c r="AM642" s="282"/>
      <c r="AN642" s="282"/>
      <c r="AO642" s="282">
        <f>AJ642*0.05</f>
        <v>650000</v>
      </c>
      <c r="AP642" s="282">
        <f>AJ642*0.1</f>
        <v>1300000</v>
      </c>
      <c r="AQ642" s="282">
        <f>AJ642*0.15</f>
        <v>1950000</v>
      </c>
      <c r="AR642" s="282">
        <f>AJ642*0.15</f>
        <v>1950000</v>
      </c>
      <c r="AS642" s="282">
        <f>AJ642*0.25</f>
        <v>3250000</v>
      </c>
      <c r="AT642" s="282">
        <f>AJ642*0.2</f>
        <v>2600000</v>
      </c>
      <c r="AU642" s="282">
        <f>AJ642*0.05</f>
        <v>650000</v>
      </c>
      <c r="AV642" s="282">
        <f>AJ642*0.05</f>
        <v>650000</v>
      </c>
      <c r="AW642" s="282"/>
      <c r="AX642" s="991"/>
      <c r="AY642" s="1141">
        <f t="shared" si="158"/>
        <v>13000000</v>
      </c>
      <c r="AZ642" s="1141">
        <f t="shared" si="159"/>
        <v>0</v>
      </c>
      <c r="BC642" s="452"/>
    </row>
    <row r="643" spans="1:55" s="272" customFormat="1" ht="23.25">
      <c r="B643" s="165"/>
      <c r="C643" s="393"/>
      <c r="D643" s="274"/>
      <c r="E643" s="165"/>
      <c r="F643" s="165"/>
      <c r="G643" s="165"/>
      <c r="H643" s="165"/>
      <c r="I643" s="165"/>
      <c r="J643" s="165"/>
      <c r="K643" s="1334"/>
      <c r="L643" s="1334"/>
      <c r="M643" s="275"/>
      <c r="N643" s="275"/>
      <c r="O643" s="165"/>
      <c r="P643" s="165"/>
      <c r="AG643" s="1241"/>
      <c r="AH643" s="165"/>
      <c r="AI643" s="165"/>
      <c r="AJ643" s="165"/>
      <c r="AK643" s="1181"/>
      <c r="AL643" s="275"/>
      <c r="AM643" s="275"/>
      <c r="AN643" s="275"/>
      <c r="AO643" s="275"/>
      <c r="AP643" s="275"/>
      <c r="AQ643" s="275"/>
      <c r="AR643" s="275"/>
      <c r="AS643" s="275"/>
      <c r="AT643" s="275"/>
      <c r="AU643" s="275"/>
      <c r="AV643" s="275"/>
      <c r="AW643" s="275"/>
      <c r="AX643" s="1051"/>
      <c r="AY643" s="1141">
        <f t="shared" si="158"/>
        <v>0</v>
      </c>
      <c r="AZ643" s="1141">
        <f t="shared" si="159"/>
        <v>0</v>
      </c>
      <c r="BC643" s="95"/>
    </row>
    <row r="644" spans="1:55" s="1114" customFormat="1" ht="23.25">
      <c r="A644" s="1108"/>
      <c r="B644" s="1109">
        <f>+B645+B652+B656+B660</f>
        <v>9</v>
      </c>
      <c r="C644" s="1110" t="s">
        <v>484</v>
      </c>
      <c r="D644" s="1111"/>
      <c r="E644" s="1109"/>
      <c r="F644" s="1109"/>
      <c r="G644" s="1109"/>
      <c r="H644" s="1109"/>
      <c r="I644" s="1109"/>
      <c r="J644" s="1109"/>
      <c r="K644" s="1353"/>
      <c r="L644" s="1353"/>
      <c r="M644" s="1112">
        <f t="shared" ref="M644:AF644" si="166">+M645+M652+M656+M660</f>
        <v>216500000</v>
      </c>
      <c r="N644" s="1112">
        <f t="shared" si="166"/>
        <v>199500000</v>
      </c>
      <c r="O644" s="1112">
        <f t="shared" si="166"/>
        <v>17000000</v>
      </c>
      <c r="P644" s="1112">
        <f t="shared" si="166"/>
        <v>0</v>
      </c>
      <c r="Q644" s="1112">
        <f t="shared" si="166"/>
        <v>0</v>
      </c>
      <c r="R644" s="1112">
        <f t="shared" si="166"/>
        <v>0</v>
      </c>
      <c r="S644" s="1112">
        <f t="shared" si="166"/>
        <v>0</v>
      </c>
      <c r="T644" s="1112">
        <f t="shared" si="166"/>
        <v>0</v>
      </c>
      <c r="U644" s="1112">
        <f t="shared" si="166"/>
        <v>11500</v>
      </c>
      <c r="V644" s="1112">
        <f t="shared" si="166"/>
        <v>4000</v>
      </c>
      <c r="W644" s="1112">
        <f t="shared" si="166"/>
        <v>0</v>
      </c>
      <c r="X644" s="1112">
        <f t="shared" si="166"/>
        <v>0</v>
      </c>
      <c r="Y644" s="1112">
        <f t="shared" si="166"/>
        <v>2915</v>
      </c>
      <c r="Z644" s="1519">
        <f t="shared" si="166"/>
        <v>744.97716894977179</v>
      </c>
      <c r="AA644" s="1112">
        <f t="shared" si="166"/>
        <v>0</v>
      </c>
      <c r="AB644" s="1112">
        <f t="shared" si="166"/>
        <v>0</v>
      </c>
      <c r="AC644" s="1112">
        <f t="shared" si="166"/>
        <v>0</v>
      </c>
      <c r="AD644" s="1112">
        <f t="shared" si="166"/>
        <v>0</v>
      </c>
      <c r="AE644" s="1112">
        <f t="shared" si="166"/>
        <v>0</v>
      </c>
      <c r="AF644" s="1112">
        <f t="shared" si="166"/>
        <v>0</v>
      </c>
      <c r="AG644" s="1275">
        <v>3</v>
      </c>
      <c r="AH644" s="1112">
        <f t="shared" ref="AH644:AX644" si="167">+AH645+AH652+AH656+AH660</f>
        <v>0</v>
      </c>
      <c r="AI644" s="1411">
        <f t="shared" si="167"/>
        <v>0</v>
      </c>
      <c r="AJ644" s="1112">
        <f t="shared" si="167"/>
        <v>216500000</v>
      </c>
      <c r="AK644" s="1192">
        <f t="shared" si="167"/>
        <v>0</v>
      </c>
      <c r="AL644" s="1112">
        <f t="shared" si="167"/>
        <v>216500000</v>
      </c>
      <c r="AM644" s="1112">
        <f t="shared" si="167"/>
        <v>1200000</v>
      </c>
      <c r="AN644" s="1112">
        <f t="shared" si="167"/>
        <v>12500000</v>
      </c>
      <c r="AO644" s="1112">
        <f t="shared" si="167"/>
        <v>14450000</v>
      </c>
      <c r="AP644" s="1112">
        <f t="shared" si="167"/>
        <v>19050000</v>
      </c>
      <c r="AQ644" s="1112">
        <f t="shared" si="167"/>
        <v>23150000</v>
      </c>
      <c r="AR644" s="1112">
        <f t="shared" si="167"/>
        <v>30350000</v>
      </c>
      <c r="AS644" s="1112">
        <f t="shared" si="167"/>
        <v>39750000</v>
      </c>
      <c r="AT644" s="1112">
        <f t="shared" si="167"/>
        <v>31050000</v>
      </c>
      <c r="AU644" s="1112">
        <f t="shared" si="167"/>
        <v>18950000</v>
      </c>
      <c r="AV644" s="1112">
        <f t="shared" si="167"/>
        <v>12425000</v>
      </c>
      <c r="AW644" s="1112">
        <f t="shared" si="167"/>
        <v>9825000</v>
      </c>
      <c r="AX644" s="1113">
        <f t="shared" si="167"/>
        <v>3800000</v>
      </c>
      <c r="AY644" s="1141">
        <f t="shared" si="158"/>
        <v>216500000</v>
      </c>
      <c r="AZ644" s="1141">
        <f t="shared" si="159"/>
        <v>0</v>
      </c>
      <c r="BA644" s="1099"/>
      <c r="BB644" s="1099"/>
    </row>
    <row r="645" spans="1:55" s="260" customFormat="1" ht="23.25">
      <c r="B645" s="261">
        <f>COUNT(B646:B651)</f>
        <v>4</v>
      </c>
      <c r="C645" s="262" t="str">
        <f>+"โครงการชลประทานเชียงราย จำนวน "&amp;SUBTOTAL(3,H646:H651)&amp; " รายการ"</f>
        <v>โครงการชลประทานเชียงราย จำนวน 4 รายการ</v>
      </c>
      <c r="D645" s="263"/>
      <c r="E645" s="261"/>
      <c r="F645" s="261"/>
      <c r="G645" s="261"/>
      <c r="H645" s="261"/>
      <c r="I645" s="261"/>
      <c r="J645" s="261"/>
      <c r="K645" s="1304"/>
      <c r="L645" s="1304"/>
      <c r="M645" s="264">
        <f>SUM(M646:M651)</f>
        <v>120000000</v>
      </c>
      <c r="N645" s="264">
        <f>SUM(N646:N651)</f>
        <v>120000000</v>
      </c>
      <c r="O645" s="261"/>
      <c r="P645" s="261"/>
      <c r="U645" s="265">
        <f t="shared" ref="U645:AB645" si="168">SUM(U646:U651)</f>
        <v>7000</v>
      </c>
      <c r="V645" s="265">
        <f t="shared" si="168"/>
        <v>0</v>
      </c>
      <c r="W645" s="265">
        <f t="shared" si="168"/>
        <v>0</v>
      </c>
      <c r="X645" s="265">
        <f t="shared" si="168"/>
        <v>0</v>
      </c>
      <c r="Y645" s="265">
        <f t="shared" si="168"/>
        <v>972</v>
      </c>
      <c r="Z645" s="297">
        <f t="shared" si="168"/>
        <v>414.97716894977174</v>
      </c>
      <c r="AA645" s="264">
        <f t="shared" si="168"/>
        <v>0</v>
      </c>
      <c r="AB645" s="264">
        <f t="shared" si="168"/>
        <v>0</v>
      </c>
      <c r="AG645" s="1228" t="s">
        <v>159</v>
      </c>
      <c r="AH645" s="261"/>
      <c r="AI645" s="261"/>
      <c r="AJ645" s="264">
        <f>SUM(AJ646:AJ651)</f>
        <v>120000000</v>
      </c>
      <c r="AK645" s="265"/>
      <c r="AL645" s="264">
        <f t="shared" ref="AL645:AX645" si="169">SUM(AL646:AL651)</f>
        <v>120000000</v>
      </c>
      <c r="AM645" s="264">
        <f t="shared" si="169"/>
        <v>1200000</v>
      </c>
      <c r="AN645" s="264">
        <f t="shared" si="169"/>
        <v>3600000</v>
      </c>
      <c r="AO645" s="264">
        <f t="shared" si="169"/>
        <v>7200000</v>
      </c>
      <c r="AP645" s="264">
        <f t="shared" si="169"/>
        <v>9600000</v>
      </c>
      <c r="AQ645" s="264">
        <f t="shared" si="169"/>
        <v>12000000</v>
      </c>
      <c r="AR645" s="264">
        <f t="shared" si="169"/>
        <v>19200000</v>
      </c>
      <c r="AS645" s="264">
        <f t="shared" si="169"/>
        <v>26400000</v>
      </c>
      <c r="AT645" s="264">
        <f t="shared" si="169"/>
        <v>18000000</v>
      </c>
      <c r="AU645" s="264">
        <f t="shared" si="169"/>
        <v>9600000</v>
      </c>
      <c r="AV645" s="264">
        <f t="shared" si="169"/>
        <v>6000000</v>
      </c>
      <c r="AW645" s="264">
        <f t="shared" si="169"/>
        <v>4800000</v>
      </c>
      <c r="AX645" s="993">
        <f t="shared" si="169"/>
        <v>2400000</v>
      </c>
      <c r="AY645" s="1141">
        <f t="shared" si="158"/>
        <v>120000000</v>
      </c>
      <c r="AZ645" s="1141">
        <f t="shared" si="159"/>
        <v>0</v>
      </c>
      <c r="BC645" s="1064"/>
    </row>
    <row r="646" spans="1:55" s="272" customFormat="1" ht="23.25">
      <c r="B646" s="165"/>
      <c r="C646" s="273"/>
      <c r="D646" s="274"/>
      <c r="E646" s="165"/>
      <c r="F646" s="165"/>
      <c r="G646" s="165"/>
      <c r="H646" s="165"/>
      <c r="I646" s="165"/>
      <c r="J646" s="165"/>
      <c r="K646" s="1334"/>
      <c r="L646" s="1334"/>
      <c r="M646" s="275"/>
      <c r="N646" s="275"/>
      <c r="O646" s="165"/>
      <c r="P646" s="165"/>
      <c r="U646" s="276"/>
      <c r="V646" s="276"/>
      <c r="W646" s="276"/>
      <c r="X646" s="276"/>
      <c r="Y646" s="276"/>
      <c r="Z646" s="276"/>
      <c r="AA646" s="277"/>
      <c r="AB646" s="277"/>
      <c r="AC646" s="278"/>
      <c r="AD646" s="278"/>
      <c r="AE646" s="278"/>
      <c r="AG646" s="1241"/>
      <c r="AH646" s="165"/>
      <c r="AI646" s="165"/>
      <c r="AJ646" s="165"/>
      <c r="AK646" s="1181"/>
      <c r="AL646" s="275"/>
      <c r="AM646" s="275"/>
      <c r="AN646" s="275"/>
      <c r="AO646" s="275"/>
      <c r="AP646" s="275"/>
      <c r="AQ646" s="275"/>
      <c r="AR646" s="275"/>
      <c r="AS646" s="275"/>
      <c r="AT646" s="275"/>
      <c r="AU646" s="275"/>
      <c r="AV646" s="275"/>
      <c r="AW646" s="275"/>
      <c r="AX646" s="1051"/>
      <c r="AY646" s="1141">
        <f t="shared" si="158"/>
        <v>0</v>
      </c>
      <c r="AZ646" s="1141">
        <f t="shared" si="159"/>
        <v>0</v>
      </c>
      <c r="BC646" s="95"/>
    </row>
    <row r="647" spans="1:55" s="290" customFormat="1" ht="42" customHeight="1">
      <c r="A647" s="207">
        <v>2</v>
      </c>
      <c r="B647" s="211">
        <v>1</v>
      </c>
      <c r="C647" s="1585" t="s">
        <v>1173</v>
      </c>
      <c r="D647" s="207">
        <v>4.4000000000000004</v>
      </c>
      <c r="E647" s="279">
        <v>4</v>
      </c>
      <c r="F647" s="280" t="s">
        <v>996</v>
      </c>
      <c r="G647" s="280" t="s">
        <v>560</v>
      </c>
      <c r="H647" s="280" t="s">
        <v>139</v>
      </c>
      <c r="I647" s="281" t="s">
        <v>555</v>
      </c>
      <c r="J647" s="281" t="s">
        <v>33</v>
      </c>
      <c r="K647" s="896">
        <v>20.165800000000001</v>
      </c>
      <c r="L647" s="896">
        <v>100.0813</v>
      </c>
      <c r="M647" s="282">
        <v>25000000</v>
      </c>
      <c r="N647" s="282">
        <v>25000000</v>
      </c>
      <c r="O647" s="282"/>
      <c r="P647" s="283">
        <v>1</v>
      </c>
      <c r="Q647" s="283">
        <v>1</v>
      </c>
      <c r="R647" s="283">
        <v>4</v>
      </c>
      <c r="S647" s="283">
        <v>4</v>
      </c>
      <c r="T647" s="283">
        <v>4</v>
      </c>
      <c r="U647" s="256">
        <v>1200</v>
      </c>
      <c r="V647" s="284" t="s">
        <v>32</v>
      </c>
      <c r="W647" s="285"/>
      <c r="X647" s="286">
        <v>0</v>
      </c>
      <c r="Y647" s="287">
        <v>696</v>
      </c>
      <c r="Z647" s="250">
        <v>86.75799086757992</v>
      </c>
      <c r="AA647" s="207" t="s">
        <v>32</v>
      </c>
      <c r="AB647" s="207" t="s">
        <v>32</v>
      </c>
      <c r="AC647" s="207">
        <v>2563</v>
      </c>
      <c r="AD647" s="207">
        <v>2563</v>
      </c>
      <c r="AE647" s="304" t="s">
        <v>187</v>
      </c>
      <c r="AF647" s="207">
        <v>365</v>
      </c>
      <c r="AG647" s="1241" t="s">
        <v>159</v>
      </c>
      <c r="AH647" s="207"/>
      <c r="AI647" s="225">
        <v>202570000526</v>
      </c>
      <c r="AJ647" s="282">
        <f>SUM(AM647:AX647)</f>
        <v>25000000</v>
      </c>
      <c r="AK647" s="366"/>
      <c r="AL647" s="282">
        <v>25000000</v>
      </c>
      <c r="AM647" s="282">
        <v>250000</v>
      </c>
      <c r="AN647" s="289">
        <v>750000</v>
      </c>
      <c r="AO647" s="289">
        <v>1500000</v>
      </c>
      <c r="AP647" s="289">
        <v>2000000</v>
      </c>
      <c r="AQ647" s="289">
        <v>2500000</v>
      </c>
      <c r="AR647" s="289">
        <v>4000000</v>
      </c>
      <c r="AS647" s="289">
        <v>5500000</v>
      </c>
      <c r="AT647" s="289">
        <v>3750000</v>
      </c>
      <c r="AU647" s="289">
        <v>2000000</v>
      </c>
      <c r="AV647" s="282">
        <v>1250000</v>
      </c>
      <c r="AW647" s="282">
        <v>1000000</v>
      </c>
      <c r="AX647" s="991">
        <v>500000</v>
      </c>
      <c r="AY647" s="1141">
        <f t="shared" si="158"/>
        <v>25000000</v>
      </c>
      <c r="AZ647" s="1141">
        <f t="shared" si="159"/>
        <v>0</v>
      </c>
      <c r="BC647" s="452"/>
    </row>
    <row r="648" spans="1:55" s="290" customFormat="1" ht="63.75" customHeight="1">
      <c r="A648" s="207">
        <v>2</v>
      </c>
      <c r="B648" s="211">
        <v>2</v>
      </c>
      <c r="C648" s="1585" t="s">
        <v>1202</v>
      </c>
      <c r="D648" s="207">
        <v>4.4000000000000004</v>
      </c>
      <c r="E648" s="279">
        <v>4</v>
      </c>
      <c r="F648" s="280" t="s">
        <v>534</v>
      </c>
      <c r="G648" s="280" t="s">
        <v>534</v>
      </c>
      <c r="H648" s="280" t="s">
        <v>139</v>
      </c>
      <c r="I648" s="291" t="s">
        <v>565</v>
      </c>
      <c r="J648" s="291" t="s">
        <v>33</v>
      </c>
      <c r="K648" s="896">
        <v>19.5365</v>
      </c>
      <c r="L648" s="896">
        <v>100.0056</v>
      </c>
      <c r="M648" s="282">
        <v>25000000</v>
      </c>
      <c r="N648" s="282">
        <v>25000000</v>
      </c>
      <c r="O648" s="282"/>
      <c r="P648" s="283">
        <v>1</v>
      </c>
      <c r="Q648" s="283">
        <v>1</v>
      </c>
      <c r="R648" s="283">
        <v>4</v>
      </c>
      <c r="S648" s="283">
        <v>4</v>
      </c>
      <c r="T648" s="1503">
        <v>3</v>
      </c>
      <c r="U648" s="256">
        <v>1500</v>
      </c>
      <c r="V648" s="284" t="s">
        <v>32</v>
      </c>
      <c r="W648" s="285"/>
      <c r="X648" s="286">
        <v>0</v>
      </c>
      <c r="Y648" s="287" t="s">
        <v>566</v>
      </c>
      <c r="Z648" s="250">
        <v>86.75799086757992</v>
      </c>
      <c r="AA648" s="207" t="s">
        <v>32</v>
      </c>
      <c r="AB648" s="207" t="s">
        <v>32</v>
      </c>
      <c r="AC648" s="207">
        <v>2563</v>
      </c>
      <c r="AD648" s="207">
        <v>2563</v>
      </c>
      <c r="AE648" s="304" t="s">
        <v>187</v>
      </c>
      <c r="AF648" s="207">
        <v>365</v>
      </c>
      <c r="AG648" s="1241" t="s">
        <v>159</v>
      </c>
      <c r="AH648" s="207"/>
      <c r="AI648" s="225">
        <v>202570000612</v>
      </c>
      <c r="AJ648" s="282">
        <f>SUM(AM648:AX648)</f>
        <v>25000000</v>
      </c>
      <c r="AK648" s="366"/>
      <c r="AL648" s="282">
        <v>25000000</v>
      </c>
      <c r="AM648" s="282">
        <v>250000</v>
      </c>
      <c r="AN648" s="289">
        <v>750000</v>
      </c>
      <c r="AO648" s="289">
        <v>1500000</v>
      </c>
      <c r="AP648" s="289">
        <v>2000000</v>
      </c>
      <c r="AQ648" s="289">
        <v>2500000</v>
      </c>
      <c r="AR648" s="289">
        <v>4000000</v>
      </c>
      <c r="AS648" s="289">
        <v>5500000</v>
      </c>
      <c r="AT648" s="289">
        <v>3750000</v>
      </c>
      <c r="AU648" s="289">
        <v>2000000</v>
      </c>
      <c r="AV648" s="282">
        <v>1250000</v>
      </c>
      <c r="AW648" s="282">
        <v>1000000</v>
      </c>
      <c r="AX648" s="991">
        <v>500000</v>
      </c>
      <c r="AY648" s="1141">
        <f t="shared" si="158"/>
        <v>25000000</v>
      </c>
      <c r="AZ648" s="1141">
        <f t="shared" si="159"/>
        <v>0</v>
      </c>
      <c r="BC648" s="452"/>
    </row>
    <row r="649" spans="1:55" s="290" customFormat="1" ht="45.75" customHeight="1">
      <c r="A649" s="207">
        <v>2</v>
      </c>
      <c r="B649" s="211">
        <v>3</v>
      </c>
      <c r="C649" s="1585" t="s">
        <v>1204</v>
      </c>
      <c r="D649" s="207">
        <v>4.4000000000000004</v>
      </c>
      <c r="E649" s="279">
        <v>4</v>
      </c>
      <c r="F649" s="280" t="s">
        <v>533</v>
      </c>
      <c r="G649" s="280" t="s">
        <v>534</v>
      </c>
      <c r="H649" s="280" t="s">
        <v>139</v>
      </c>
      <c r="I649" s="246" t="s">
        <v>565</v>
      </c>
      <c r="J649" s="246" t="s">
        <v>33</v>
      </c>
      <c r="K649" s="896">
        <v>19.457599999999999</v>
      </c>
      <c r="L649" s="896">
        <v>100.048</v>
      </c>
      <c r="M649" s="282">
        <v>35000000</v>
      </c>
      <c r="N649" s="282">
        <v>35000000</v>
      </c>
      <c r="O649" s="282"/>
      <c r="P649" s="283">
        <v>1</v>
      </c>
      <c r="Q649" s="283">
        <v>1</v>
      </c>
      <c r="R649" s="283">
        <v>4</v>
      </c>
      <c r="S649" s="283">
        <v>4</v>
      </c>
      <c r="T649" s="1503">
        <v>3</v>
      </c>
      <c r="U649" s="256">
        <v>2000</v>
      </c>
      <c r="V649" s="284" t="s">
        <v>32</v>
      </c>
      <c r="W649" s="285"/>
      <c r="X649" s="286">
        <v>0</v>
      </c>
      <c r="Y649" s="287">
        <v>117</v>
      </c>
      <c r="Z649" s="250">
        <v>121.46118721461188</v>
      </c>
      <c r="AA649" s="207" t="s">
        <v>32</v>
      </c>
      <c r="AB649" s="207" t="s">
        <v>32</v>
      </c>
      <c r="AC649" s="207">
        <v>2563</v>
      </c>
      <c r="AD649" s="207">
        <v>2563</v>
      </c>
      <c r="AE649" s="304" t="s">
        <v>187</v>
      </c>
      <c r="AF649" s="207">
        <v>365</v>
      </c>
      <c r="AG649" s="1241" t="s">
        <v>159</v>
      </c>
      <c r="AH649" s="207"/>
      <c r="AI649" s="225">
        <v>202570000613</v>
      </c>
      <c r="AJ649" s="282">
        <f>SUM(AM649:AX649)</f>
        <v>35000000</v>
      </c>
      <c r="AK649" s="366"/>
      <c r="AL649" s="282">
        <v>35000000</v>
      </c>
      <c r="AM649" s="282">
        <v>350000</v>
      </c>
      <c r="AN649" s="282">
        <v>1050000</v>
      </c>
      <c r="AO649" s="282">
        <v>2100000</v>
      </c>
      <c r="AP649" s="282">
        <v>2800000</v>
      </c>
      <c r="AQ649" s="282">
        <v>3500000</v>
      </c>
      <c r="AR649" s="282">
        <v>5600000</v>
      </c>
      <c r="AS649" s="282">
        <v>7700000</v>
      </c>
      <c r="AT649" s="282">
        <v>5250000</v>
      </c>
      <c r="AU649" s="282">
        <v>2800000</v>
      </c>
      <c r="AV649" s="282">
        <v>1750000</v>
      </c>
      <c r="AW649" s="282">
        <v>1400000</v>
      </c>
      <c r="AX649" s="991">
        <v>700000</v>
      </c>
      <c r="AY649" s="1141">
        <f t="shared" si="158"/>
        <v>35000000</v>
      </c>
      <c r="AZ649" s="1141">
        <f t="shared" si="159"/>
        <v>0</v>
      </c>
      <c r="BC649" s="452"/>
    </row>
    <row r="650" spans="1:55" s="312" customFormat="1" ht="70.5" customHeight="1">
      <c r="A650" s="304">
        <v>2</v>
      </c>
      <c r="B650" s="921">
        <v>4</v>
      </c>
      <c r="C650" s="1585" t="s">
        <v>1203</v>
      </c>
      <c r="D650" s="304">
        <v>4.4000000000000004</v>
      </c>
      <c r="E650" s="1559">
        <v>4</v>
      </c>
      <c r="F650" s="949" t="s">
        <v>537</v>
      </c>
      <c r="G650" s="949" t="s">
        <v>138</v>
      </c>
      <c r="H650" s="949" t="s">
        <v>139</v>
      </c>
      <c r="I650" s="1549" t="s">
        <v>555</v>
      </c>
      <c r="J650" s="1549" t="s">
        <v>33</v>
      </c>
      <c r="K650" s="534">
        <v>20.0015</v>
      </c>
      <c r="L650" s="534">
        <v>100.2968</v>
      </c>
      <c r="M650" s="308">
        <v>35000000</v>
      </c>
      <c r="N650" s="308">
        <v>35000000</v>
      </c>
      <c r="O650" s="308"/>
      <c r="P650" s="1560">
        <v>1</v>
      </c>
      <c r="Q650" s="1561">
        <v>1</v>
      </c>
      <c r="R650" s="1560">
        <v>2</v>
      </c>
      <c r="S650" s="1561">
        <v>2</v>
      </c>
      <c r="T650" s="1561">
        <v>2</v>
      </c>
      <c r="U650" s="1497">
        <v>2300</v>
      </c>
      <c r="V650" s="1562" t="s">
        <v>32</v>
      </c>
      <c r="W650" s="310"/>
      <c r="X650" s="1552">
        <v>0</v>
      </c>
      <c r="Y650" s="1563">
        <v>159</v>
      </c>
      <c r="Z650" s="309">
        <v>120</v>
      </c>
      <c r="AA650" s="304" t="s">
        <v>32</v>
      </c>
      <c r="AB650" s="304" t="s">
        <v>32</v>
      </c>
      <c r="AC650" s="304">
        <v>2563</v>
      </c>
      <c r="AD650" s="304">
        <v>2563</v>
      </c>
      <c r="AE650" s="304" t="s">
        <v>187</v>
      </c>
      <c r="AF650" s="304">
        <v>365</v>
      </c>
      <c r="AG650" s="1252" t="s">
        <v>159</v>
      </c>
      <c r="AH650" s="304" t="s">
        <v>947</v>
      </c>
      <c r="AI650" s="958">
        <v>202570001004</v>
      </c>
      <c r="AJ650" s="308">
        <f>SUM(AM650:AX650)</f>
        <v>35000000</v>
      </c>
      <c r="AK650" s="419"/>
      <c r="AL650" s="308">
        <v>35000000</v>
      </c>
      <c r="AM650" s="308">
        <v>350000</v>
      </c>
      <c r="AN650" s="308">
        <v>1050000</v>
      </c>
      <c r="AO650" s="308">
        <v>2100000</v>
      </c>
      <c r="AP650" s="308">
        <v>2800000</v>
      </c>
      <c r="AQ650" s="308">
        <v>3500000</v>
      </c>
      <c r="AR650" s="308">
        <v>5600000</v>
      </c>
      <c r="AS650" s="308">
        <v>7700000</v>
      </c>
      <c r="AT650" s="308">
        <v>5250000</v>
      </c>
      <c r="AU650" s="308">
        <v>2800000</v>
      </c>
      <c r="AV650" s="308">
        <v>1750000</v>
      </c>
      <c r="AW650" s="308">
        <v>1400000</v>
      </c>
      <c r="AX650" s="1009">
        <v>700000</v>
      </c>
      <c r="AY650" s="1210">
        <f t="shared" si="158"/>
        <v>35000000</v>
      </c>
      <c r="AZ650" s="1210">
        <f t="shared" si="159"/>
        <v>0</v>
      </c>
      <c r="BC650" s="1063"/>
    </row>
    <row r="651" spans="1:55" s="272" customFormat="1" ht="23.25">
      <c r="B651" s="165"/>
      <c r="C651" s="292"/>
      <c r="D651" s="274"/>
      <c r="E651" s="165"/>
      <c r="F651" s="165"/>
      <c r="G651" s="165"/>
      <c r="H651" s="165"/>
      <c r="I651" s="165"/>
      <c r="J651" s="165"/>
      <c r="K651" s="1334"/>
      <c r="L651" s="1334"/>
      <c r="M651" s="275"/>
      <c r="N651" s="275"/>
      <c r="O651" s="165"/>
      <c r="P651" s="165"/>
      <c r="U651" s="293"/>
      <c r="V651" s="293"/>
      <c r="W651" s="293"/>
      <c r="X651" s="293"/>
      <c r="Y651" s="293"/>
      <c r="Z651" s="293"/>
      <c r="AG651" s="1241"/>
      <c r="AH651" s="165"/>
      <c r="AI651" s="225"/>
      <c r="AJ651" s="165"/>
      <c r="AK651" s="1181"/>
      <c r="AL651" s="275"/>
      <c r="AM651" s="275"/>
      <c r="AN651" s="275"/>
      <c r="AO651" s="275"/>
      <c r="AP651" s="275"/>
      <c r="AQ651" s="275"/>
      <c r="AR651" s="275"/>
      <c r="AS651" s="275"/>
      <c r="AT651" s="275"/>
      <c r="AU651" s="275"/>
      <c r="AV651" s="275"/>
      <c r="AW651" s="275"/>
      <c r="AX651" s="1051"/>
      <c r="AY651" s="1141">
        <f t="shared" si="158"/>
        <v>0</v>
      </c>
      <c r="AZ651" s="1141">
        <f t="shared" si="159"/>
        <v>0</v>
      </c>
      <c r="BC651" s="95"/>
    </row>
    <row r="652" spans="1:55" s="260" customFormat="1" ht="23.25">
      <c r="B652" s="261">
        <f>COUNT(B653:B655)</f>
        <v>1</v>
      </c>
      <c r="C652" s="262" t="s">
        <v>477</v>
      </c>
      <c r="D652" s="263"/>
      <c r="E652" s="261"/>
      <c r="F652" s="261"/>
      <c r="G652" s="261"/>
      <c r="H652" s="261"/>
      <c r="I652" s="261"/>
      <c r="J652" s="261"/>
      <c r="K652" s="1304"/>
      <c r="L652" s="1304"/>
      <c r="M652" s="264">
        <f>SUM(M653:M655)</f>
        <v>18000000</v>
      </c>
      <c r="N652" s="264">
        <f>SUM(N653:N655)</f>
        <v>18000000</v>
      </c>
      <c r="O652" s="261"/>
      <c r="P652" s="261"/>
      <c r="U652" s="264">
        <f t="shared" ref="U652:Z652" si="170">SUM(U653:U655)</f>
        <v>2000</v>
      </c>
      <c r="V652" s="264">
        <f t="shared" si="170"/>
        <v>2000</v>
      </c>
      <c r="W652" s="264">
        <f t="shared" si="170"/>
        <v>0</v>
      </c>
      <c r="X652" s="264">
        <f t="shared" si="170"/>
        <v>0</v>
      </c>
      <c r="Y652" s="264">
        <f t="shared" si="170"/>
        <v>426</v>
      </c>
      <c r="Z652" s="297">
        <f t="shared" si="170"/>
        <v>280</v>
      </c>
      <c r="AG652" s="1228" t="s">
        <v>583</v>
      </c>
      <c r="AH652" s="261"/>
      <c r="AI652" s="225"/>
      <c r="AJ652" s="264">
        <f t="shared" ref="AJ652:AX652" si="171">SUM(AJ653:AJ655)</f>
        <v>18000000</v>
      </c>
      <c r="AK652" s="265">
        <f t="shared" si="171"/>
        <v>0</v>
      </c>
      <c r="AL652" s="264">
        <f t="shared" si="171"/>
        <v>18000000</v>
      </c>
      <c r="AM652" s="264">
        <f t="shared" si="171"/>
        <v>0</v>
      </c>
      <c r="AN652" s="264">
        <f t="shared" si="171"/>
        <v>0</v>
      </c>
      <c r="AO652" s="264">
        <f t="shared" si="171"/>
        <v>900000</v>
      </c>
      <c r="AP652" s="264">
        <f t="shared" si="171"/>
        <v>1800000</v>
      </c>
      <c r="AQ652" s="264">
        <f t="shared" si="171"/>
        <v>2700000</v>
      </c>
      <c r="AR652" s="264">
        <f t="shared" si="171"/>
        <v>2700000</v>
      </c>
      <c r="AS652" s="264">
        <f t="shared" si="171"/>
        <v>4500000</v>
      </c>
      <c r="AT652" s="264">
        <f t="shared" si="171"/>
        <v>3600000</v>
      </c>
      <c r="AU652" s="264">
        <f t="shared" si="171"/>
        <v>900000</v>
      </c>
      <c r="AV652" s="264">
        <f t="shared" si="171"/>
        <v>900000</v>
      </c>
      <c r="AW652" s="264">
        <f t="shared" si="171"/>
        <v>0</v>
      </c>
      <c r="AX652" s="993">
        <f t="shared" si="171"/>
        <v>0</v>
      </c>
      <c r="AY652" s="1141">
        <f t="shared" si="158"/>
        <v>18000000</v>
      </c>
      <c r="AZ652" s="1141">
        <f t="shared" si="159"/>
        <v>0</v>
      </c>
      <c r="BC652" s="1064"/>
    </row>
    <row r="653" spans="1:55" s="272" customFormat="1" ht="23.25">
      <c r="B653" s="165"/>
      <c r="C653" s="394"/>
      <c r="D653" s="274"/>
      <c r="E653" s="165"/>
      <c r="F653" s="165"/>
      <c r="G653" s="165"/>
      <c r="H653" s="165"/>
      <c r="I653" s="165"/>
      <c r="J653" s="165"/>
      <c r="K653" s="1334"/>
      <c r="L653" s="1334"/>
      <c r="M653" s="275"/>
      <c r="N653" s="275"/>
      <c r="O653" s="165"/>
      <c r="P653" s="165"/>
      <c r="AG653" s="1241"/>
      <c r="AH653" s="165"/>
      <c r="AI653" s="225"/>
      <c r="AJ653" s="165"/>
      <c r="AK653" s="1181"/>
      <c r="AL653" s="275"/>
      <c r="AM653" s="275"/>
      <c r="AN653" s="275"/>
      <c r="AO653" s="275"/>
      <c r="AP653" s="275"/>
      <c r="AQ653" s="275"/>
      <c r="AR653" s="275"/>
      <c r="AS653" s="275"/>
      <c r="AT653" s="275"/>
      <c r="AU653" s="275"/>
      <c r="AV653" s="275"/>
      <c r="AW653" s="275"/>
      <c r="AX653" s="1051"/>
      <c r="AY653" s="1141">
        <f t="shared" si="158"/>
        <v>0</v>
      </c>
      <c r="AZ653" s="1141">
        <f t="shared" si="159"/>
        <v>0</v>
      </c>
      <c r="BC653" s="95"/>
    </row>
    <row r="654" spans="1:55" s="290" customFormat="1" ht="42">
      <c r="A654" s="207">
        <v>2</v>
      </c>
      <c r="B654" s="207">
        <v>1</v>
      </c>
      <c r="C654" s="50" t="s">
        <v>1233</v>
      </c>
      <c r="D654" s="207">
        <v>4.4000000000000004</v>
      </c>
      <c r="E654" s="207">
        <v>4</v>
      </c>
      <c r="F654" s="309" t="s">
        <v>633</v>
      </c>
      <c r="G654" s="309" t="s">
        <v>602</v>
      </c>
      <c r="H654" s="309" t="s">
        <v>581</v>
      </c>
      <c r="I654" s="367" t="s">
        <v>582</v>
      </c>
      <c r="J654" s="207" t="s">
        <v>457</v>
      </c>
      <c r="K654" s="1320">
        <v>18.647300000000001</v>
      </c>
      <c r="L654" s="1320">
        <v>100.7443</v>
      </c>
      <c r="M654" s="282">
        <v>18000000</v>
      </c>
      <c r="N654" s="282">
        <v>18000000</v>
      </c>
      <c r="O654" s="282"/>
      <c r="P654" s="207">
        <v>4</v>
      </c>
      <c r="Q654" s="207">
        <v>4</v>
      </c>
      <c r="R654" s="207">
        <v>4</v>
      </c>
      <c r="S654" s="207">
        <v>4</v>
      </c>
      <c r="T654" s="207">
        <v>4</v>
      </c>
      <c r="U654" s="206">
        <v>2000</v>
      </c>
      <c r="V654" s="206">
        <v>2000</v>
      </c>
      <c r="W654" s="309"/>
      <c r="X654" s="206"/>
      <c r="Y654" s="199">
        <v>426</v>
      </c>
      <c r="Z654" s="199">
        <v>280</v>
      </c>
      <c r="AA654" s="207"/>
      <c r="AB654" s="207"/>
      <c r="AC654" s="207">
        <v>2563</v>
      </c>
      <c r="AD654" s="207">
        <v>2563</v>
      </c>
      <c r="AE654" s="207" t="s">
        <v>187</v>
      </c>
      <c r="AF654" s="311">
        <v>240</v>
      </c>
      <c r="AG654" s="1241" t="s">
        <v>583</v>
      </c>
      <c r="AH654" s="311"/>
      <c r="AI654" s="311" t="s">
        <v>1030</v>
      </c>
      <c r="AJ654" s="282">
        <v>18000000</v>
      </c>
      <c r="AK654" s="366"/>
      <c r="AL654" s="282">
        <f>SUM(AM654:AX654)</f>
        <v>18000000</v>
      </c>
      <c r="AM654" s="282"/>
      <c r="AN654" s="282"/>
      <c r="AO654" s="282">
        <f>AJ654*0.05</f>
        <v>900000</v>
      </c>
      <c r="AP654" s="282">
        <f>AJ654*0.1</f>
        <v>1800000</v>
      </c>
      <c r="AQ654" s="282">
        <f>AJ654*0.15</f>
        <v>2700000</v>
      </c>
      <c r="AR654" s="282">
        <f>AJ654*0.15</f>
        <v>2700000</v>
      </c>
      <c r="AS654" s="282">
        <f>AJ654*0.25</f>
        <v>4500000</v>
      </c>
      <c r="AT654" s="282">
        <f>AJ654*0.2</f>
        <v>3600000</v>
      </c>
      <c r="AU654" s="282">
        <f>AJ654*0.05</f>
        <v>900000</v>
      </c>
      <c r="AV654" s="282">
        <f>AJ654*0.05</f>
        <v>900000</v>
      </c>
      <c r="AW654" s="282"/>
      <c r="AX654" s="991"/>
      <c r="AY654" s="1141">
        <f t="shared" si="158"/>
        <v>18000000</v>
      </c>
      <c r="AZ654" s="1141">
        <f t="shared" si="159"/>
        <v>0</v>
      </c>
      <c r="BC654" s="452"/>
    </row>
    <row r="655" spans="1:55" s="272" customFormat="1" ht="23.25">
      <c r="B655" s="165"/>
      <c r="C655" s="292"/>
      <c r="D655" s="274"/>
      <c r="E655" s="165"/>
      <c r="F655" s="165"/>
      <c r="G655" s="165"/>
      <c r="H655" s="165"/>
      <c r="I655" s="165"/>
      <c r="J655" s="165"/>
      <c r="K655" s="1334"/>
      <c r="L655" s="1334"/>
      <c r="M655" s="275"/>
      <c r="N655" s="275"/>
      <c r="O655" s="165"/>
      <c r="P655" s="165"/>
      <c r="AG655" s="1241"/>
      <c r="AH655" s="165"/>
      <c r="AI655" s="165"/>
      <c r="AJ655" s="165"/>
      <c r="AK655" s="1181"/>
      <c r="AL655" s="275"/>
      <c r="AM655" s="275"/>
      <c r="AN655" s="275"/>
      <c r="AO655" s="275"/>
      <c r="AP655" s="275"/>
      <c r="AQ655" s="275"/>
      <c r="AR655" s="275"/>
      <c r="AS655" s="275"/>
      <c r="AT655" s="275"/>
      <c r="AU655" s="275"/>
      <c r="AV655" s="275"/>
      <c r="AW655" s="275"/>
      <c r="AX655" s="1051"/>
      <c r="AY655" s="1141">
        <f t="shared" si="158"/>
        <v>0</v>
      </c>
      <c r="AZ655" s="1141">
        <f t="shared" si="159"/>
        <v>0</v>
      </c>
      <c r="BC655" s="95"/>
    </row>
    <row r="656" spans="1:55" s="260" customFormat="1" ht="23.25">
      <c r="B656" s="261">
        <f>COUNT(B657:B659)</f>
        <v>1</v>
      </c>
      <c r="C656" s="269" t="s">
        <v>717</v>
      </c>
      <c r="D656" s="263"/>
      <c r="E656" s="261"/>
      <c r="F656" s="261"/>
      <c r="G656" s="261"/>
      <c r="H656" s="261"/>
      <c r="I656" s="261"/>
      <c r="J656" s="261"/>
      <c r="K656" s="1304"/>
      <c r="L656" s="1304"/>
      <c r="M656" s="264">
        <f>SUM(M657:M659)</f>
        <v>40000000</v>
      </c>
      <c r="N656" s="264">
        <f>SUM(N657:N659)</f>
        <v>40000000</v>
      </c>
      <c r="O656" s="261"/>
      <c r="P656" s="261"/>
      <c r="U656" s="264">
        <f t="shared" ref="U656:Z656" si="172">SUM(U657:U659)</f>
        <v>2500</v>
      </c>
      <c r="V656" s="264">
        <f t="shared" si="172"/>
        <v>2000</v>
      </c>
      <c r="W656" s="264">
        <f t="shared" si="172"/>
        <v>0</v>
      </c>
      <c r="X656" s="264">
        <f t="shared" si="172"/>
        <v>0</v>
      </c>
      <c r="Y656" s="264">
        <f t="shared" si="172"/>
        <v>1517</v>
      </c>
      <c r="Z656" s="297">
        <f t="shared" si="172"/>
        <v>50</v>
      </c>
      <c r="AG656" s="1228" t="s">
        <v>711</v>
      </c>
      <c r="AH656" s="261"/>
      <c r="AI656" s="268"/>
      <c r="AJ656" s="264">
        <f t="shared" ref="AJ656:AX656" si="173">SUM(AJ657:AJ659)</f>
        <v>40000000</v>
      </c>
      <c r="AK656" s="265">
        <f t="shared" si="173"/>
        <v>0</v>
      </c>
      <c r="AL656" s="264">
        <f t="shared" si="173"/>
        <v>40000000</v>
      </c>
      <c r="AM656" s="264">
        <f t="shared" si="173"/>
        <v>0</v>
      </c>
      <c r="AN656" s="264">
        <f t="shared" si="173"/>
        <v>1200000</v>
      </c>
      <c r="AO656" s="264">
        <f t="shared" si="173"/>
        <v>2500000</v>
      </c>
      <c r="AP656" s="264">
        <f t="shared" si="173"/>
        <v>3800000</v>
      </c>
      <c r="AQ656" s="264">
        <f t="shared" si="173"/>
        <v>4600000</v>
      </c>
      <c r="AR656" s="264">
        <f t="shared" si="173"/>
        <v>4600000</v>
      </c>
      <c r="AS656" s="264">
        <f t="shared" si="173"/>
        <v>5000000</v>
      </c>
      <c r="AT656" s="264">
        <f t="shared" si="173"/>
        <v>5600000</v>
      </c>
      <c r="AU656" s="264">
        <f t="shared" si="173"/>
        <v>4600000</v>
      </c>
      <c r="AV656" s="264">
        <f t="shared" si="173"/>
        <v>3600000</v>
      </c>
      <c r="AW656" s="264">
        <f t="shared" si="173"/>
        <v>3100000</v>
      </c>
      <c r="AX656" s="993">
        <f t="shared" si="173"/>
        <v>1400000</v>
      </c>
      <c r="AY656" s="1141">
        <f t="shared" si="158"/>
        <v>40000000</v>
      </c>
      <c r="AZ656" s="1141">
        <f t="shared" si="159"/>
        <v>0</v>
      </c>
      <c r="BC656" s="1064"/>
    </row>
    <row r="657" spans="1:55" ht="23.25">
      <c r="C657" s="266"/>
      <c r="D657" s="14"/>
      <c r="K657" s="1354"/>
      <c r="L657" s="1354"/>
      <c r="N657" s="5"/>
      <c r="P657" s="4"/>
      <c r="Z657" s="2"/>
      <c r="AJ657" s="4"/>
      <c r="AY657" s="1141">
        <f t="shared" si="158"/>
        <v>0</v>
      </c>
      <c r="AZ657" s="1141">
        <f t="shared" si="159"/>
        <v>0</v>
      </c>
    </row>
    <row r="658" spans="1:55" s="1556" customFormat="1" ht="22.5" customHeight="1" thickBot="1">
      <c r="A658" s="688">
        <v>2</v>
      </c>
      <c r="B658" s="304">
        <v>1</v>
      </c>
      <c r="C658" s="1564" t="s">
        <v>719</v>
      </c>
      <c r="D658" s="396">
        <v>4.4000000000000004</v>
      </c>
      <c r="E658" s="396">
        <v>4</v>
      </c>
      <c r="F658" s="1387" t="s">
        <v>720</v>
      </c>
      <c r="G658" s="1387" t="s">
        <v>634</v>
      </c>
      <c r="H658" s="1387" t="s">
        <v>635</v>
      </c>
      <c r="I658" s="1565" t="s">
        <v>33</v>
      </c>
      <c r="J658" s="1566" t="s">
        <v>636</v>
      </c>
      <c r="K658" s="1320">
        <v>19.4313</v>
      </c>
      <c r="L658" s="1320">
        <v>100.05419999999999</v>
      </c>
      <c r="M658" s="419">
        <v>40000000</v>
      </c>
      <c r="N658" s="419">
        <v>40000000</v>
      </c>
      <c r="O658" s="1554" t="s">
        <v>493</v>
      </c>
      <c r="P658" s="401">
        <v>1</v>
      </c>
      <c r="Q658" s="401">
        <v>1</v>
      </c>
      <c r="R658" s="401" t="s">
        <v>691</v>
      </c>
      <c r="S658" s="401" t="s">
        <v>691</v>
      </c>
      <c r="T658" s="660">
        <v>3</v>
      </c>
      <c r="U658" s="407">
        <v>2500</v>
      </c>
      <c r="V658" s="402">
        <v>2000</v>
      </c>
      <c r="W658" s="402"/>
      <c r="X658" s="402"/>
      <c r="Y658" s="402">
        <v>1517</v>
      </c>
      <c r="Z658" s="748">
        <v>50</v>
      </c>
      <c r="AA658" s="304"/>
      <c r="AB658" s="304"/>
      <c r="AC658" s="304">
        <v>2563</v>
      </c>
      <c r="AD658" s="304">
        <v>2563</v>
      </c>
      <c r="AE658" s="304" t="s">
        <v>187</v>
      </c>
      <c r="AF658" s="304">
        <v>240</v>
      </c>
      <c r="AG658" s="1252" t="s">
        <v>711</v>
      </c>
      <c r="AH658" s="304"/>
      <c r="AI658" s="1567">
        <v>202560000275</v>
      </c>
      <c r="AJ658" s="419">
        <v>40000000</v>
      </c>
      <c r="AK658" s="419"/>
      <c r="AL658" s="419">
        <v>40000000</v>
      </c>
      <c r="AM658" s="406"/>
      <c r="AN658" s="1568">
        <v>1200000</v>
      </c>
      <c r="AO658" s="1568">
        <v>2500000</v>
      </c>
      <c r="AP658" s="1568">
        <v>3800000</v>
      </c>
      <c r="AQ658" s="1568">
        <v>4600000</v>
      </c>
      <c r="AR658" s="1568">
        <v>4600000</v>
      </c>
      <c r="AS658" s="1568">
        <v>5000000</v>
      </c>
      <c r="AT658" s="1568">
        <v>5600000</v>
      </c>
      <c r="AU658" s="1568">
        <v>4600000</v>
      </c>
      <c r="AV658" s="1568">
        <v>3600000</v>
      </c>
      <c r="AW658" s="1568">
        <v>3100000</v>
      </c>
      <c r="AX658" s="1569">
        <v>1400000</v>
      </c>
      <c r="AY658" s="1210">
        <f t="shared" si="158"/>
        <v>40000000</v>
      </c>
      <c r="AZ658" s="1210">
        <f t="shared" si="159"/>
        <v>0</v>
      </c>
      <c r="BA658" s="1555"/>
      <c r="BB658" s="1555"/>
    </row>
    <row r="659" spans="1:55" ht="23.25">
      <c r="C659" s="259"/>
      <c r="D659" s="14"/>
      <c r="K659" s="1354"/>
      <c r="L659" s="1354"/>
      <c r="N659" s="5"/>
      <c r="P659" s="4"/>
      <c r="U659" s="258"/>
      <c r="V659" s="258"/>
      <c r="W659" s="258"/>
      <c r="X659" s="258"/>
      <c r="Y659" s="258"/>
      <c r="Z659" s="258"/>
      <c r="AJ659" s="4"/>
      <c r="AY659" s="1141">
        <f t="shared" si="158"/>
        <v>0</v>
      </c>
      <c r="AZ659" s="1141">
        <f t="shared" si="159"/>
        <v>0</v>
      </c>
    </row>
    <row r="660" spans="1:55" s="260" customFormat="1" ht="23.25">
      <c r="B660" s="261">
        <f>COUNT(B661:B665)</f>
        <v>3</v>
      </c>
      <c r="C660" s="269" t="s">
        <v>718</v>
      </c>
      <c r="D660" s="263"/>
      <c r="E660" s="261"/>
      <c r="F660" s="261"/>
      <c r="G660" s="261"/>
      <c r="H660" s="261"/>
      <c r="I660" s="261"/>
      <c r="J660" s="261"/>
      <c r="K660" s="1304"/>
      <c r="L660" s="1304"/>
      <c r="M660" s="264">
        <f>SUM(M661:M665)</f>
        <v>38500000</v>
      </c>
      <c r="N660" s="264">
        <f>SUM(N661:N665)</f>
        <v>21500000</v>
      </c>
      <c r="O660" s="264">
        <f>SUM(O661:O665)</f>
        <v>17000000</v>
      </c>
      <c r="P660" s="261"/>
      <c r="Z660" s="297"/>
      <c r="AG660" s="1228" t="s">
        <v>891</v>
      </c>
      <c r="AH660" s="261"/>
      <c r="AI660" s="261"/>
      <c r="AJ660" s="297">
        <f>SUM(AJ661:AJ665)</f>
        <v>38500000</v>
      </c>
      <c r="AK660" s="265"/>
      <c r="AL660" s="297">
        <f>SUM(AL661:AL665)</f>
        <v>38500000</v>
      </c>
      <c r="AM660" s="264"/>
      <c r="AN660" s="297">
        <f t="shared" ref="AN660:AX660" si="174">SUM(AN661:AN665)</f>
        <v>7700000</v>
      </c>
      <c r="AO660" s="297">
        <f t="shared" si="174"/>
        <v>3850000</v>
      </c>
      <c r="AP660" s="297">
        <f t="shared" si="174"/>
        <v>3850000</v>
      </c>
      <c r="AQ660" s="297">
        <f t="shared" si="174"/>
        <v>3850000</v>
      </c>
      <c r="AR660" s="297">
        <f t="shared" si="174"/>
        <v>3850000</v>
      </c>
      <c r="AS660" s="297">
        <f t="shared" si="174"/>
        <v>3850000</v>
      </c>
      <c r="AT660" s="297">
        <f t="shared" si="174"/>
        <v>3850000</v>
      </c>
      <c r="AU660" s="297">
        <f t="shared" si="174"/>
        <v>3850000</v>
      </c>
      <c r="AV660" s="297">
        <f t="shared" si="174"/>
        <v>1925000</v>
      </c>
      <c r="AW660" s="297">
        <f t="shared" si="174"/>
        <v>1925000</v>
      </c>
      <c r="AX660" s="997">
        <f t="shared" si="174"/>
        <v>0</v>
      </c>
      <c r="AY660" s="1141">
        <f t="shared" si="158"/>
        <v>38500000</v>
      </c>
      <c r="AZ660" s="1141">
        <f t="shared" si="159"/>
        <v>0</v>
      </c>
      <c r="BC660" s="1064"/>
    </row>
    <row r="661" spans="1:55" s="272" customFormat="1" ht="23.25">
      <c r="B661" s="165"/>
      <c r="C661" s="624"/>
      <c r="D661" s="274"/>
      <c r="E661" s="165"/>
      <c r="F661" s="165"/>
      <c r="G661" s="165"/>
      <c r="H661" s="165"/>
      <c r="I661" s="165"/>
      <c r="J661" s="165"/>
      <c r="K661" s="1334"/>
      <c r="L661" s="1334"/>
      <c r="M661" s="275"/>
      <c r="N661" s="275"/>
      <c r="O661" s="165"/>
      <c r="P661" s="165"/>
      <c r="AG661" s="1241"/>
      <c r="AH661" s="165"/>
      <c r="AI661" s="165"/>
      <c r="AJ661" s="165"/>
      <c r="AK661" s="1181"/>
      <c r="AL661" s="275"/>
      <c r="AM661" s="275"/>
      <c r="AN661" s="275"/>
      <c r="AO661" s="275"/>
      <c r="AP661" s="275"/>
      <c r="AQ661" s="275"/>
      <c r="AR661" s="275"/>
      <c r="AS661" s="275"/>
      <c r="AT661" s="275"/>
      <c r="AU661" s="275"/>
      <c r="AV661" s="275"/>
      <c r="AW661" s="275"/>
      <c r="AX661" s="1051"/>
      <c r="AY661" s="1141">
        <f t="shared" si="158"/>
        <v>0</v>
      </c>
      <c r="AZ661" s="1141">
        <f t="shared" si="159"/>
        <v>0</v>
      </c>
      <c r="BC661" s="95"/>
    </row>
    <row r="662" spans="1:55" s="312" customFormat="1" ht="23.25">
      <c r="A662" s="304">
        <v>2</v>
      </c>
      <c r="B662" s="304">
        <v>1</v>
      </c>
      <c r="C662" s="899" t="s">
        <v>1330</v>
      </c>
      <c r="D662" s="304">
        <v>4.4000000000000004</v>
      </c>
      <c r="E662" s="304">
        <v>4</v>
      </c>
      <c r="F662" s="660" t="s">
        <v>765</v>
      </c>
      <c r="G662" s="660" t="s">
        <v>766</v>
      </c>
      <c r="H662" s="660" t="s">
        <v>487</v>
      </c>
      <c r="I662" s="1464" t="s">
        <v>879</v>
      </c>
      <c r="J662" s="660" t="s">
        <v>455</v>
      </c>
      <c r="K662" s="904">
        <v>18.137868050000002</v>
      </c>
      <c r="L662" s="904">
        <v>99.461330579999995</v>
      </c>
      <c r="M662" s="902">
        <v>17000000</v>
      </c>
      <c r="N662" s="950"/>
      <c r="O662" s="289">
        <f>+M662-N662</f>
        <v>17000000</v>
      </c>
      <c r="P662" s="660">
        <v>1</v>
      </c>
      <c r="Q662" s="660">
        <v>1</v>
      </c>
      <c r="R662" s="660">
        <v>4</v>
      </c>
      <c r="S662" s="660">
        <v>2</v>
      </c>
      <c r="T662" s="660">
        <v>2</v>
      </c>
      <c r="U662" s="903">
        <v>2000</v>
      </c>
      <c r="V662" s="903">
        <v>0</v>
      </c>
      <c r="W662" s="1599">
        <v>0</v>
      </c>
      <c r="X662" s="1454">
        <v>0</v>
      </c>
      <c r="Y662" s="903">
        <v>400</v>
      </c>
      <c r="Z662" s="903">
        <v>60</v>
      </c>
      <c r="AA662" s="304"/>
      <c r="AB662" s="304"/>
      <c r="AC662" s="304">
        <v>2563</v>
      </c>
      <c r="AD662" s="304">
        <v>2563</v>
      </c>
      <c r="AE662" s="304" t="s">
        <v>187</v>
      </c>
      <c r="AF662" s="660">
        <v>180</v>
      </c>
      <c r="AG662" s="1246" t="s">
        <v>891</v>
      </c>
      <c r="AH662" s="376"/>
      <c r="AI662" s="311">
        <v>202520000668</v>
      </c>
      <c r="AJ662" s="902">
        <v>17000000</v>
      </c>
      <c r="AK662" s="1160"/>
      <c r="AL662" s="902">
        <v>17000000</v>
      </c>
      <c r="AM662" s="289"/>
      <c r="AN662" s="289">
        <f>0.2*AL662</f>
        <v>3400000</v>
      </c>
      <c r="AO662" s="289">
        <f>0.1*AL662</f>
        <v>1700000</v>
      </c>
      <c r="AP662" s="289">
        <f>0.1*AL662</f>
        <v>1700000</v>
      </c>
      <c r="AQ662" s="308">
        <f>0.1*AL662</f>
        <v>1700000</v>
      </c>
      <c r="AR662" s="308">
        <f>0.1*AL662</f>
        <v>1700000</v>
      </c>
      <c r="AS662" s="308">
        <f>0.1*AL662</f>
        <v>1700000</v>
      </c>
      <c r="AT662" s="308">
        <f>0.1*AL662</f>
        <v>1700000</v>
      </c>
      <c r="AU662" s="308">
        <f>0.1*AL662</f>
        <v>1700000</v>
      </c>
      <c r="AV662" s="289">
        <f>0.05*AL662</f>
        <v>850000</v>
      </c>
      <c r="AW662" s="289">
        <f>0.05*AL662</f>
        <v>850000</v>
      </c>
      <c r="AX662" s="1005"/>
      <c r="AY662" s="1210">
        <f t="shared" si="158"/>
        <v>17000000</v>
      </c>
      <c r="AZ662" s="1210">
        <f t="shared" si="159"/>
        <v>0</v>
      </c>
      <c r="BC662" s="1063"/>
    </row>
    <row r="663" spans="1:55" s="217" customFormat="1" ht="23.25">
      <c r="A663" s="210">
        <v>2</v>
      </c>
      <c r="B663" s="210">
        <v>2</v>
      </c>
      <c r="C663" s="918" t="s">
        <v>1331</v>
      </c>
      <c r="D663" s="210">
        <v>4.4000000000000004</v>
      </c>
      <c r="E663" s="210">
        <v>4</v>
      </c>
      <c r="F663" s="887" t="s">
        <v>960</v>
      </c>
      <c r="G663" s="887" t="s">
        <v>901</v>
      </c>
      <c r="H663" s="887" t="s">
        <v>487</v>
      </c>
      <c r="I663" s="1417" t="s">
        <v>903</v>
      </c>
      <c r="J663" s="887" t="s">
        <v>455</v>
      </c>
      <c r="K663" s="891">
        <v>18.500740400000002</v>
      </c>
      <c r="L663" s="891">
        <v>99.211254299999993</v>
      </c>
      <c r="M663" s="895">
        <v>15000000</v>
      </c>
      <c r="N663" s="895">
        <v>15000000</v>
      </c>
      <c r="O663" s="239">
        <f>+M663-N663</f>
        <v>0</v>
      </c>
      <c r="P663" s="887">
        <v>1</v>
      </c>
      <c r="Q663" s="887">
        <v>1</v>
      </c>
      <c r="R663" s="887">
        <v>4</v>
      </c>
      <c r="S663" s="887">
        <v>4</v>
      </c>
      <c r="T663" s="1535">
        <v>3</v>
      </c>
      <c r="U663" s="890">
        <v>2000</v>
      </c>
      <c r="V663" s="903">
        <v>0</v>
      </c>
      <c r="W663" s="1599">
        <v>0</v>
      </c>
      <c r="X663" s="1454">
        <v>0</v>
      </c>
      <c r="Y663" s="890">
        <v>400</v>
      </c>
      <c r="Z663" s="890">
        <v>60</v>
      </c>
      <c r="AA663" s="210"/>
      <c r="AB663" s="210"/>
      <c r="AC663" s="210">
        <v>2563</v>
      </c>
      <c r="AD663" s="210">
        <v>2563</v>
      </c>
      <c r="AE663" s="210" t="s">
        <v>187</v>
      </c>
      <c r="AF663" s="887">
        <v>180</v>
      </c>
      <c r="AG663" s="1249" t="s">
        <v>891</v>
      </c>
      <c r="AH663" s="348"/>
      <c r="AI663" s="522" t="str">
        <f>"0202520000622"</f>
        <v>0202520000622</v>
      </c>
      <c r="AJ663" s="895">
        <v>15000000</v>
      </c>
      <c r="AK663" s="253"/>
      <c r="AL663" s="895">
        <v>15000000</v>
      </c>
      <c r="AM663" s="239"/>
      <c r="AN663" s="239">
        <f>0.2*AL663</f>
        <v>3000000</v>
      </c>
      <c r="AO663" s="239">
        <f>0.1*AL663</f>
        <v>1500000</v>
      </c>
      <c r="AP663" s="239">
        <f>0.1*AL663</f>
        <v>1500000</v>
      </c>
      <c r="AQ663" s="308">
        <f>0.1*AL663</f>
        <v>1500000</v>
      </c>
      <c r="AR663" s="308">
        <f>0.1*AL663</f>
        <v>1500000</v>
      </c>
      <c r="AS663" s="308">
        <f>0.1*AL663</f>
        <v>1500000</v>
      </c>
      <c r="AT663" s="308">
        <f>0.1*AL663</f>
        <v>1500000</v>
      </c>
      <c r="AU663" s="308">
        <f>0.1*AL663</f>
        <v>1500000</v>
      </c>
      <c r="AV663" s="289">
        <f>0.05*AL663</f>
        <v>750000</v>
      </c>
      <c r="AW663" s="289">
        <f>0.05*AL663</f>
        <v>750000</v>
      </c>
      <c r="AX663" s="990"/>
      <c r="AY663" s="1141">
        <f t="shared" si="158"/>
        <v>15000000</v>
      </c>
      <c r="AZ663" s="1141">
        <f t="shared" si="159"/>
        <v>0</v>
      </c>
      <c r="BC663" s="1062"/>
    </row>
    <row r="664" spans="1:55" s="217" customFormat="1" ht="23.25">
      <c r="A664" s="210">
        <v>2</v>
      </c>
      <c r="B664" s="210">
        <v>3</v>
      </c>
      <c r="C664" s="292" t="s">
        <v>1332</v>
      </c>
      <c r="D664" s="210">
        <v>4.4000000000000004</v>
      </c>
      <c r="E664" s="210">
        <v>4</v>
      </c>
      <c r="F664" s="944" t="s">
        <v>912</v>
      </c>
      <c r="G664" s="944" t="s">
        <v>911</v>
      </c>
      <c r="H664" s="944" t="s">
        <v>487</v>
      </c>
      <c r="I664" s="1466">
        <v>707</v>
      </c>
      <c r="J664" s="947" t="s">
        <v>455</v>
      </c>
      <c r="K664" s="1306">
        <v>18.9750975</v>
      </c>
      <c r="L664" s="1306">
        <v>99.305891900000006</v>
      </c>
      <c r="M664" s="895">
        <v>6500000</v>
      </c>
      <c r="N664" s="895">
        <v>6500000</v>
      </c>
      <c r="O664" s="239">
        <f>+M664-N664</f>
        <v>0</v>
      </c>
      <c r="P664" s="211">
        <v>1</v>
      </c>
      <c r="Q664" s="944">
        <v>1</v>
      </c>
      <c r="R664" s="948">
        <v>4</v>
      </c>
      <c r="S664" s="948">
        <v>4</v>
      </c>
      <c r="T664" s="1536">
        <v>3</v>
      </c>
      <c r="U664" s="890">
        <v>1200</v>
      </c>
      <c r="V664" s="903">
        <v>0</v>
      </c>
      <c r="W664" s="1599">
        <v>0</v>
      </c>
      <c r="X664" s="1454">
        <v>0</v>
      </c>
      <c r="Y664" s="760">
        <v>200</v>
      </c>
      <c r="Z664" s="760">
        <v>40</v>
      </c>
      <c r="AA664" s="210"/>
      <c r="AB664" s="210"/>
      <c r="AC664" s="210">
        <v>2563</v>
      </c>
      <c r="AD664" s="210">
        <v>2563</v>
      </c>
      <c r="AE664" s="210" t="s">
        <v>187</v>
      </c>
      <c r="AF664" s="887">
        <v>181</v>
      </c>
      <c r="AG664" s="1249" t="s">
        <v>891</v>
      </c>
      <c r="AH664" s="348"/>
      <c r="AI664" s="386" t="str">
        <f>"0202520000649"</f>
        <v>0202520000649</v>
      </c>
      <c r="AJ664" s="895">
        <v>6500000</v>
      </c>
      <c r="AK664" s="253"/>
      <c r="AL664" s="895">
        <v>6500000</v>
      </c>
      <c r="AM664" s="239"/>
      <c r="AN664" s="239">
        <f>0.2*AL664</f>
        <v>1300000</v>
      </c>
      <c r="AO664" s="239">
        <f>0.1*AL664</f>
        <v>650000</v>
      </c>
      <c r="AP664" s="239">
        <f>0.1*AL664</f>
        <v>650000</v>
      </c>
      <c r="AQ664" s="308">
        <f>0.1*AL664</f>
        <v>650000</v>
      </c>
      <c r="AR664" s="308">
        <f>0.1*AL664</f>
        <v>650000</v>
      </c>
      <c r="AS664" s="308">
        <f>0.1*AL664</f>
        <v>650000</v>
      </c>
      <c r="AT664" s="308">
        <f>0.1*AL664</f>
        <v>650000</v>
      </c>
      <c r="AU664" s="308">
        <f>0.1*AL664</f>
        <v>650000</v>
      </c>
      <c r="AV664" s="289">
        <f>0.05*AL664</f>
        <v>325000</v>
      </c>
      <c r="AW664" s="289">
        <f>0.05*AL664</f>
        <v>325000</v>
      </c>
      <c r="AX664" s="990"/>
      <c r="AY664" s="1141">
        <f t="shared" si="158"/>
        <v>6500000</v>
      </c>
      <c r="AZ664" s="1141">
        <f t="shared" si="159"/>
        <v>0</v>
      </c>
      <c r="BC664" s="1062"/>
    </row>
    <row r="665" spans="1:55" s="272" customFormat="1" ht="23.25">
      <c r="B665" s="165"/>
      <c r="C665" s="625"/>
      <c r="D665" s="274"/>
      <c r="E665" s="165"/>
      <c r="F665" s="165"/>
      <c r="G665" s="165"/>
      <c r="H665" s="165"/>
      <c r="I665" s="165"/>
      <c r="J665" s="165"/>
      <c r="K665" s="1334"/>
      <c r="L665" s="1334"/>
      <c r="M665" s="275"/>
      <c r="N665" s="275"/>
      <c r="O665" s="165"/>
      <c r="P665" s="165"/>
      <c r="AG665" s="1241"/>
      <c r="AH665" s="165"/>
      <c r="AI665" s="165"/>
      <c r="AJ665" s="165"/>
      <c r="AK665" s="1181"/>
      <c r="AL665" s="275"/>
      <c r="AM665" s="275"/>
      <c r="AN665" s="275"/>
      <c r="AO665" s="275"/>
      <c r="AP665" s="275"/>
      <c r="AQ665" s="275"/>
      <c r="AR665" s="275"/>
      <c r="AS665" s="275"/>
      <c r="AT665" s="275"/>
      <c r="AU665" s="275"/>
      <c r="AV665" s="275"/>
      <c r="AW665" s="275"/>
      <c r="AX665" s="1051"/>
      <c r="AY665" s="1141">
        <f t="shared" si="158"/>
        <v>0</v>
      </c>
      <c r="AZ665" s="1141">
        <f t="shared" si="159"/>
        <v>0</v>
      </c>
      <c r="BC665" s="95"/>
    </row>
    <row r="666" spans="1:55" s="1099" customFormat="1" ht="23.25">
      <c r="B666" s="1100">
        <f>+B667+B671+B675</f>
        <v>5</v>
      </c>
      <c r="C666" s="1115" t="s">
        <v>57</v>
      </c>
      <c r="D666" s="1102"/>
      <c r="E666" s="1100"/>
      <c r="F666" s="1100"/>
      <c r="G666" s="1100"/>
      <c r="H666" s="1100"/>
      <c r="I666" s="1100"/>
      <c r="J666" s="1100"/>
      <c r="K666" s="1352"/>
      <c r="L666" s="1352"/>
      <c r="M666" s="1103">
        <f>+M667+M671+M675</f>
        <v>60500000</v>
      </c>
      <c r="N666" s="1103">
        <f>+N667+N671+N675</f>
        <v>13500000</v>
      </c>
      <c r="O666" s="1104">
        <f>+O667+O671+O675</f>
        <v>47000000</v>
      </c>
      <c r="P666" s="1100"/>
      <c r="V666" s="1103">
        <f>+V667+V671+V675</f>
        <v>4300</v>
      </c>
      <c r="W666" s="1103">
        <f>+W667+W671+W675</f>
        <v>0</v>
      </c>
      <c r="X666" s="1116">
        <f>+X667+X671+X675</f>
        <v>8.7900000000000009</v>
      </c>
      <c r="Y666" s="1103">
        <f>+Y667+Y671+Y675</f>
        <v>3270</v>
      </c>
      <c r="Z666" s="1518">
        <f>+Z667+Z671+Z675</f>
        <v>252</v>
      </c>
      <c r="AG666" s="1273">
        <v>3</v>
      </c>
      <c r="AH666" s="1100"/>
      <c r="AI666" s="1409"/>
      <c r="AJ666" s="1103">
        <f t="shared" ref="AJ666:AX666" si="175">+AJ667+AJ671+AJ675</f>
        <v>60500000</v>
      </c>
      <c r="AK666" s="1191">
        <f t="shared" si="175"/>
        <v>0</v>
      </c>
      <c r="AL666" s="1103">
        <f t="shared" si="175"/>
        <v>60500000</v>
      </c>
      <c r="AM666" s="1103">
        <f t="shared" si="175"/>
        <v>35000</v>
      </c>
      <c r="AN666" s="1103">
        <f t="shared" si="175"/>
        <v>9505000</v>
      </c>
      <c r="AO666" s="1103">
        <f t="shared" si="175"/>
        <v>4910000</v>
      </c>
      <c r="AP666" s="1103">
        <f t="shared" si="175"/>
        <v>5780000</v>
      </c>
      <c r="AQ666" s="1103">
        <f t="shared" si="175"/>
        <v>6060000</v>
      </c>
      <c r="AR666" s="1103">
        <f t="shared" si="175"/>
        <v>7260000</v>
      </c>
      <c r="AS666" s="1103">
        <f t="shared" si="175"/>
        <v>7270000</v>
      </c>
      <c r="AT666" s="1103">
        <f t="shared" si="175"/>
        <v>6625000</v>
      </c>
      <c r="AU666" s="1103">
        <f t="shared" si="175"/>
        <v>6080000</v>
      </c>
      <c r="AV666" s="1103">
        <f t="shared" si="175"/>
        <v>3415000</v>
      </c>
      <c r="AW666" s="1103">
        <f t="shared" si="175"/>
        <v>3080000</v>
      </c>
      <c r="AX666" s="1107">
        <f t="shared" si="175"/>
        <v>480000</v>
      </c>
      <c r="AY666" s="1141">
        <f t="shared" si="158"/>
        <v>60500000</v>
      </c>
      <c r="AZ666" s="1141">
        <f t="shared" si="159"/>
        <v>0</v>
      </c>
      <c r="BC666" s="1106"/>
    </row>
    <row r="667" spans="1:55" s="260" customFormat="1" ht="23.25">
      <c r="B667" s="261">
        <f>COUNT(B668:B670)</f>
        <v>1</v>
      </c>
      <c r="C667" s="262" t="s">
        <v>479</v>
      </c>
      <c r="D667" s="263"/>
      <c r="E667" s="261"/>
      <c r="F667" s="261"/>
      <c r="G667" s="261"/>
      <c r="H667" s="261"/>
      <c r="I667" s="261"/>
      <c r="J667" s="261"/>
      <c r="K667" s="1304"/>
      <c r="L667" s="1304"/>
      <c r="M667" s="264">
        <f>SUM(M668:M670)</f>
        <v>3500000</v>
      </c>
      <c r="N667" s="264">
        <f>SUM(N668:N670)</f>
        <v>3500000</v>
      </c>
      <c r="O667" s="261"/>
      <c r="P667" s="261"/>
      <c r="V667" s="260">
        <f>SUM(V668:V670)</f>
        <v>200</v>
      </c>
      <c r="W667" s="260">
        <f>SUM(W668:W670)</f>
        <v>0</v>
      </c>
      <c r="X667" s="956">
        <f>SUM(X668:X670)</f>
        <v>0.06</v>
      </c>
      <c r="Y667" s="260">
        <f>SUM(Y668:Y670)</f>
        <v>220</v>
      </c>
      <c r="Z667" s="297">
        <f>SUM(Z668:Z670)</f>
        <v>12</v>
      </c>
      <c r="AG667" s="1228" t="s">
        <v>159</v>
      </c>
      <c r="AH667" s="261"/>
      <c r="AI667" s="261"/>
      <c r="AJ667" s="264">
        <f t="shared" ref="AJ667:AX667" si="176">SUM(AJ668:AJ670)</f>
        <v>3500000</v>
      </c>
      <c r="AK667" s="265">
        <f t="shared" si="176"/>
        <v>0</v>
      </c>
      <c r="AL667" s="264">
        <f t="shared" si="176"/>
        <v>3500000</v>
      </c>
      <c r="AM667" s="264">
        <f t="shared" si="176"/>
        <v>35000</v>
      </c>
      <c r="AN667" s="264">
        <f t="shared" si="176"/>
        <v>105000</v>
      </c>
      <c r="AO667" s="264">
        <f t="shared" si="176"/>
        <v>210000</v>
      </c>
      <c r="AP667" s="264">
        <f t="shared" si="176"/>
        <v>280000</v>
      </c>
      <c r="AQ667" s="264">
        <f t="shared" si="176"/>
        <v>350000</v>
      </c>
      <c r="AR667" s="264">
        <f t="shared" si="176"/>
        <v>560000</v>
      </c>
      <c r="AS667" s="264">
        <f t="shared" si="176"/>
        <v>770000</v>
      </c>
      <c r="AT667" s="264">
        <f t="shared" si="176"/>
        <v>525000</v>
      </c>
      <c r="AU667" s="264">
        <f t="shared" si="176"/>
        <v>280000</v>
      </c>
      <c r="AV667" s="264">
        <f t="shared" si="176"/>
        <v>175000</v>
      </c>
      <c r="AW667" s="264">
        <f t="shared" si="176"/>
        <v>140000</v>
      </c>
      <c r="AX667" s="993">
        <f t="shared" si="176"/>
        <v>70000</v>
      </c>
      <c r="AY667" s="1141">
        <f t="shared" si="158"/>
        <v>3500000</v>
      </c>
      <c r="AZ667" s="1141">
        <f t="shared" si="159"/>
        <v>0</v>
      </c>
      <c r="BC667" s="1064"/>
    </row>
    <row r="668" spans="1:55" s="272" customFormat="1" ht="23.25">
      <c r="B668" s="165"/>
      <c r="C668" s="222"/>
      <c r="D668" s="274"/>
      <c r="E668" s="165"/>
      <c r="F668" s="165"/>
      <c r="G668" s="165"/>
      <c r="H668" s="165"/>
      <c r="I668" s="165"/>
      <c r="J668" s="165"/>
      <c r="K668" s="1334"/>
      <c r="L668" s="1334"/>
      <c r="M668" s="275"/>
      <c r="N668" s="275"/>
      <c r="O668" s="165"/>
      <c r="P668" s="165"/>
      <c r="AG668" s="1241"/>
      <c r="AH668" s="165"/>
      <c r="AI668" s="165"/>
      <c r="AJ668" s="165"/>
      <c r="AK668" s="1181"/>
      <c r="AL668" s="275"/>
      <c r="AM668" s="275"/>
      <c r="AN668" s="275"/>
      <c r="AO668" s="275"/>
      <c r="AP668" s="275"/>
      <c r="AQ668" s="275"/>
      <c r="AR668" s="275"/>
      <c r="AS668" s="275"/>
      <c r="AT668" s="275"/>
      <c r="AU668" s="275"/>
      <c r="AV668" s="275"/>
      <c r="AW668" s="275"/>
      <c r="AX668" s="1051"/>
      <c r="AY668" s="1141">
        <f t="shared" si="158"/>
        <v>0</v>
      </c>
      <c r="AZ668" s="1141">
        <f t="shared" si="159"/>
        <v>0</v>
      </c>
      <c r="BC668" s="95"/>
    </row>
    <row r="669" spans="1:55" s="290" customFormat="1" ht="51" customHeight="1">
      <c r="A669" s="207">
        <v>2</v>
      </c>
      <c r="B669" s="211">
        <v>1</v>
      </c>
      <c r="C669" s="222" t="s">
        <v>1172</v>
      </c>
      <c r="D669" s="207">
        <v>4.5</v>
      </c>
      <c r="E669" s="211">
        <v>7</v>
      </c>
      <c r="F669" s="211" t="s">
        <v>567</v>
      </c>
      <c r="G669" s="211" t="s">
        <v>523</v>
      </c>
      <c r="H669" s="211" t="s">
        <v>139</v>
      </c>
      <c r="I669" s="211" t="s">
        <v>563</v>
      </c>
      <c r="J669" s="291" t="s">
        <v>33</v>
      </c>
      <c r="K669" s="257">
        <v>19.891100000000002</v>
      </c>
      <c r="L669" s="257">
        <v>100.0919</v>
      </c>
      <c r="M669" s="282">
        <v>3500000</v>
      </c>
      <c r="N669" s="282">
        <v>3500000</v>
      </c>
      <c r="O669" s="282"/>
      <c r="P669" s="333">
        <v>1</v>
      </c>
      <c r="Q669" s="333">
        <v>1</v>
      </c>
      <c r="R669" s="333">
        <v>4</v>
      </c>
      <c r="S669" s="333">
        <v>4</v>
      </c>
      <c r="T669" s="333">
        <v>4</v>
      </c>
      <c r="U669" s="196" t="s">
        <v>32</v>
      </c>
      <c r="V669" s="334">
        <v>200</v>
      </c>
      <c r="W669" s="207"/>
      <c r="X669" s="255">
        <v>0.06</v>
      </c>
      <c r="Y669" s="244">
        <v>220</v>
      </c>
      <c r="Z669" s="250">
        <v>12</v>
      </c>
      <c r="AA669" s="207" t="s">
        <v>32</v>
      </c>
      <c r="AB669" s="207" t="s">
        <v>32</v>
      </c>
      <c r="AC669" s="207">
        <v>2563</v>
      </c>
      <c r="AD669" s="207">
        <v>2563</v>
      </c>
      <c r="AE669" s="304" t="s">
        <v>187</v>
      </c>
      <c r="AF669" s="207">
        <v>365</v>
      </c>
      <c r="AG669" s="1241" t="s">
        <v>159</v>
      </c>
      <c r="AH669" s="207"/>
      <c r="AI669" s="225">
        <v>202570000516</v>
      </c>
      <c r="AJ669" s="282">
        <f>SUM(AM669:AX669)</f>
        <v>3500000</v>
      </c>
      <c r="AK669" s="366"/>
      <c r="AL669" s="282">
        <v>3500000</v>
      </c>
      <c r="AM669" s="282">
        <v>35000</v>
      </c>
      <c r="AN669" s="282">
        <v>105000</v>
      </c>
      <c r="AO669" s="282">
        <v>210000</v>
      </c>
      <c r="AP669" s="282">
        <v>280000</v>
      </c>
      <c r="AQ669" s="282">
        <v>350000</v>
      </c>
      <c r="AR669" s="282">
        <v>560000</v>
      </c>
      <c r="AS669" s="282">
        <v>770000</v>
      </c>
      <c r="AT669" s="282">
        <v>525000</v>
      </c>
      <c r="AU669" s="282">
        <v>280000</v>
      </c>
      <c r="AV669" s="282">
        <v>175000</v>
      </c>
      <c r="AW669" s="282">
        <v>140000</v>
      </c>
      <c r="AX669" s="991">
        <v>70000</v>
      </c>
      <c r="AY669" s="1141">
        <f t="shared" si="158"/>
        <v>3500000</v>
      </c>
      <c r="AZ669" s="1141">
        <f t="shared" si="159"/>
        <v>0</v>
      </c>
      <c r="BC669" s="452"/>
    </row>
    <row r="670" spans="1:55" s="272" customFormat="1" ht="23.25">
      <c r="B670" s="165"/>
      <c r="C670" s="335"/>
      <c r="D670" s="274"/>
      <c r="E670" s="165"/>
      <c r="F670" s="165"/>
      <c r="G670" s="165"/>
      <c r="H670" s="165"/>
      <c r="I670" s="165"/>
      <c r="J670" s="165"/>
      <c r="K670" s="1334"/>
      <c r="L670" s="1334"/>
      <c r="M670" s="275"/>
      <c r="N670" s="275"/>
      <c r="O670" s="165"/>
      <c r="P670" s="165"/>
      <c r="AG670" s="1241"/>
      <c r="AH670" s="165"/>
      <c r="AI670" s="165"/>
      <c r="AJ670" s="165"/>
      <c r="AK670" s="1181"/>
      <c r="AL670" s="275"/>
      <c r="AM670" s="275"/>
      <c r="AN670" s="275"/>
      <c r="AO670" s="275"/>
      <c r="AP670" s="275"/>
      <c r="AQ670" s="275"/>
      <c r="AR670" s="275"/>
      <c r="AS670" s="275"/>
      <c r="AT670" s="275"/>
      <c r="AU670" s="275"/>
      <c r="AV670" s="275"/>
      <c r="AW670" s="275"/>
      <c r="AX670" s="1051"/>
      <c r="AY670" s="1141">
        <f t="shared" si="158"/>
        <v>0</v>
      </c>
      <c r="AZ670" s="1141">
        <f t="shared" si="159"/>
        <v>0</v>
      </c>
      <c r="BC670" s="95"/>
    </row>
    <row r="671" spans="1:55" s="260" customFormat="1" ht="23.25">
      <c r="B671" s="261">
        <f>COUNT(B672:B674)</f>
        <v>1</v>
      </c>
      <c r="C671" s="269" t="s">
        <v>717</v>
      </c>
      <c r="D671" s="263"/>
      <c r="E671" s="261"/>
      <c r="F671" s="261"/>
      <c r="G671" s="261"/>
      <c r="H671" s="261"/>
      <c r="I671" s="261"/>
      <c r="J671" s="261"/>
      <c r="K671" s="1304"/>
      <c r="L671" s="1304"/>
      <c r="M671" s="264">
        <f>SUM(M672:M674)</f>
        <v>10000000</v>
      </c>
      <c r="N671" s="264">
        <f>SUM(N672:N674)</f>
        <v>10000000</v>
      </c>
      <c r="O671" s="261"/>
      <c r="P671" s="261"/>
      <c r="V671" s="264">
        <f>SUM(V672:V674)</f>
        <v>1000</v>
      </c>
      <c r="W671" s="264">
        <f>SUM(W672:W674)</f>
        <v>0</v>
      </c>
      <c r="X671" s="296">
        <f>SUM(X672:X674)</f>
        <v>0.25</v>
      </c>
      <c r="Y671" s="264">
        <f>SUM(Y672:Y674)</f>
        <v>135</v>
      </c>
      <c r="Z671" s="297">
        <f>SUM(Z672:Z674)</f>
        <v>100</v>
      </c>
      <c r="AG671" s="1228" t="s">
        <v>711</v>
      </c>
      <c r="AH671" s="261"/>
      <c r="AI671" s="268"/>
      <c r="AJ671" s="264">
        <f t="shared" ref="AJ671:AX671" si="177">SUM(AJ672:AJ674)</f>
        <v>10000000</v>
      </c>
      <c r="AK671" s="265">
        <f t="shared" si="177"/>
        <v>0</v>
      </c>
      <c r="AL671" s="264">
        <f t="shared" si="177"/>
        <v>10000000</v>
      </c>
      <c r="AM671" s="264">
        <f t="shared" si="177"/>
        <v>0</v>
      </c>
      <c r="AN671" s="264">
        <f t="shared" si="177"/>
        <v>0</v>
      </c>
      <c r="AO671" s="264">
        <f t="shared" si="177"/>
        <v>0</v>
      </c>
      <c r="AP671" s="264">
        <f t="shared" si="177"/>
        <v>800000</v>
      </c>
      <c r="AQ671" s="264">
        <f t="shared" si="177"/>
        <v>1010000</v>
      </c>
      <c r="AR671" s="264">
        <f t="shared" si="177"/>
        <v>2000000</v>
      </c>
      <c r="AS671" s="264">
        <f t="shared" si="177"/>
        <v>1800000</v>
      </c>
      <c r="AT671" s="264">
        <f t="shared" si="177"/>
        <v>1400000</v>
      </c>
      <c r="AU671" s="264">
        <f t="shared" si="177"/>
        <v>1100000</v>
      </c>
      <c r="AV671" s="264">
        <f t="shared" si="177"/>
        <v>890000</v>
      </c>
      <c r="AW671" s="264">
        <f t="shared" si="177"/>
        <v>590000</v>
      </c>
      <c r="AX671" s="993">
        <f t="shared" si="177"/>
        <v>410000</v>
      </c>
      <c r="AY671" s="1141">
        <f t="shared" si="158"/>
        <v>10000000</v>
      </c>
      <c r="AZ671" s="1141">
        <f t="shared" si="159"/>
        <v>0</v>
      </c>
      <c r="BC671" s="1064"/>
    </row>
    <row r="672" spans="1:55" s="272" customFormat="1" ht="23.25">
      <c r="B672" s="165"/>
      <c r="C672" s="620"/>
      <c r="D672" s="274"/>
      <c r="E672" s="165"/>
      <c r="F672" s="165"/>
      <c r="G672" s="165"/>
      <c r="H672" s="165"/>
      <c r="I672" s="165"/>
      <c r="J672" s="165"/>
      <c r="K672" s="1334"/>
      <c r="L672" s="1334"/>
      <c r="M672" s="275"/>
      <c r="N672" s="275"/>
      <c r="O672" s="165"/>
      <c r="P672" s="165"/>
      <c r="AG672" s="1241"/>
      <c r="AH672" s="165"/>
      <c r="AI672" s="165"/>
      <c r="AJ672" s="165"/>
      <c r="AK672" s="1181"/>
      <c r="AL672" s="275"/>
      <c r="AM672" s="275"/>
      <c r="AN672" s="275"/>
      <c r="AO672" s="275"/>
      <c r="AP672" s="275"/>
      <c r="AQ672" s="275"/>
      <c r="AR672" s="275"/>
      <c r="AS672" s="275"/>
      <c r="AT672" s="275"/>
      <c r="AU672" s="275"/>
      <c r="AV672" s="275"/>
      <c r="AW672" s="275"/>
      <c r="AX672" s="1051"/>
      <c r="AY672" s="1141">
        <f t="shared" si="158"/>
        <v>0</v>
      </c>
      <c r="AZ672" s="1141">
        <f t="shared" si="159"/>
        <v>0</v>
      </c>
      <c r="BC672" s="95"/>
    </row>
    <row r="673" spans="1:55" s="1576" customFormat="1" ht="23.25">
      <c r="A673" s="304">
        <v>2</v>
      </c>
      <c r="B673" s="304">
        <v>1</v>
      </c>
      <c r="C673" s="1570" t="s">
        <v>714</v>
      </c>
      <c r="D673" s="608" t="s">
        <v>715</v>
      </c>
      <c r="E673" s="397">
        <v>7</v>
      </c>
      <c r="F673" s="1571" t="s">
        <v>716</v>
      </c>
      <c r="G673" s="1572" t="s">
        <v>634</v>
      </c>
      <c r="H673" s="1572" t="s">
        <v>635</v>
      </c>
      <c r="I673" s="1573" t="s">
        <v>33</v>
      </c>
      <c r="J673" s="1573" t="s">
        <v>636</v>
      </c>
      <c r="K673" s="534">
        <v>19.203137999999999</v>
      </c>
      <c r="L673" s="534">
        <v>99.994579999999999</v>
      </c>
      <c r="M673" s="1574">
        <v>10000000</v>
      </c>
      <c r="N673" s="1574">
        <v>10000000</v>
      </c>
      <c r="O673" s="539"/>
      <c r="P673" s="401" t="s">
        <v>570</v>
      </c>
      <c r="Q673" s="401" t="s">
        <v>570</v>
      </c>
      <c r="R673" s="401" t="s">
        <v>691</v>
      </c>
      <c r="S673" s="401" t="s">
        <v>570</v>
      </c>
      <c r="T673" s="401" t="s">
        <v>691</v>
      </c>
      <c r="U673" s="304"/>
      <c r="V673" s="407">
        <v>1000</v>
      </c>
      <c r="W673" s="1575"/>
      <c r="X673" s="535">
        <v>0.25</v>
      </c>
      <c r="Y673" s="407">
        <v>135</v>
      </c>
      <c r="Z673" s="537">
        <v>100</v>
      </c>
      <c r="AA673" s="304"/>
      <c r="AB673" s="304"/>
      <c r="AC673" s="1502">
        <v>2563</v>
      </c>
      <c r="AD673" s="304">
        <v>2563</v>
      </c>
      <c r="AE673" s="198" t="s">
        <v>187</v>
      </c>
      <c r="AF673" s="304">
        <v>240</v>
      </c>
      <c r="AG673" s="1252" t="s">
        <v>711</v>
      </c>
      <c r="AH673" s="304"/>
      <c r="AI673" s="958">
        <v>202560000224</v>
      </c>
      <c r="AJ673" s="419">
        <v>10000000</v>
      </c>
      <c r="AK673" s="419"/>
      <c r="AL673" s="419">
        <v>10000000</v>
      </c>
      <c r="AM673" s="406"/>
      <c r="AN673" s="406"/>
      <c r="AO673" s="406"/>
      <c r="AP673" s="406">
        <v>800000</v>
      </c>
      <c r="AQ673" s="406">
        <v>1010000</v>
      </c>
      <c r="AR673" s="406">
        <v>2000000</v>
      </c>
      <c r="AS673" s="406">
        <v>1800000</v>
      </c>
      <c r="AT673" s="406">
        <v>1400000</v>
      </c>
      <c r="AU673" s="406">
        <v>1100000</v>
      </c>
      <c r="AV673" s="406">
        <v>890000</v>
      </c>
      <c r="AW673" s="406">
        <v>590000</v>
      </c>
      <c r="AX673" s="995">
        <v>410000</v>
      </c>
      <c r="AY673" s="1210">
        <f t="shared" si="158"/>
        <v>10000000</v>
      </c>
      <c r="AZ673" s="1210">
        <f t="shared" si="159"/>
        <v>0</v>
      </c>
      <c r="BC673" s="1577"/>
    </row>
    <row r="674" spans="1:55" s="272" customFormat="1" ht="23.25">
      <c r="B674" s="165"/>
      <c r="C674" s="50"/>
      <c r="D674" s="274"/>
      <c r="E674" s="165"/>
      <c r="F674" s="165"/>
      <c r="G674" s="165"/>
      <c r="H674" s="165"/>
      <c r="I674" s="165"/>
      <c r="J674" s="165"/>
      <c r="K674" s="1334"/>
      <c r="L674" s="1334"/>
      <c r="M674" s="275"/>
      <c r="N674" s="275"/>
      <c r="O674" s="165"/>
      <c r="P674" s="165"/>
      <c r="AG674" s="1241"/>
      <c r="AH674" s="165"/>
      <c r="AI674" s="165"/>
      <c r="AJ674" s="165"/>
      <c r="AK674" s="1181"/>
      <c r="AL674" s="275"/>
      <c r="AM674" s="275"/>
      <c r="AN674" s="275"/>
      <c r="AO674" s="275"/>
      <c r="AP674" s="275"/>
      <c r="AQ674" s="275"/>
      <c r="AR674" s="275"/>
      <c r="AS674" s="275"/>
      <c r="AT674" s="275"/>
      <c r="AU674" s="275"/>
      <c r="AV674" s="275"/>
      <c r="AW674" s="275"/>
      <c r="AX674" s="1051"/>
      <c r="AY674" s="1141">
        <f t="shared" si="158"/>
        <v>0</v>
      </c>
      <c r="AZ674" s="1141">
        <f t="shared" si="159"/>
        <v>0</v>
      </c>
      <c r="BC674" s="95"/>
    </row>
    <row r="675" spans="1:55" s="260" customFormat="1" ht="23.25">
      <c r="B675" s="261">
        <f>COUNT(B676:B680)</f>
        <v>3</v>
      </c>
      <c r="C675" s="269" t="s">
        <v>718</v>
      </c>
      <c r="D675" s="263"/>
      <c r="E675" s="261"/>
      <c r="F675" s="261"/>
      <c r="G675" s="261"/>
      <c r="H675" s="261"/>
      <c r="I675" s="261"/>
      <c r="J675" s="261"/>
      <c r="K675" s="1304"/>
      <c r="L675" s="1304"/>
      <c r="M675" s="264">
        <f>SUM(M676:M680)</f>
        <v>47000000</v>
      </c>
      <c r="N675" s="264">
        <f>SUM(N676:N680)</f>
        <v>0</v>
      </c>
      <c r="O675" s="264">
        <f>SUM(O676:O680)</f>
        <v>47000000</v>
      </c>
      <c r="P675" s="261"/>
      <c r="V675" s="264">
        <f>SUM(V676:V680)</f>
        <v>3100</v>
      </c>
      <c r="W675" s="264">
        <f>SUM(W676:W680)</f>
        <v>0</v>
      </c>
      <c r="X675" s="264">
        <f>SUM(X676:X680)</f>
        <v>8.48</v>
      </c>
      <c r="Y675" s="264">
        <f>SUM(Y676:Y680)</f>
        <v>2915</v>
      </c>
      <c r="Z675" s="297">
        <f>SUM(Z676:Z680)</f>
        <v>140</v>
      </c>
      <c r="AG675" s="1228" t="s">
        <v>891</v>
      </c>
      <c r="AH675" s="261"/>
      <c r="AI675" s="261"/>
      <c r="AJ675" s="264">
        <f t="shared" ref="AJ675:AX675" si="178">SUM(AJ676:AJ680)</f>
        <v>47000000</v>
      </c>
      <c r="AK675" s="265">
        <f t="shared" si="178"/>
        <v>0</v>
      </c>
      <c r="AL675" s="264">
        <f t="shared" si="178"/>
        <v>47000000</v>
      </c>
      <c r="AM675" s="264">
        <f t="shared" si="178"/>
        <v>0</v>
      </c>
      <c r="AN675" s="264">
        <f t="shared" si="178"/>
        <v>9400000</v>
      </c>
      <c r="AO675" s="264">
        <f t="shared" si="178"/>
        <v>4700000</v>
      </c>
      <c r="AP675" s="264">
        <f t="shared" si="178"/>
        <v>4700000</v>
      </c>
      <c r="AQ675" s="264">
        <f t="shared" si="178"/>
        <v>4700000</v>
      </c>
      <c r="AR675" s="264">
        <f t="shared" si="178"/>
        <v>4700000</v>
      </c>
      <c r="AS675" s="264">
        <f t="shared" si="178"/>
        <v>4700000</v>
      </c>
      <c r="AT675" s="264">
        <f t="shared" si="178"/>
        <v>4700000</v>
      </c>
      <c r="AU675" s="264">
        <f t="shared" si="178"/>
        <v>4700000</v>
      </c>
      <c r="AV675" s="264">
        <f t="shared" si="178"/>
        <v>2350000</v>
      </c>
      <c r="AW675" s="264">
        <f t="shared" si="178"/>
        <v>2350000</v>
      </c>
      <c r="AX675" s="993">
        <f t="shared" si="178"/>
        <v>0</v>
      </c>
      <c r="AY675" s="1141">
        <f t="shared" si="158"/>
        <v>47000000</v>
      </c>
      <c r="AZ675" s="1141">
        <f t="shared" si="159"/>
        <v>0</v>
      </c>
      <c r="BC675" s="1064"/>
    </row>
    <row r="676" spans="1:55" s="272" customFormat="1" ht="23.25">
      <c r="B676" s="165"/>
      <c r="C676" s="383"/>
      <c r="D676" s="274"/>
      <c r="E676" s="165"/>
      <c r="F676" s="165"/>
      <c r="G676" s="165"/>
      <c r="H676" s="165"/>
      <c r="I676" s="165"/>
      <c r="J676" s="165"/>
      <c r="K676" s="1334"/>
      <c r="L676" s="1334"/>
      <c r="M676" s="275"/>
      <c r="N676" s="275"/>
      <c r="O676" s="165"/>
      <c r="P676" s="165"/>
      <c r="AG676" s="1241"/>
      <c r="AH676" s="165"/>
      <c r="AI676" s="165"/>
      <c r="AJ676" s="165"/>
      <c r="AK676" s="1181"/>
      <c r="AL676" s="275"/>
      <c r="AM676" s="275"/>
      <c r="AN676" s="275"/>
      <c r="AO676" s="275"/>
      <c r="AP676" s="275"/>
      <c r="AQ676" s="275"/>
      <c r="AR676" s="275"/>
      <c r="AS676" s="275"/>
      <c r="AT676" s="275"/>
      <c r="AU676" s="275"/>
      <c r="AV676" s="275"/>
      <c r="AW676" s="275"/>
      <c r="AX676" s="1051"/>
      <c r="AY676" s="1141">
        <f t="shared" si="158"/>
        <v>0</v>
      </c>
      <c r="AZ676" s="1141">
        <f t="shared" si="159"/>
        <v>0</v>
      </c>
      <c r="BC676" s="95"/>
    </row>
    <row r="677" spans="1:55" s="290" customFormat="1" ht="23.25">
      <c r="A677" s="210">
        <v>2</v>
      </c>
      <c r="B677" s="210">
        <v>1</v>
      </c>
      <c r="C677" s="383" t="s">
        <v>1333</v>
      </c>
      <c r="D677" s="207">
        <v>4.5</v>
      </c>
      <c r="E677" s="207">
        <v>7</v>
      </c>
      <c r="F677" s="949" t="s">
        <v>905</v>
      </c>
      <c r="G677" s="949" t="s">
        <v>905</v>
      </c>
      <c r="H677" s="949" t="s">
        <v>487</v>
      </c>
      <c r="I677" s="731" t="s">
        <v>903</v>
      </c>
      <c r="J677" s="660" t="s">
        <v>455</v>
      </c>
      <c r="K677" s="1320">
        <v>17.367106280000002</v>
      </c>
      <c r="L677" s="1320">
        <v>99.105841940000005</v>
      </c>
      <c r="M677" s="902">
        <v>15000000</v>
      </c>
      <c r="N677" s="902"/>
      <c r="O677" s="239">
        <f>+M677-N677</f>
        <v>15000000</v>
      </c>
      <c r="P677" s="660">
        <v>1</v>
      </c>
      <c r="Q677" s="660">
        <v>1</v>
      </c>
      <c r="R677" s="660">
        <v>4</v>
      </c>
      <c r="S677" s="660">
        <v>4</v>
      </c>
      <c r="T677" s="660">
        <v>4</v>
      </c>
      <c r="U677" s="890">
        <v>0</v>
      </c>
      <c r="V677" s="1600">
        <v>1500</v>
      </c>
      <c r="W677" s="1599">
        <v>0</v>
      </c>
      <c r="X677" s="1601">
        <v>5.28</v>
      </c>
      <c r="Y677" s="1600">
        <v>1427</v>
      </c>
      <c r="Z677" s="1602">
        <v>50</v>
      </c>
      <c r="AA677" s="207"/>
      <c r="AB677" s="207"/>
      <c r="AC677" s="207">
        <v>2563</v>
      </c>
      <c r="AD677" s="207">
        <v>2563</v>
      </c>
      <c r="AE677" s="207" t="s">
        <v>187</v>
      </c>
      <c r="AF677" s="660">
        <v>180</v>
      </c>
      <c r="AG677" s="1244" t="s">
        <v>891</v>
      </c>
      <c r="AH677" s="203"/>
      <c r="AI677" s="522" t="str">
        <f>"0202520001277"</f>
        <v>0202520001277</v>
      </c>
      <c r="AJ677" s="902">
        <v>15000000</v>
      </c>
      <c r="AK677" s="1157"/>
      <c r="AL677" s="902">
        <v>15000000</v>
      </c>
      <c r="AM677" s="371"/>
      <c r="AN677" s="239">
        <f>0.2*AL677</f>
        <v>3000000</v>
      </c>
      <c r="AO677" s="239">
        <f>0.1*AL677</f>
        <v>1500000</v>
      </c>
      <c r="AP677" s="239">
        <f>0.1*AL677</f>
        <v>1500000</v>
      </c>
      <c r="AQ677" s="308">
        <f>0.1*AL677</f>
        <v>1500000</v>
      </c>
      <c r="AR677" s="308">
        <f>0.1*AL677</f>
        <v>1500000</v>
      </c>
      <c r="AS677" s="308">
        <f>0.1*AL677</f>
        <v>1500000</v>
      </c>
      <c r="AT677" s="308">
        <f>0.1*AL677</f>
        <v>1500000</v>
      </c>
      <c r="AU677" s="308">
        <f>0.1*AL677</f>
        <v>1500000</v>
      </c>
      <c r="AV677" s="289">
        <f>0.05*AL677</f>
        <v>750000</v>
      </c>
      <c r="AW677" s="289">
        <f>0.05*AL677</f>
        <v>750000</v>
      </c>
      <c r="AX677" s="1014"/>
      <c r="AY677" s="1141">
        <f t="shared" si="158"/>
        <v>15000000</v>
      </c>
      <c r="AZ677" s="1141">
        <f t="shared" si="159"/>
        <v>0</v>
      </c>
      <c r="BC677" s="452"/>
    </row>
    <row r="678" spans="1:55" s="290" customFormat="1" ht="23.25">
      <c r="A678" s="210">
        <v>2</v>
      </c>
      <c r="B678" s="210">
        <v>2</v>
      </c>
      <c r="C678" s="901" t="s">
        <v>961</v>
      </c>
      <c r="D678" s="207">
        <v>4.5</v>
      </c>
      <c r="E678" s="207">
        <v>7</v>
      </c>
      <c r="F678" s="660" t="s">
        <v>766</v>
      </c>
      <c r="G678" s="660" t="s">
        <v>766</v>
      </c>
      <c r="H678" s="660" t="s">
        <v>487</v>
      </c>
      <c r="I678" s="1464" t="s">
        <v>879</v>
      </c>
      <c r="J678" s="660" t="s">
        <v>455</v>
      </c>
      <c r="K678" s="904">
        <v>18.188300000000002</v>
      </c>
      <c r="L678" s="904">
        <v>99.544300000000007</v>
      </c>
      <c r="M678" s="902">
        <v>12000000</v>
      </c>
      <c r="N678" s="950"/>
      <c r="O678" s="239">
        <f>+M678-N678</f>
        <v>12000000</v>
      </c>
      <c r="P678" s="660">
        <v>1</v>
      </c>
      <c r="Q678" s="660">
        <v>1</v>
      </c>
      <c r="R678" s="660">
        <v>4</v>
      </c>
      <c r="S678" s="660">
        <v>4</v>
      </c>
      <c r="T678" s="1535">
        <v>3</v>
      </c>
      <c r="U678" s="890">
        <v>0</v>
      </c>
      <c r="V678" s="1600">
        <v>1000</v>
      </c>
      <c r="W678" s="1599">
        <v>0</v>
      </c>
      <c r="X678" s="1601">
        <v>0</v>
      </c>
      <c r="Y678" s="1600">
        <v>200</v>
      </c>
      <c r="Z678" s="1602">
        <v>40</v>
      </c>
      <c r="AA678" s="207"/>
      <c r="AB678" s="207"/>
      <c r="AC678" s="207">
        <v>2563</v>
      </c>
      <c r="AD678" s="207">
        <v>2563</v>
      </c>
      <c r="AE678" s="207" t="s">
        <v>187</v>
      </c>
      <c r="AF678" s="660">
        <v>150</v>
      </c>
      <c r="AG678" s="1244" t="s">
        <v>891</v>
      </c>
      <c r="AH678" s="203"/>
      <c r="AI678" s="522" t="str">
        <f>"0202520000607"</f>
        <v>0202520000607</v>
      </c>
      <c r="AJ678" s="902">
        <v>12000000</v>
      </c>
      <c r="AK678" s="1157"/>
      <c r="AL678" s="902">
        <v>12000000</v>
      </c>
      <c r="AM678" s="371"/>
      <c r="AN678" s="239">
        <f>0.2*AL678</f>
        <v>2400000</v>
      </c>
      <c r="AO678" s="239">
        <f>0.1*AL678</f>
        <v>1200000</v>
      </c>
      <c r="AP678" s="239">
        <f>0.1*AL678</f>
        <v>1200000</v>
      </c>
      <c r="AQ678" s="308">
        <f>0.1*AL678</f>
        <v>1200000</v>
      </c>
      <c r="AR678" s="308">
        <f>0.1*AL678</f>
        <v>1200000</v>
      </c>
      <c r="AS678" s="308">
        <f>0.1*AL678</f>
        <v>1200000</v>
      </c>
      <c r="AT678" s="308">
        <f>0.1*AL678</f>
        <v>1200000</v>
      </c>
      <c r="AU678" s="308">
        <f>0.1*AL678</f>
        <v>1200000</v>
      </c>
      <c r="AV678" s="289">
        <f>0.05*AL678</f>
        <v>600000</v>
      </c>
      <c r="AW678" s="289">
        <f>0.05*AL678</f>
        <v>600000</v>
      </c>
      <c r="AX678" s="1014"/>
      <c r="AY678" s="1141">
        <f t="shared" si="158"/>
        <v>12000000</v>
      </c>
      <c r="AZ678" s="1141">
        <f t="shared" si="159"/>
        <v>0</v>
      </c>
      <c r="BC678" s="452"/>
    </row>
    <row r="679" spans="1:55" s="312" customFormat="1" ht="23.25">
      <c r="A679" s="304">
        <v>2</v>
      </c>
      <c r="B679" s="304">
        <v>3</v>
      </c>
      <c r="C679" s="624" t="s">
        <v>1334</v>
      </c>
      <c r="D679" s="304">
        <v>4.5</v>
      </c>
      <c r="E679" s="304">
        <v>7</v>
      </c>
      <c r="F679" s="921" t="s">
        <v>962</v>
      </c>
      <c r="G679" s="921" t="s">
        <v>905</v>
      </c>
      <c r="H679" s="921" t="s">
        <v>487</v>
      </c>
      <c r="I679" s="731" t="s">
        <v>903</v>
      </c>
      <c r="J679" s="660" t="s">
        <v>455</v>
      </c>
      <c r="K679" s="739">
        <v>17.497499999999999</v>
      </c>
      <c r="L679" s="935">
        <v>99.137500000000003</v>
      </c>
      <c r="M679" s="902">
        <v>20000000</v>
      </c>
      <c r="N679" s="900"/>
      <c r="O679" s="289">
        <f>+M679-N679</f>
        <v>20000000</v>
      </c>
      <c r="P679" s="921">
        <v>1</v>
      </c>
      <c r="Q679" s="1539">
        <v>1</v>
      </c>
      <c r="R679" s="1537">
        <v>2</v>
      </c>
      <c r="S679" s="1537">
        <v>2</v>
      </c>
      <c r="T679" s="1538">
        <v>2</v>
      </c>
      <c r="U679" s="890">
        <v>0</v>
      </c>
      <c r="V679" s="1603">
        <v>600</v>
      </c>
      <c r="W679" s="1599">
        <v>0</v>
      </c>
      <c r="X679" s="1599">
        <v>3.2</v>
      </c>
      <c r="Y679" s="1604">
        <v>1288</v>
      </c>
      <c r="Z679" s="1605">
        <v>50</v>
      </c>
      <c r="AA679" s="304"/>
      <c r="AB679" s="304"/>
      <c r="AC679" s="304">
        <v>2563</v>
      </c>
      <c r="AD679" s="304">
        <v>2563</v>
      </c>
      <c r="AE679" s="304" t="s">
        <v>187</v>
      </c>
      <c r="AF679" s="660">
        <v>180</v>
      </c>
      <c r="AG679" s="1246" t="s">
        <v>891</v>
      </c>
      <c r="AH679" s="376" t="s">
        <v>957</v>
      </c>
      <c r="AI679" s="386" t="str">
        <f>"0202520001278"</f>
        <v>0202520001278</v>
      </c>
      <c r="AJ679" s="902">
        <v>20000000</v>
      </c>
      <c r="AK679" s="1160"/>
      <c r="AL679" s="902">
        <v>20000000</v>
      </c>
      <c r="AM679" s="289"/>
      <c r="AN679" s="289">
        <f>0.2*AL679</f>
        <v>4000000</v>
      </c>
      <c r="AO679" s="289">
        <f>0.1*AL679</f>
        <v>2000000</v>
      </c>
      <c r="AP679" s="289">
        <f>0.1*AL679</f>
        <v>2000000</v>
      </c>
      <c r="AQ679" s="308">
        <f>0.1*AL679</f>
        <v>2000000</v>
      </c>
      <c r="AR679" s="308">
        <f>0.1*AL679</f>
        <v>2000000</v>
      </c>
      <c r="AS679" s="308">
        <f>0.1*AL679</f>
        <v>2000000</v>
      </c>
      <c r="AT679" s="308">
        <f>0.1*AL679</f>
        <v>2000000</v>
      </c>
      <c r="AU679" s="308">
        <f>0.1*AL679</f>
        <v>2000000</v>
      </c>
      <c r="AV679" s="289">
        <f>0.05*AL679</f>
        <v>1000000</v>
      </c>
      <c r="AW679" s="289">
        <f>0.05*AL679</f>
        <v>1000000</v>
      </c>
      <c r="AX679" s="1005"/>
      <c r="AY679" s="1210">
        <f t="shared" si="158"/>
        <v>20000000</v>
      </c>
      <c r="AZ679" s="1210">
        <f t="shared" si="159"/>
        <v>0</v>
      </c>
      <c r="BC679" s="1063"/>
    </row>
    <row r="680" spans="1:55" s="272" customFormat="1" ht="23.25">
      <c r="B680" s="165"/>
      <c r="C680" s="383"/>
      <c r="D680" s="274"/>
      <c r="E680" s="165"/>
      <c r="F680" s="165"/>
      <c r="G680" s="165"/>
      <c r="H680" s="165"/>
      <c r="I680" s="165"/>
      <c r="J680" s="165"/>
      <c r="K680" s="1334"/>
      <c r="L680" s="1334"/>
      <c r="M680" s="275"/>
      <c r="N680" s="275"/>
      <c r="O680" s="165"/>
      <c r="P680" s="165"/>
      <c r="AG680" s="1241"/>
      <c r="AH680" s="165"/>
      <c r="AI680" s="165"/>
      <c r="AJ680" s="165"/>
      <c r="AK680" s="1181"/>
      <c r="AL680" s="275"/>
      <c r="AM680" s="275"/>
      <c r="AN680" s="275"/>
      <c r="AO680" s="275"/>
      <c r="AP680" s="275"/>
      <c r="AQ680" s="275"/>
      <c r="AR680" s="275"/>
      <c r="AS680" s="275"/>
      <c r="AT680" s="275"/>
      <c r="AU680" s="275"/>
      <c r="AV680" s="275"/>
      <c r="AW680" s="275"/>
      <c r="AX680" s="1051"/>
      <c r="AY680" s="1141">
        <f t="shared" si="158"/>
        <v>0</v>
      </c>
      <c r="AZ680" s="1141">
        <f t="shared" si="159"/>
        <v>0</v>
      </c>
      <c r="BC680" s="95"/>
    </row>
    <row r="681" spans="1:55" s="951" customFormat="1" ht="23.25">
      <c r="B681" s="952">
        <f>+B682+B720</f>
        <v>9</v>
      </c>
      <c r="C681" s="953" t="s">
        <v>452</v>
      </c>
      <c r="D681" s="1132"/>
      <c r="E681" s="952"/>
      <c r="F681" s="952"/>
      <c r="G681" s="952"/>
      <c r="H681" s="952"/>
      <c r="I681" s="952"/>
      <c r="J681" s="952"/>
      <c r="K681" s="1355"/>
      <c r="L681" s="1355"/>
      <c r="M681" s="954">
        <f>+M682+M720</f>
        <v>213338000</v>
      </c>
      <c r="N681" s="954">
        <f>+N682+N720</f>
        <v>105338000</v>
      </c>
      <c r="O681" s="954">
        <f>+O682+O720</f>
        <v>4000000</v>
      </c>
      <c r="P681" s="952"/>
      <c r="V681" s="954">
        <f>+V682+V720</f>
        <v>69550</v>
      </c>
      <c r="W681" s="954">
        <f>+W682+W720</f>
        <v>471</v>
      </c>
      <c r="X681" s="955">
        <f>+X682+X720</f>
        <v>3.5000000000000003E-2</v>
      </c>
      <c r="Y681" s="954">
        <f>+Y682+Y720</f>
        <v>6774</v>
      </c>
      <c r="Z681" s="1520">
        <f>+Z682+Z720</f>
        <v>743.15068493150693</v>
      </c>
      <c r="AG681" s="1276">
        <v>2</v>
      </c>
      <c r="AH681" s="952"/>
      <c r="AI681" s="1412"/>
      <c r="AJ681" s="954">
        <f t="shared" ref="AJ681:AX681" si="179">+AJ682+AJ720</f>
        <v>213338000</v>
      </c>
      <c r="AK681" s="1194">
        <f t="shared" si="179"/>
        <v>26796000</v>
      </c>
      <c r="AL681" s="954">
        <f t="shared" si="179"/>
        <v>183542000</v>
      </c>
      <c r="AM681" s="954">
        <f t="shared" si="179"/>
        <v>3360000</v>
      </c>
      <c r="AN681" s="954">
        <f t="shared" si="179"/>
        <v>21647600</v>
      </c>
      <c r="AO681" s="954">
        <f t="shared" si="179"/>
        <v>23527600</v>
      </c>
      <c r="AP681" s="954">
        <f t="shared" si="179"/>
        <v>21373800</v>
      </c>
      <c r="AQ681" s="954">
        <f t="shared" si="179"/>
        <v>23288800</v>
      </c>
      <c r="AR681" s="954">
        <f t="shared" si="179"/>
        <v>29048800</v>
      </c>
      <c r="AS681" s="954">
        <f t="shared" si="179"/>
        <v>32808800</v>
      </c>
      <c r="AT681" s="954">
        <f t="shared" si="179"/>
        <v>24088800</v>
      </c>
      <c r="AU681" s="954">
        <f t="shared" si="179"/>
        <v>16968800</v>
      </c>
      <c r="AV681" s="954">
        <f t="shared" si="179"/>
        <v>7855000</v>
      </c>
      <c r="AW681" s="954">
        <f t="shared" si="179"/>
        <v>6495000</v>
      </c>
      <c r="AX681" s="1056">
        <f t="shared" si="179"/>
        <v>2875000</v>
      </c>
      <c r="AY681" s="1141">
        <f t="shared" si="158"/>
        <v>213338000</v>
      </c>
      <c r="AZ681" s="1141">
        <f t="shared" si="159"/>
        <v>0</v>
      </c>
      <c r="BC681" s="1084"/>
    </row>
    <row r="682" spans="1:55" s="1099" customFormat="1" ht="23.25">
      <c r="B682" s="1100">
        <f>+B683+B686+B689+B697+B700+B704+B708</f>
        <v>7</v>
      </c>
      <c r="C682" s="1117" t="s">
        <v>963</v>
      </c>
      <c r="D682" s="1102"/>
      <c r="E682" s="1100"/>
      <c r="F682" s="1100"/>
      <c r="G682" s="1100"/>
      <c r="H682" s="1100"/>
      <c r="I682" s="1100"/>
      <c r="J682" s="1100"/>
      <c r="K682" s="1352"/>
      <c r="L682" s="1352"/>
      <c r="M682" s="1103">
        <f t="shared" ref="M682:AF682" si="180">+M683+M686+M689+M697+M700+M704+M708+M712</f>
        <v>185338000</v>
      </c>
      <c r="N682" s="1103">
        <f t="shared" si="180"/>
        <v>89338000</v>
      </c>
      <c r="O682" s="1103">
        <f t="shared" si="180"/>
        <v>0</v>
      </c>
      <c r="P682" s="1103">
        <f t="shared" si="180"/>
        <v>0</v>
      </c>
      <c r="Q682" s="1103">
        <f t="shared" si="180"/>
        <v>0</v>
      </c>
      <c r="R682" s="1103">
        <f t="shared" si="180"/>
        <v>0</v>
      </c>
      <c r="S682" s="1103">
        <f t="shared" si="180"/>
        <v>0</v>
      </c>
      <c r="T682" s="1103">
        <f t="shared" si="180"/>
        <v>0</v>
      </c>
      <c r="U682" s="1103">
        <f t="shared" si="180"/>
        <v>0</v>
      </c>
      <c r="V682" s="1103">
        <f t="shared" si="180"/>
        <v>18400</v>
      </c>
      <c r="W682" s="1103">
        <f t="shared" si="180"/>
        <v>405</v>
      </c>
      <c r="X682" s="1116">
        <f t="shared" si="180"/>
        <v>3.5000000000000003E-2</v>
      </c>
      <c r="Y682" s="1103">
        <f t="shared" si="180"/>
        <v>5774</v>
      </c>
      <c r="Z682" s="1518">
        <f t="shared" si="180"/>
        <v>703.15068493150693</v>
      </c>
      <c r="AA682" s="1103">
        <f t="shared" si="180"/>
        <v>0</v>
      </c>
      <c r="AB682" s="1103">
        <f t="shared" si="180"/>
        <v>0</v>
      </c>
      <c r="AC682" s="1103">
        <f t="shared" si="180"/>
        <v>0</v>
      </c>
      <c r="AD682" s="1103">
        <f t="shared" si="180"/>
        <v>0</v>
      </c>
      <c r="AE682" s="1103">
        <f t="shared" si="180"/>
        <v>0</v>
      </c>
      <c r="AF682" s="1103">
        <f t="shared" si="180"/>
        <v>0</v>
      </c>
      <c r="AG682" s="1274">
        <v>3</v>
      </c>
      <c r="AH682" s="1103">
        <f t="shared" ref="AH682:AX682" si="181">+AH683+AH686+AH689+AH697+AH700+AH704+AH708+AH712</f>
        <v>0</v>
      </c>
      <c r="AI682" s="1410">
        <f t="shared" si="181"/>
        <v>0</v>
      </c>
      <c r="AJ682" s="1103">
        <f t="shared" si="181"/>
        <v>185338000</v>
      </c>
      <c r="AK682" s="1103">
        <f t="shared" si="181"/>
        <v>7000000</v>
      </c>
      <c r="AL682" s="1103">
        <f t="shared" si="181"/>
        <v>183338000</v>
      </c>
      <c r="AM682" s="1103">
        <f t="shared" si="181"/>
        <v>3360000</v>
      </c>
      <c r="AN682" s="1103">
        <f t="shared" si="181"/>
        <v>16047600</v>
      </c>
      <c r="AO682" s="1103">
        <f t="shared" si="181"/>
        <v>19927600</v>
      </c>
      <c r="AP682" s="1103">
        <f t="shared" si="181"/>
        <v>18573800</v>
      </c>
      <c r="AQ682" s="1103">
        <f t="shared" si="181"/>
        <v>20488800</v>
      </c>
      <c r="AR682" s="1103">
        <f t="shared" si="181"/>
        <v>26248800</v>
      </c>
      <c r="AS682" s="1103">
        <f t="shared" si="181"/>
        <v>30008800</v>
      </c>
      <c r="AT682" s="1103">
        <f t="shared" si="181"/>
        <v>21288800</v>
      </c>
      <c r="AU682" s="1103">
        <f t="shared" si="181"/>
        <v>14168800</v>
      </c>
      <c r="AV682" s="1103">
        <f t="shared" si="181"/>
        <v>6855000</v>
      </c>
      <c r="AW682" s="1103">
        <f t="shared" si="181"/>
        <v>5495000</v>
      </c>
      <c r="AX682" s="1103">
        <f t="shared" si="181"/>
        <v>2875000</v>
      </c>
      <c r="AY682" s="1141">
        <f t="shared" si="158"/>
        <v>185338000</v>
      </c>
      <c r="AZ682" s="1141">
        <f t="shared" si="159"/>
        <v>0</v>
      </c>
      <c r="BC682" s="1106"/>
    </row>
    <row r="683" spans="1:55" s="260" customFormat="1" ht="23.25">
      <c r="B683" s="261"/>
      <c r="C683" s="269" t="s">
        <v>476</v>
      </c>
      <c r="D683" s="263"/>
      <c r="E683" s="261"/>
      <c r="F683" s="261"/>
      <c r="G683" s="261"/>
      <c r="H683" s="261"/>
      <c r="I683" s="261"/>
      <c r="J683" s="261"/>
      <c r="K683" s="1304"/>
      <c r="L683" s="1304"/>
      <c r="M683" s="264"/>
      <c r="N683" s="264"/>
      <c r="O683" s="261"/>
      <c r="P683" s="261"/>
      <c r="Z683" s="297"/>
      <c r="AG683" s="1228" t="s">
        <v>793</v>
      </c>
      <c r="AH683" s="261"/>
      <c r="AI683" s="261"/>
      <c r="AJ683" s="261"/>
      <c r="AK683" s="265"/>
      <c r="AL683" s="264"/>
      <c r="AM683" s="264"/>
      <c r="AN683" s="264"/>
      <c r="AO683" s="264"/>
      <c r="AP683" s="264"/>
      <c r="AQ683" s="264"/>
      <c r="AR683" s="264"/>
      <c r="AS683" s="264"/>
      <c r="AT683" s="264"/>
      <c r="AU683" s="264"/>
      <c r="AV683" s="264"/>
      <c r="AW683" s="264"/>
      <c r="AX683" s="993"/>
      <c r="AY683" s="1141">
        <f t="shared" si="158"/>
        <v>0</v>
      </c>
      <c r="AZ683" s="1141">
        <f t="shared" si="159"/>
        <v>0</v>
      </c>
      <c r="BC683" s="1064"/>
    </row>
    <row r="684" spans="1:55" s="272" customFormat="1" ht="23.25">
      <c r="B684" s="165"/>
      <c r="C684" s="389"/>
      <c r="D684" s="274"/>
      <c r="E684" s="165"/>
      <c r="F684" s="165"/>
      <c r="G684" s="165"/>
      <c r="H684" s="165"/>
      <c r="I684" s="165"/>
      <c r="J684" s="165"/>
      <c r="K684" s="1334"/>
      <c r="L684" s="1334"/>
      <c r="M684" s="275"/>
      <c r="N684" s="275"/>
      <c r="O684" s="165"/>
      <c r="P684" s="165"/>
      <c r="AG684" s="1241"/>
      <c r="AH684" s="165"/>
      <c r="AI684" s="165"/>
      <c r="AJ684" s="165"/>
      <c r="AK684" s="1181"/>
      <c r="AL684" s="275"/>
      <c r="AM684" s="275"/>
      <c r="AN684" s="275"/>
      <c r="AO684" s="275"/>
      <c r="AP684" s="275"/>
      <c r="AQ684" s="275"/>
      <c r="AR684" s="275"/>
      <c r="AS684" s="275"/>
      <c r="AT684" s="275"/>
      <c r="AU684" s="275"/>
      <c r="AV684" s="275"/>
      <c r="AW684" s="275"/>
      <c r="AX684" s="1051"/>
      <c r="AY684" s="1141">
        <f t="shared" si="158"/>
        <v>0</v>
      </c>
      <c r="AZ684" s="1141">
        <f t="shared" si="159"/>
        <v>0</v>
      </c>
      <c r="BC684" s="95"/>
    </row>
    <row r="685" spans="1:55" s="272" customFormat="1" ht="23.25">
      <c r="B685" s="165"/>
      <c r="C685" s="389"/>
      <c r="D685" s="274"/>
      <c r="E685" s="165"/>
      <c r="F685" s="165"/>
      <c r="G685" s="165"/>
      <c r="H685" s="165"/>
      <c r="I685" s="165"/>
      <c r="J685" s="165"/>
      <c r="K685" s="1334"/>
      <c r="L685" s="1334"/>
      <c r="M685" s="275"/>
      <c r="N685" s="275"/>
      <c r="O685" s="165"/>
      <c r="P685" s="165"/>
      <c r="AG685" s="1241"/>
      <c r="AH685" s="165"/>
      <c r="AI685" s="165"/>
      <c r="AJ685" s="165"/>
      <c r="AK685" s="1181"/>
      <c r="AL685" s="275"/>
      <c r="AM685" s="275"/>
      <c r="AN685" s="275"/>
      <c r="AO685" s="275"/>
      <c r="AP685" s="275"/>
      <c r="AQ685" s="275"/>
      <c r="AR685" s="275"/>
      <c r="AS685" s="275"/>
      <c r="AT685" s="275"/>
      <c r="AU685" s="275"/>
      <c r="AV685" s="275"/>
      <c r="AW685" s="275"/>
      <c r="AX685" s="1051"/>
      <c r="AY685" s="1141">
        <f t="shared" si="158"/>
        <v>0</v>
      </c>
      <c r="AZ685" s="1141">
        <f t="shared" si="159"/>
        <v>0</v>
      </c>
      <c r="BC685" s="95"/>
    </row>
    <row r="686" spans="1:55" s="260" customFormat="1" ht="23.25">
      <c r="B686" s="261"/>
      <c r="C686" s="269" t="s">
        <v>478</v>
      </c>
      <c r="D686" s="263"/>
      <c r="E686" s="261"/>
      <c r="F686" s="261"/>
      <c r="G686" s="261"/>
      <c r="H686" s="261"/>
      <c r="I686" s="261"/>
      <c r="J686" s="261"/>
      <c r="K686" s="1304"/>
      <c r="L686" s="1304"/>
      <c r="M686" s="264"/>
      <c r="N686" s="264"/>
      <c r="O686" s="261"/>
      <c r="P686" s="261"/>
      <c r="Z686" s="297"/>
      <c r="AG686" s="1228" t="s">
        <v>891</v>
      </c>
      <c r="AH686" s="261"/>
      <c r="AI686" s="261"/>
      <c r="AJ686" s="261"/>
      <c r="AK686" s="265"/>
      <c r="AL686" s="264"/>
      <c r="AM686" s="264"/>
      <c r="AN686" s="264"/>
      <c r="AO686" s="264"/>
      <c r="AP686" s="264"/>
      <c r="AQ686" s="264"/>
      <c r="AR686" s="264"/>
      <c r="AS686" s="264"/>
      <c r="AT686" s="264"/>
      <c r="AU686" s="264"/>
      <c r="AV686" s="264"/>
      <c r="AW686" s="264"/>
      <c r="AX686" s="993"/>
      <c r="AY686" s="1141">
        <f t="shared" si="158"/>
        <v>0</v>
      </c>
      <c r="AZ686" s="1141">
        <f t="shared" si="159"/>
        <v>0</v>
      </c>
      <c r="BC686" s="1064"/>
    </row>
    <row r="687" spans="1:55" s="272" customFormat="1" ht="23.25">
      <c r="B687" s="165"/>
      <c r="C687" s="623"/>
      <c r="D687" s="274"/>
      <c r="E687" s="165"/>
      <c r="F687" s="165"/>
      <c r="G687" s="165"/>
      <c r="H687" s="165"/>
      <c r="I687" s="165"/>
      <c r="J687" s="165"/>
      <c r="K687" s="1334"/>
      <c r="L687" s="1334"/>
      <c r="M687" s="275"/>
      <c r="N687" s="275"/>
      <c r="O687" s="165"/>
      <c r="P687" s="165"/>
      <c r="AG687" s="1241"/>
      <c r="AH687" s="165"/>
      <c r="AI687" s="165"/>
      <c r="AJ687" s="165"/>
      <c r="AK687" s="1181"/>
      <c r="AL687" s="275"/>
      <c r="AM687" s="275"/>
      <c r="AN687" s="275"/>
      <c r="AO687" s="275"/>
      <c r="AP687" s="275"/>
      <c r="AQ687" s="275"/>
      <c r="AR687" s="275"/>
      <c r="AS687" s="275"/>
      <c r="AT687" s="275"/>
      <c r="AU687" s="275"/>
      <c r="AV687" s="275"/>
      <c r="AW687" s="275"/>
      <c r="AX687" s="1051"/>
      <c r="AY687" s="1141">
        <f t="shared" ref="AY687:AY721" si="182">SUM(AM687:AX687)</f>
        <v>0</v>
      </c>
      <c r="AZ687" s="1141">
        <f t="shared" ref="AZ687:AZ724" si="183">+AJ687-AY687</f>
        <v>0</v>
      </c>
      <c r="BC687" s="95"/>
    </row>
    <row r="688" spans="1:55" s="272" customFormat="1" ht="23.25">
      <c r="B688" s="165"/>
      <c r="C688" s="623"/>
      <c r="D688" s="274"/>
      <c r="E688" s="165"/>
      <c r="F688" s="165"/>
      <c r="G688" s="165"/>
      <c r="H688" s="165"/>
      <c r="I688" s="165"/>
      <c r="J688" s="165"/>
      <c r="K688" s="1334"/>
      <c r="L688" s="1334"/>
      <c r="M688" s="275"/>
      <c r="N688" s="275"/>
      <c r="O688" s="165"/>
      <c r="P688" s="165"/>
      <c r="AG688" s="1241"/>
      <c r="AH688" s="165"/>
      <c r="AI688" s="165"/>
      <c r="AJ688" s="165"/>
      <c r="AK688" s="1181"/>
      <c r="AL688" s="275"/>
      <c r="AM688" s="275"/>
      <c r="AN688" s="275"/>
      <c r="AO688" s="275"/>
      <c r="AP688" s="275"/>
      <c r="AQ688" s="275"/>
      <c r="AR688" s="275"/>
      <c r="AS688" s="275"/>
      <c r="AT688" s="275"/>
      <c r="AU688" s="275"/>
      <c r="AV688" s="275"/>
      <c r="AW688" s="275"/>
      <c r="AX688" s="1051"/>
      <c r="AY688" s="1141">
        <f t="shared" si="182"/>
        <v>0</v>
      </c>
      <c r="AZ688" s="1141">
        <f t="shared" si="183"/>
        <v>0</v>
      </c>
      <c r="BC688" s="95"/>
    </row>
    <row r="689" spans="1:55" s="260" customFormat="1" ht="23.25">
      <c r="B689" s="261">
        <f>COUNT(B690:B696)</f>
        <v>5</v>
      </c>
      <c r="C689" s="262" t="s">
        <v>479</v>
      </c>
      <c r="D689" s="263"/>
      <c r="E689" s="261"/>
      <c r="F689" s="261"/>
      <c r="G689" s="261"/>
      <c r="H689" s="261"/>
      <c r="I689" s="261"/>
      <c r="J689" s="261"/>
      <c r="K689" s="1304"/>
      <c r="L689" s="1304"/>
      <c r="M689" s="264">
        <f>SUM(M690:M696)</f>
        <v>96000000</v>
      </c>
      <c r="N689" s="264">
        <f>SUM(N690:N696)</f>
        <v>0</v>
      </c>
      <c r="O689" s="261"/>
      <c r="P689" s="261"/>
      <c r="V689" s="264">
        <f t="shared" ref="V689:AB689" si="184">SUM(V690:V696)</f>
        <v>7300</v>
      </c>
      <c r="W689" s="264">
        <f t="shared" si="184"/>
        <v>0</v>
      </c>
      <c r="X689" s="296">
        <f t="shared" si="184"/>
        <v>3.5000000000000003E-2</v>
      </c>
      <c r="Y689" s="264">
        <f t="shared" si="184"/>
        <v>1374</v>
      </c>
      <c r="Z689" s="297">
        <f t="shared" si="184"/>
        <v>333.15068493150687</v>
      </c>
      <c r="AA689" s="264">
        <f t="shared" si="184"/>
        <v>0</v>
      </c>
      <c r="AB689" s="264">
        <f t="shared" si="184"/>
        <v>0</v>
      </c>
      <c r="AG689" s="1228" t="s">
        <v>159</v>
      </c>
      <c r="AH689" s="261"/>
      <c r="AI689" s="261"/>
      <c r="AJ689" s="264">
        <f t="shared" ref="AJ689:AX689" si="185">SUM(AJ690:AJ696)</f>
        <v>96000000</v>
      </c>
      <c r="AK689" s="265">
        <f t="shared" si="185"/>
        <v>0</v>
      </c>
      <c r="AL689" s="264">
        <f t="shared" si="185"/>
        <v>96000000</v>
      </c>
      <c r="AM689" s="264">
        <f t="shared" si="185"/>
        <v>960000</v>
      </c>
      <c r="AN689" s="264">
        <f t="shared" si="185"/>
        <v>2880000</v>
      </c>
      <c r="AO689" s="264">
        <f t="shared" si="185"/>
        <v>5760000</v>
      </c>
      <c r="AP689" s="264">
        <f t="shared" si="185"/>
        <v>7680000</v>
      </c>
      <c r="AQ689" s="264">
        <f t="shared" si="185"/>
        <v>9600000</v>
      </c>
      <c r="AR689" s="264">
        <f t="shared" si="185"/>
        <v>15360000</v>
      </c>
      <c r="AS689" s="264">
        <f t="shared" si="185"/>
        <v>21120000</v>
      </c>
      <c r="AT689" s="264">
        <f t="shared" si="185"/>
        <v>14400000</v>
      </c>
      <c r="AU689" s="264">
        <f t="shared" si="185"/>
        <v>7680000</v>
      </c>
      <c r="AV689" s="264">
        <f t="shared" si="185"/>
        <v>4800000</v>
      </c>
      <c r="AW689" s="264">
        <f t="shared" si="185"/>
        <v>3840000</v>
      </c>
      <c r="AX689" s="993">
        <f t="shared" si="185"/>
        <v>1920000</v>
      </c>
      <c r="AY689" s="1141">
        <f t="shared" si="182"/>
        <v>96000000</v>
      </c>
      <c r="AZ689" s="1141">
        <f t="shared" si="183"/>
        <v>0</v>
      </c>
      <c r="BC689" s="1064"/>
    </row>
    <row r="690" spans="1:55" s="272" customFormat="1" ht="23.25">
      <c r="B690" s="165"/>
      <c r="C690" s="228"/>
      <c r="D690" s="274"/>
      <c r="E690" s="165"/>
      <c r="F690" s="165"/>
      <c r="G690" s="165"/>
      <c r="H690" s="165"/>
      <c r="I690" s="165"/>
      <c r="J690" s="165"/>
      <c r="K690" s="1334"/>
      <c r="L690" s="1334"/>
      <c r="M690" s="275"/>
      <c r="N690" s="275"/>
      <c r="O690" s="165"/>
      <c r="P690" s="165"/>
      <c r="AG690" s="1241"/>
      <c r="AH690" s="165"/>
      <c r="AI690" s="165"/>
      <c r="AJ690" s="165"/>
      <c r="AK690" s="1181"/>
      <c r="AL690" s="275"/>
      <c r="AM690" s="275"/>
      <c r="AN690" s="275"/>
      <c r="AO690" s="275"/>
      <c r="AP690" s="275"/>
      <c r="AQ690" s="275"/>
      <c r="AR690" s="275"/>
      <c r="AS690" s="275"/>
      <c r="AT690" s="275"/>
      <c r="AU690" s="275"/>
      <c r="AV690" s="275"/>
      <c r="AW690" s="275"/>
      <c r="AX690" s="1051"/>
      <c r="AY690" s="1141">
        <f t="shared" si="182"/>
        <v>0</v>
      </c>
      <c r="AZ690" s="1141">
        <f t="shared" si="183"/>
        <v>0</v>
      </c>
      <c r="BC690" s="95"/>
    </row>
    <row r="691" spans="1:55" s="290" customFormat="1" ht="23.25">
      <c r="A691" s="207">
        <v>2</v>
      </c>
      <c r="B691" s="211">
        <v>1</v>
      </c>
      <c r="C691" s="222" t="s">
        <v>1171</v>
      </c>
      <c r="D691" s="207">
        <v>5.0999999999999996</v>
      </c>
      <c r="E691" s="211">
        <v>6</v>
      </c>
      <c r="F691" s="211" t="s">
        <v>577</v>
      </c>
      <c r="G691" s="211" t="s">
        <v>148</v>
      </c>
      <c r="H691" s="211" t="s">
        <v>139</v>
      </c>
      <c r="I691" s="211" t="s">
        <v>557</v>
      </c>
      <c r="J691" s="223" t="s">
        <v>454</v>
      </c>
      <c r="K691" s="257">
        <v>19.8689</v>
      </c>
      <c r="L691" s="257">
        <v>99.858900000000006</v>
      </c>
      <c r="M691" s="282">
        <v>15000000</v>
      </c>
      <c r="N691" s="282"/>
      <c r="O691" s="282"/>
      <c r="P691" s="333">
        <v>1</v>
      </c>
      <c r="Q691" s="333">
        <v>1</v>
      </c>
      <c r="R691" s="333">
        <v>4</v>
      </c>
      <c r="S691" s="333">
        <v>4</v>
      </c>
      <c r="T691" s="333">
        <v>4</v>
      </c>
      <c r="U691" s="196" t="s">
        <v>32</v>
      </c>
      <c r="V691" s="343">
        <v>2000</v>
      </c>
      <c r="W691" s="285"/>
      <c r="X691" s="286">
        <v>0</v>
      </c>
      <c r="Y691" s="360">
        <v>166</v>
      </c>
      <c r="Z691" s="250">
        <v>52.054794520547951</v>
      </c>
      <c r="AA691" s="207" t="s">
        <v>32</v>
      </c>
      <c r="AB691" s="207" t="s">
        <v>32</v>
      </c>
      <c r="AC691" s="207">
        <v>2563</v>
      </c>
      <c r="AD691" s="207">
        <v>2563</v>
      </c>
      <c r="AE691" s="304" t="s">
        <v>187</v>
      </c>
      <c r="AF691" s="207">
        <v>365</v>
      </c>
      <c r="AG691" s="1241" t="s">
        <v>159</v>
      </c>
      <c r="AH691" s="207"/>
      <c r="AI691" s="225">
        <v>202570000528</v>
      </c>
      <c r="AJ691" s="282">
        <v>15000000</v>
      </c>
      <c r="AK691" s="366"/>
      <c r="AL691" s="282">
        <v>15000000</v>
      </c>
      <c r="AM691" s="282">
        <v>150000</v>
      </c>
      <c r="AN691" s="282">
        <v>450000</v>
      </c>
      <c r="AO691" s="282">
        <v>900000</v>
      </c>
      <c r="AP691" s="282">
        <v>1200000</v>
      </c>
      <c r="AQ691" s="282">
        <v>1500000</v>
      </c>
      <c r="AR691" s="282">
        <v>2400000</v>
      </c>
      <c r="AS691" s="282">
        <v>3300000</v>
      </c>
      <c r="AT691" s="282">
        <v>2250000</v>
      </c>
      <c r="AU691" s="282">
        <v>1200000</v>
      </c>
      <c r="AV691" s="282">
        <v>750000</v>
      </c>
      <c r="AW691" s="282">
        <v>600000</v>
      </c>
      <c r="AX691" s="991">
        <v>300000</v>
      </c>
      <c r="AY691" s="1141">
        <f>SUM(AM691:AX691)</f>
        <v>15000000</v>
      </c>
      <c r="AZ691" s="1141">
        <f>+AJ691-AY691</f>
        <v>0</v>
      </c>
      <c r="BC691" s="452"/>
    </row>
    <row r="692" spans="1:55" s="290" customFormat="1" ht="69" customHeight="1">
      <c r="A692" s="207">
        <v>2</v>
      </c>
      <c r="B692" s="211">
        <v>2</v>
      </c>
      <c r="C692" s="228" t="s">
        <v>1198</v>
      </c>
      <c r="D692" s="207">
        <v>5.0999999999999996</v>
      </c>
      <c r="E692" s="227">
        <v>5</v>
      </c>
      <c r="F692" s="229" t="s">
        <v>517</v>
      </c>
      <c r="G692" s="229" t="s">
        <v>518</v>
      </c>
      <c r="H692" s="229" t="s">
        <v>139</v>
      </c>
      <c r="I692" s="223" t="s">
        <v>552</v>
      </c>
      <c r="J692" s="223" t="s">
        <v>33</v>
      </c>
      <c r="K692" s="257">
        <v>19.7773</v>
      </c>
      <c r="L692" s="257">
        <v>100.34310000000001</v>
      </c>
      <c r="M692" s="282">
        <v>35000000</v>
      </c>
      <c r="N692" s="282"/>
      <c r="O692" s="282"/>
      <c r="P692" s="229">
        <v>1</v>
      </c>
      <c r="Q692" s="229">
        <v>1</v>
      </c>
      <c r="R692" s="229">
        <v>4</v>
      </c>
      <c r="S692" s="229">
        <v>4</v>
      </c>
      <c r="T692" s="1504">
        <v>3</v>
      </c>
      <c r="U692" s="196" t="s">
        <v>32</v>
      </c>
      <c r="V692" s="284">
        <v>500</v>
      </c>
      <c r="W692" s="285"/>
      <c r="X692" s="286">
        <v>3.5000000000000003E-2</v>
      </c>
      <c r="Y692" s="294">
        <v>134</v>
      </c>
      <c r="Z692" s="250">
        <v>121.46118721461188</v>
      </c>
      <c r="AA692" s="207" t="s">
        <v>32</v>
      </c>
      <c r="AB692" s="207" t="s">
        <v>32</v>
      </c>
      <c r="AC692" s="207">
        <v>2563</v>
      </c>
      <c r="AD692" s="207">
        <v>2563</v>
      </c>
      <c r="AE692" s="304" t="s">
        <v>187</v>
      </c>
      <c r="AF692" s="207">
        <v>365</v>
      </c>
      <c r="AG692" s="1241" t="s">
        <v>159</v>
      </c>
      <c r="AH692" s="207"/>
      <c r="AI692" s="225">
        <v>202570000523</v>
      </c>
      <c r="AJ692" s="282">
        <v>35000000</v>
      </c>
      <c r="AK692" s="366"/>
      <c r="AL692" s="282">
        <v>35000000</v>
      </c>
      <c r="AM692" s="282">
        <v>350000</v>
      </c>
      <c r="AN692" s="282">
        <v>1050000</v>
      </c>
      <c r="AO692" s="282">
        <v>2100000</v>
      </c>
      <c r="AP692" s="282">
        <v>2800000</v>
      </c>
      <c r="AQ692" s="282">
        <v>3500000</v>
      </c>
      <c r="AR692" s="282">
        <v>5600000</v>
      </c>
      <c r="AS692" s="282">
        <v>7700000</v>
      </c>
      <c r="AT692" s="282">
        <v>5250000</v>
      </c>
      <c r="AU692" s="282">
        <v>2800000</v>
      </c>
      <c r="AV692" s="282">
        <v>1750000</v>
      </c>
      <c r="AW692" s="282">
        <v>1400000</v>
      </c>
      <c r="AX692" s="991">
        <v>700000</v>
      </c>
      <c r="AY692" s="1141">
        <f>SUM(AM692:AX692)</f>
        <v>35000000</v>
      </c>
      <c r="AZ692" s="1141">
        <f>+AJ692-AY692</f>
        <v>0</v>
      </c>
      <c r="BC692" s="452"/>
    </row>
    <row r="693" spans="1:55" s="290" customFormat="1" ht="46.5" customHeight="1">
      <c r="A693" s="207">
        <v>2</v>
      </c>
      <c r="B693" s="211">
        <v>3</v>
      </c>
      <c r="C693" s="222" t="s">
        <v>1199</v>
      </c>
      <c r="D693" s="207">
        <v>5.0999999999999996</v>
      </c>
      <c r="E693" s="227">
        <v>5</v>
      </c>
      <c r="F693" s="213" t="s">
        <v>578</v>
      </c>
      <c r="G693" s="213" t="s">
        <v>535</v>
      </c>
      <c r="H693" s="213" t="s">
        <v>139</v>
      </c>
      <c r="I693" s="363" t="s">
        <v>576</v>
      </c>
      <c r="J693" s="363" t="s">
        <v>33</v>
      </c>
      <c r="K693" s="896">
        <v>19.5762</v>
      </c>
      <c r="L693" s="896">
        <v>99.868399999999994</v>
      </c>
      <c r="M693" s="282">
        <v>12000000</v>
      </c>
      <c r="N693" s="282"/>
      <c r="O693" s="282"/>
      <c r="P693" s="364">
        <v>1</v>
      </c>
      <c r="Q693" s="364">
        <v>1</v>
      </c>
      <c r="R693" s="364">
        <v>4</v>
      </c>
      <c r="S693" s="364">
        <v>4</v>
      </c>
      <c r="T693" s="1504">
        <v>3</v>
      </c>
      <c r="U693" s="196" t="s">
        <v>32</v>
      </c>
      <c r="V693" s="284">
        <v>800</v>
      </c>
      <c r="W693" s="285"/>
      <c r="X693" s="286">
        <v>0</v>
      </c>
      <c r="Y693" s="365">
        <v>150</v>
      </c>
      <c r="Z693" s="250">
        <v>41.643835616438352</v>
      </c>
      <c r="AA693" s="207" t="s">
        <v>32</v>
      </c>
      <c r="AB693" s="207" t="s">
        <v>32</v>
      </c>
      <c r="AC693" s="207">
        <v>2563</v>
      </c>
      <c r="AD693" s="207">
        <v>2563</v>
      </c>
      <c r="AE693" s="304" t="s">
        <v>187</v>
      </c>
      <c r="AF693" s="207">
        <v>365</v>
      </c>
      <c r="AG693" s="1241" t="s">
        <v>159</v>
      </c>
      <c r="AH693" s="207"/>
      <c r="AI693" s="225">
        <v>202570000628</v>
      </c>
      <c r="AJ693" s="282">
        <v>12000000</v>
      </c>
      <c r="AK693" s="366"/>
      <c r="AL693" s="282">
        <v>12000000</v>
      </c>
      <c r="AM693" s="282">
        <v>120000</v>
      </c>
      <c r="AN693" s="282">
        <v>360000</v>
      </c>
      <c r="AO693" s="282">
        <v>720000</v>
      </c>
      <c r="AP693" s="282">
        <v>960000</v>
      </c>
      <c r="AQ693" s="282">
        <v>1200000</v>
      </c>
      <c r="AR693" s="282">
        <v>1920000</v>
      </c>
      <c r="AS693" s="282">
        <v>2640000</v>
      </c>
      <c r="AT693" s="282">
        <v>1800000</v>
      </c>
      <c r="AU693" s="282">
        <v>960000</v>
      </c>
      <c r="AV693" s="282">
        <v>600000</v>
      </c>
      <c r="AW693" s="282">
        <v>480000</v>
      </c>
      <c r="AX693" s="991">
        <v>240000</v>
      </c>
      <c r="AY693" s="1141">
        <f>SUM(AM693:AX693)</f>
        <v>12000000</v>
      </c>
      <c r="AZ693" s="1141">
        <f>+AJ693-AY693</f>
        <v>0</v>
      </c>
      <c r="BC693" s="452"/>
    </row>
    <row r="694" spans="1:55" s="290" customFormat="1" ht="42">
      <c r="A694" s="207">
        <v>2</v>
      </c>
      <c r="B694" s="211">
        <v>4</v>
      </c>
      <c r="C694" s="222" t="s">
        <v>1170</v>
      </c>
      <c r="D694" s="207">
        <v>5.0999999999999996</v>
      </c>
      <c r="E694" s="211">
        <v>6</v>
      </c>
      <c r="F694" s="211" t="s">
        <v>514</v>
      </c>
      <c r="G694" s="213" t="s">
        <v>453</v>
      </c>
      <c r="H694" s="213" t="s">
        <v>139</v>
      </c>
      <c r="I694" s="213" t="s">
        <v>561</v>
      </c>
      <c r="J694" s="223" t="s">
        <v>454</v>
      </c>
      <c r="K694" s="896">
        <v>19.7562</v>
      </c>
      <c r="L694" s="896">
        <v>99.746099999999998</v>
      </c>
      <c r="M694" s="282">
        <v>25000000</v>
      </c>
      <c r="N694" s="282"/>
      <c r="O694" s="282"/>
      <c r="P694" s="364">
        <v>1</v>
      </c>
      <c r="Q694" s="364">
        <v>1</v>
      </c>
      <c r="R694" s="364">
        <v>4</v>
      </c>
      <c r="S694" s="364">
        <v>4</v>
      </c>
      <c r="T694" s="1504">
        <v>3</v>
      </c>
      <c r="U694" s="196" t="s">
        <v>32</v>
      </c>
      <c r="V694" s="284">
        <v>2000</v>
      </c>
      <c r="W694" s="366"/>
      <c r="X694" s="286">
        <v>0</v>
      </c>
      <c r="Y694" s="365">
        <v>737</v>
      </c>
      <c r="Z694" s="250">
        <v>86.75799086757992</v>
      </c>
      <c r="AA694" s="207" t="s">
        <v>32</v>
      </c>
      <c r="AB694" s="207" t="s">
        <v>32</v>
      </c>
      <c r="AC694" s="207">
        <v>2563</v>
      </c>
      <c r="AD694" s="207">
        <v>2563</v>
      </c>
      <c r="AE694" s="304" t="s">
        <v>187</v>
      </c>
      <c r="AF694" s="207">
        <v>365</v>
      </c>
      <c r="AG694" s="1241" t="s">
        <v>159</v>
      </c>
      <c r="AH694" s="207"/>
      <c r="AI694" s="225">
        <v>202570000632</v>
      </c>
      <c r="AJ694" s="282">
        <v>25000000</v>
      </c>
      <c r="AK694" s="366"/>
      <c r="AL694" s="282">
        <v>25000000</v>
      </c>
      <c r="AM694" s="282">
        <v>250000</v>
      </c>
      <c r="AN694" s="282">
        <v>750000</v>
      </c>
      <c r="AO694" s="282">
        <v>1500000</v>
      </c>
      <c r="AP694" s="282">
        <v>2000000</v>
      </c>
      <c r="AQ694" s="282">
        <v>2500000</v>
      </c>
      <c r="AR694" s="282">
        <v>4000000</v>
      </c>
      <c r="AS694" s="282">
        <v>5500000</v>
      </c>
      <c r="AT694" s="282">
        <v>3750000</v>
      </c>
      <c r="AU694" s="282">
        <v>2000000</v>
      </c>
      <c r="AV694" s="282">
        <v>1250000</v>
      </c>
      <c r="AW694" s="282">
        <v>1000000</v>
      </c>
      <c r="AX694" s="991">
        <v>500000</v>
      </c>
      <c r="AY694" s="1141">
        <f>SUM(AM694:AX694)</f>
        <v>25000000</v>
      </c>
      <c r="AZ694" s="1141">
        <f>+AJ694-AY694</f>
        <v>0</v>
      </c>
      <c r="BC694" s="452"/>
    </row>
    <row r="695" spans="1:55" s="312" customFormat="1" ht="42">
      <c r="A695" s="304">
        <v>2</v>
      </c>
      <c r="B695" s="921">
        <v>5</v>
      </c>
      <c r="C695" s="389" t="s">
        <v>1200</v>
      </c>
      <c r="D695" s="304">
        <v>5.0999999999999996</v>
      </c>
      <c r="E695" s="1494">
        <v>6</v>
      </c>
      <c r="F695" s="368" t="s">
        <v>579</v>
      </c>
      <c r="G695" s="368" t="s">
        <v>535</v>
      </c>
      <c r="H695" s="368" t="s">
        <v>139</v>
      </c>
      <c r="I695" s="368" t="s">
        <v>576</v>
      </c>
      <c r="J695" s="363" t="s">
        <v>33</v>
      </c>
      <c r="K695" s="534">
        <v>19.5014</v>
      </c>
      <c r="L695" s="534">
        <v>99.794799999999995</v>
      </c>
      <c r="M695" s="308">
        <v>9000000</v>
      </c>
      <c r="N695" s="308"/>
      <c r="O695" s="308"/>
      <c r="P695" s="1578">
        <v>1</v>
      </c>
      <c r="Q695" s="1578">
        <v>1</v>
      </c>
      <c r="R695" s="1578">
        <v>4</v>
      </c>
      <c r="S695" s="1578">
        <v>4</v>
      </c>
      <c r="T695" s="1578">
        <v>2</v>
      </c>
      <c r="U695" s="1579" t="s">
        <v>32</v>
      </c>
      <c r="V695" s="1562">
        <v>2000</v>
      </c>
      <c r="W695" s="310"/>
      <c r="X695" s="1552">
        <v>0</v>
      </c>
      <c r="Y695" s="1580">
        <v>187</v>
      </c>
      <c r="Z695" s="309">
        <v>31.232876712328768</v>
      </c>
      <c r="AA695" s="304" t="s">
        <v>32</v>
      </c>
      <c r="AB695" s="304" t="s">
        <v>32</v>
      </c>
      <c r="AC695" s="304">
        <v>2563</v>
      </c>
      <c r="AD695" s="304">
        <v>2563</v>
      </c>
      <c r="AE695" s="304" t="s">
        <v>187</v>
      </c>
      <c r="AF695" s="304">
        <v>365</v>
      </c>
      <c r="AG695" s="1252" t="s">
        <v>159</v>
      </c>
      <c r="AH695" s="304"/>
      <c r="AI695" s="958">
        <v>202570000630</v>
      </c>
      <c r="AJ695" s="308">
        <v>9000000</v>
      </c>
      <c r="AK695" s="419"/>
      <c r="AL695" s="308">
        <v>9000000</v>
      </c>
      <c r="AM695" s="308">
        <v>90000</v>
      </c>
      <c r="AN695" s="308">
        <v>270000</v>
      </c>
      <c r="AO695" s="308">
        <v>540000</v>
      </c>
      <c r="AP695" s="308">
        <v>720000</v>
      </c>
      <c r="AQ695" s="308">
        <v>900000</v>
      </c>
      <c r="AR695" s="308">
        <v>1440000</v>
      </c>
      <c r="AS695" s="308">
        <v>1980000</v>
      </c>
      <c r="AT695" s="308">
        <v>1350000</v>
      </c>
      <c r="AU695" s="308">
        <v>720000</v>
      </c>
      <c r="AV695" s="308">
        <v>450000</v>
      </c>
      <c r="AW695" s="308">
        <v>360000</v>
      </c>
      <c r="AX695" s="1009">
        <v>180000</v>
      </c>
      <c r="AY695" s="1210">
        <f>SUM(AM695:AX695)</f>
        <v>9000000</v>
      </c>
      <c r="AZ695" s="1210">
        <f>+AJ695-AY695</f>
        <v>0</v>
      </c>
      <c r="BC695" s="1063"/>
    </row>
    <row r="696" spans="1:55" s="272" customFormat="1" ht="23.25">
      <c r="B696" s="165"/>
      <c r="C696" s="212"/>
      <c r="D696" s="274"/>
      <c r="E696" s="165"/>
      <c r="F696" s="165"/>
      <c r="G696" s="165"/>
      <c r="H696" s="165"/>
      <c r="I696" s="165"/>
      <c r="J696" s="165"/>
      <c r="K696" s="1334"/>
      <c r="L696" s="1334"/>
      <c r="M696" s="275"/>
      <c r="N696" s="275"/>
      <c r="O696" s="165"/>
      <c r="P696" s="165"/>
      <c r="V696" s="293"/>
      <c r="W696" s="293"/>
      <c r="X696" s="293"/>
      <c r="Y696" s="293"/>
      <c r="Z696" s="293"/>
      <c r="AG696" s="1241"/>
      <c r="AH696" s="165"/>
      <c r="AI696" s="225"/>
      <c r="AJ696" s="165"/>
      <c r="AK696" s="1181"/>
      <c r="AL696" s="275"/>
      <c r="AM696" s="275"/>
      <c r="AN696" s="275"/>
      <c r="AO696" s="275"/>
      <c r="AP696" s="275"/>
      <c r="AQ696" s="275"/>
      <c r="AR696" s="275"/>
      <c r="AS696" s="275"/>
      <c r="AT696" s="275"/>
      <c r="AU696" s="275"/>
      <c r="AV696" s="275"/>
      <c r="AW696" s="275"/>
      <c r="AX696" s="1051"/>
      <c r="AY696" s="1141">
        <f t="shared" si="182"/>
        <v>0</v>
      </c>
      <c r="AZ696" s="1141">
        <f t="shared" si="183"/>
        <v>0</v>
      </c>
      <c r="BC696" s="95"/>
    </row>
    <row r="697" spans="1:55" s="260" customFormat="1" ht="23.25">
      <c r="B697" s="261"/>
      <c r="C697" s="269" t="s">
        <v>477</v>
      </c>
      <c r="D697" s="263"/>
      <c r="E697" s="261"/>
      <c r="F697" s="261"/>
      <c r="G697" s="261"/>
      <c r="H697" s="261"/>
      <c r="I697" s="261"/>
      <c r="J697" s="261"/>
      <c r="K697" s="1304"/>
      <c r="L697" s="1304"/>
      <c r="M697" s="264"/>
      <c r="N697" s="264"/>
      <c r="O697" s="261"/>
      <c r="P697" s="261"/>
      <c r="Z697" s="297"/>
      <c r="AG697" s="1228" t="s">
        <v>583</v>
      </c>
      <c r="AH697" s="261"/>
      <c r="AI697" s="261"/>
      <c r="AJ697" s="261"/>
      <c r="AK697" s="265"/>
      <c r="AL697" s="264"/>
      <c r="AM697" s="264"/>
      <c r="AN697" s="264"/>
      <c r="AO697" s="264"/>
      <c r="AP697" s="264"/>
      <c r="AQ697" s="264"/>
      <c r="AR697" s="264"/>
      <c r="AS697" s="264"/>
      <c r="AT697" s="264"/>
      <c r="AU697" s="264"/>
      <c r="AV697" s="264"/>
      <c r="AW697" s="264"/>
      <c r="AX697" s="993"/>
      <c r="AY697" s="1141">
        <f t="shared" si="182"/>
        <v>0</v>
      </c>
      <c r="AZ697" s="1141">
        <f t="shared" si="183"/>
        <v>0</v>
      </c>
      <c r="BC697" s="1064"/>
    </row>
    <row r="698" spans="1:55" s="272" customFormat="1" ht="23.25">
      <c r="B698" s="165"/>
      <c r="C698" s="647"/>
      <c r="D698" s="274"/>
      <c r="E698" s="165"/>
      <c r="F698" s="165"/>
      <c r="G698" s="165"/>
      <c r="H698" s="165"/>
      <c r="I698" s="165"/>
      <c r="J698" s="165"/>
      <c r="K698" s="1334"/>
      <c r="L698" s="1334"/>
      <c r="M698" s="275"/>
      <c r="N698" s="275"/>
      <c r="O698" s="165"/>
      <c r="P698" s="165"/>
      <c r="AG698" s="1241"/>
      <c r="AH698" s="165"/>
      <c r="AI698" s="165"/>
      <c r="AJ698" s="165"/>
      <c r="AK698" s="1181"/>
      <c r="AL698" s="275"/>
      <c r="AM698" s="275"/>
      <c r="AN698" s="275"/>
      <c r="AO698" s="275"/>
      <c r="AP698" s="275"/>
      <c r="AQ698" s="275"/>
      <c r="AR698" s="275"/>
      <c r="AS698" s="275"/>
      <c r="AT698" s="275"/>
      <c r="AU698" s="275"/>
      <c r="AV698" s="275"/>
      <c r="AW698" s="275"/>
      <c r="AX698" s="1051"/>
      <c r="AY698" s="1141">
        <f t="shared" si="182"/>
        <v>0</v>
      </c>
      <c r="AZ698" s="1141">
        <f t="shared" si="183"/>
        <v>0</v>
      </c>
      <c r="BC698" s="95"/>
    </row>
    <row r="699" spans="1:55" s="272" customFormat="1" ht="23.25">
      <c r="B699" s="165"/>
      <c r="C699" s="647"/>
      <c r="D699" s="274"/>
      <c r="E699" s="165"/>
      <c r="F699" s="165"/>
      <c r="G699" s="165"/>
      <c r="H699" s="165"/>
      <c r="I699" s="165"/>
      <c r="J699" s="165"/>
      <c r="K699" s="1334"/>
      <c r="L699" s="1334"/>
      <c r="M699" s="275"/>
      <c r="N699" s="275"/>
      <c r="O699" s="165"/>
      <c r="P699" s="165"/>
      <c r="AG699" s="1241"/>
      <c r="AH699" s="165"/>
      <c r="AI699" s="165"/>
      <c r="AJ699" s="165"/>
      <c r="AK699" s="1181"/>
      <c r="AL699" s="275"/>
      <c r="AM699" s="275"/>
      <c r="AN699" s="275"/>
      <c r="AO699" s="275"/>
      <c r="AP699" s="275"/>
      <c r="AQ699" s="275"/>
      <c r="AR699" s="275"/>
      <c r="AS699" s="275"/>
      <c r="AT699" s="275"/>
      <c r="AU699" s="275"/>
      <c r="AV699" s="275"/>
      <c r="AW699" s="275"/>
      <c r="AX699" s="1051"/>
      <c r="AY699" s="1141">
        <f t="shared" si="182"/>
        <v>0</v>
      </c>
      <c r="AZ699" s="1141">
        <f t="shared" si="183"/>
        <v>0</v>
      </c>
      <c r="BC699" s="95"/>
    </row>
    <row r="700" spans="1:55" s="260" customFormat="1" ht="23.25">
      <c r="B700" s="261">
        <f>COUNT(B701:B703)</f>
        <v>0</v>
      </c>
      <c r="C700" s="652" t="str">
        <f>+"โครงการส่งน้ำและบำรุงรักษากิ่วลม กิ่วคอหมา จำนวน " &amp;SUBTOTAL(3,H701:H703)&amp;" รายการ"</f>
        <v>โครงการส่งน้ำและบำรุงรักษากิ่วลม กิ่วคอหมา จำนวน 0 รายการ</v>
      </c>
      <c r="D700" s="263"/>
      <c r="E700" s="261"/>
      <c r="F700" s="261"/>
      <c r="G700" s="261"/>
      <c r="H700" s="261"/>
      <c r="I700" s="261"/>
      <c r="J700" s="261"/>
      <c r="K700" s="1304"/>
      <c r="L700" s="1304"/>
      <c r="M700" s="264">
        <f>SUM(M701:M703)</f>
        <v>0</v>
      </c>
      <c r="N700" s="264">
        <f>SUM(N701:N703)</f>
        <v>0</v>
      </c>
      <c r="O700" s="261"/>
      <c r="P700" s="261"/>
      <c r="V700" s="264">
        <f>SUM(V701:V703)</f>
        <v>0</v>
      </c>
      <c r="W700" s="264">
        <f>SUM(W701:W703)</f>
        <v>0</v>
      </c>
      <c r="X700" s="264">
        <f>SUM(X701:X703)</f>
        <v>0</v>
      </c>
      <c r="Y700" s="264">
        <f>SUM(Y701:Y703)</f>
        <v>0</v>
      </c>
      <c r="Z700" s="297">
        <f>SUM(Z701:Z703)</f>
        <v>0</v>
      </c>
      <c r="AG700" s="1228" t="s">
        <v>735</v>
      </c>
      <c r="AH700" s="261"/>
      <c r="AI700" s="261"/>
      <c r="AJ700" s="264">
        <f t="shared" ref="AJ700:AX700" si="186">SUM(AJ701:AJ703)</f>
        <v>0</v>
      </c>
      <c r="AK700" s="265">
        <f t="shared" si="186"/>
        <v>0</v>
      </c>
      <c r="AL700" s="264">
        <f t="shared" si="186"/>
        <v>0</v>
      </c>
      <c r="AM700" s="264">
        <f t="shared" si="186"/>
        <v>0</v>
      </c>
      <c r="AN700" s="264">
        <f t="shared" si="186"/>
        <v>0</v>
      </c>
      <c r="AO700" s="264">
        <f t="shared" si="186"/>
        <v>0</v>
      </c>
      <c r="AP700" s="264">
        <f t="shared" si="186"/>
        <v>0</v>
      </c>
      <c r="AQ700" s="264">
        <f t="shared" si="186"/>
        <v>0</v>
      </c>
      <c r="AR700" s="264">
        <f t="shared" si="186"/>
        <v>0</v>
      </c>
      <c r="AS700" s="264">
        <f t="shared" si="186"/>
        <v>0</v>
      </c>
      <c r="AT700" s="264">
        <f t="shared" si="186"/>
        <v>0</v>
      </c>
      <c r="AU700" s="264">
        <f t="shared" si="186"/>
        <v>0</v>
      </c>
      <c r="AV700" s="264">
        <f t="shared" si="186"/>
        <v>0</v>
      </c>
      <c r="AW700" s="264">
        <f t="shared" si="186"/>
        <v>0</v>
      </c>
      <c r="AX700" s="993">
        <f t="shared" si="186"/>
        <v>0</v>
      </c>
      <c r="AY700" s="1141">
        <f t="shared" si="182"/>
        <v>0</v>
      </c>
      <c r="AZ700" s="1141">
        <f t="shared" si="183"/>
        <v>0</v>
      </c>
      <c r="BC700" s="1064"/>
    </row>
    <row r="701" spans="1:55" s="272" customFormat="1" ht="23.25">
      <c r="B701" s="165"/>
      <c r="C701" s="50"/>
      <c r="D701" s="274"/>
      <c r="E701" s="165"/>
      <c r="F701" s="165"/>
      <c r="G701" s="165"/>
      <c r="H701" s="165"/>
      <c r="I701" s="165"/>
      <c r="J701" s="165"/>
      <c r="K701" s="1334"/>
      <c r="L701" s="1334"/>
      <c r="M701" s="275"/>
      <c r="N701" s="275"/>
      <c r="O701" s="165"/>
      <c r="P701" s="165"/>
      <c r="AG701" s="1241"/>
      <c r="AH701" s="165"/>
      <c r="AI701" s="165"/>
      <c r="AJ701" s="165"/>
      <c r="AK701" s="1181"/>
      <c r="AL701" s="275"/>
      <c r="AM701" s="275"/>
      <c r="AN701" s="275"/>
      <c r="AO701" s="275"/>
      <c r="AP701" s="275"/>
      <c r="AQ701" s="275"/>
      <c r="AR701" s="275"/>
      <c r="AS701" s="275"/>
      <c r="AT701" s="275"/>
      <c r="AU701" s="275"/>
      <c r="AV701" s="275"/>
      <c r="AW701" s="275"/>
      <c r="AX701" s="1051"/>
      <c r="AY701" s="1141">
        <f t="shared" si="182"/>
        <v>0</v>
      </c>
      <c r="AZ701" s="1141">
        <f t="shared" si="183"/>
        <v>0</v>
      </c>
      <c r="BC701" s="95"/>
    </row>
    <row r="702" spans="1:55" s="290" customFormat="1" ht="23.25">
      <c r="A702" s="207"/>
      <c r="B702" s="207"/>
      <c r="C702" s="50"/>
      <c r="D702" s="207"/>
      <c r="E702" s="207"/>
      <c r="F702" s="367"/>
      <c r="G702" s="367"/>
      <c r="H702" s="367"/>
      <c r="I702" s="636"/>
      <c r="J702" s="637"/>
      <c r="K702" s="1325"/>
      <c r="L702" s="1325"/>
      <c r="M702" s="289"/>
      <c r="N702" s="289"/>
      <c r="O702" s="289"/>
      <c r="P702" s="207"/>
      <c r="Q702" s="207"/>
      <c r="R702" s="207"/>
      <c r="S702" s="207"/>
      <c r="T702" s="207"/>
      <c r="U702" s="207"/>
      <c r="V702" s="206"/>
      <c r="W702" s="199"/>
      <c r="X702" s="206"/>
      <c r="Y702" s="199"/>
      <c r="Z702" s="206"/>
      <c r="AA702" s="207"/>
      <c r="AB702" s="207"/>
      <c r="AC702" s="207"/>
      <c r="AD702" s="207"/>
      <c r="AE702" s="207"/>
      <c r="AF702" s="311"/>
      <c r="AG702" s="1260"/>
      <c r="AH702" s="311"/>
      <c r="AI702" s="311"/>
      <c r="AJ702" s="289"/>
      <c r="AK702" s="1160"/>
      <c r="AL702" s="289"/>
      <c r="AM702" s="289"/>
      <c r="AN702" s="289"/>
      <c r="AO702" s="282"/>
      <c r="AP702" s="282"/>
      <c r="AQ702" s="282"/>
      <c r="AR702" s="282"/>
      <c r="AS702" s="282"/>
      <c r="AT702" s="289"/>
      <c r="AU702" s="289"/>
      <c r="AV702" s="289"/>
      <c r="AW702" s="289"/>
      <c r="AX702" s="1005"/>
      <c r="AY702" s="1141"/>
      <c r="AZ702" s="1141"/>
      <c r="BC702" s="452"/>
    </row>
    <row r="703" spans="1:55" s="272" customFormat="1" ht="23.25">
      <c r="B703" s="165"/>
      <c r="C703" s="50"/>
      <c r="D703" s="274"/>
      <c r="E703" s="165"/>
      <c r="F703" s="165"/>
      <c r="G703" s="165"/>
      <c r="H703" s="165"/>
      <c r="I703" s="165"/>
      <c r="J703" s="165"/>
      <c r="K703" s="1334"/>
      <c r="L703" s="1334"/>
      <c r="M703" s="275"/>
      <c r="N703" s="275"/>
      <c r="O703" s="165"/>
      <c r="P703" s="165"/>
      <c r="AG703" s="1241"/>
      <c r="AH703" s="165"/>
      <c r="AI703" s="165"/>
      <c r="AJ703" s="165"/>
      <c r="AK703" s="1181"/>
      <c r="AL703" s="275"/>
      <c r="AM703" s="275"/>
      <c r="AN703" s="275"/>
      <c r="AO703" s="275"/>
      <c r="AP703" s="275"/>
      <c r="AQ703" s="275"/>
      <c r="AR703" s="275"/>
      <c r="AS703" s="275"/>
      <c r="AT703" s="275"/>
      <c r="AU703" s="275"/>
      <c r="AV703" s="275"/>
      <c r="AW703" s="275"/>
      <c r="AX703" s="1051"/>
      <c r="AY703" s="1141">
        <f t="shared" si="182"/>
        <v>0</v>
      </c>
      <c r="AZ703" s="1141">
        <f t="shared" si="183"/>
        <v>0</v>
      </c>
      <c r="BC703" s="95"/>
    </row>
    <row r="704" spans="1:55" s="260" customFormat="1" ht="23.25">
      <c r="B704" s="261">
        <f>COUNT(B705:B707)</f>
        <v>1</v>
      </c>
      <c r="C704" s="652" t="s">
        <v>483</v>
      </c>
      <c r="D704" s="263"/>
      <c r="E704" s="261"/>
      <c r="F704" s="261"/>
      <c r="G704" s="261"/>
      <c r="H704" s="261"/>
      <c r="I704" s="261"/>
      <c r="J704" s="261"/>
      <c r="K704" s="1304"/>
      <c r="L704" s="1304"/>
      <c r="M704" s="264">
        <f>SUM(M705:M707)</f>
        <v>20000000</v>
      </c>
      <c r="N704" s="264">
        <f>SUM(N705:N707)</f>
        <v>20000000</v>
      </c>
      <c r="O704" s="261"/>
      <c r="P704" s="261"/>
      <c r="V704" s="264">
        <f>SUM(V705:V707)</f>
        <v>0</v>
      </c>
      <c r="W704" s="264">
        <f>SUM(W705:W707)</f>
        <v>0</v>
      </c>
      <c r="X704" s="264">
        <f>SUM(X705:X707)</f>
        <v>0</v>
      </c>
      <c r="Y704" s="264">
        <f>SUM(Y705:Y707)</f>
        <v>0</v>
      </c>
      <c r="Z704" s="297">
        <f>SUM(Z705:Z707)</f>
        <v>0</v>
      </c>
      <c r="AG704" s="1228" t="s">
        <v>764</v>
      </c>
      <c r="AH704" s="261"/>
      <c r="AI704" s="261"/>
      <c r="AJ704" s="264">
        <f t="shared" ref="AJ704:AX704" si="187">SUM(AJ705:AJ707)</f>
        <v>20000000</v>
      </c>
      <c r="AK704" s="265">
        <f t="shared" si="187"/>
        <v>0</v>
      </c>
      <c r="AL704" s="264">
        <f t="shared" si="187"/>
        <v>20000000</v>
      </c>
      <c r="AM704" s="264">
        <f t="shared" si="187"/>
        <v>400000</v>
      </c>
      <c r="AN704" s="264">
        <f t="shared" si="187"/>
        <v>1000000</v>
      </c>
      <c r="AO704" s="264">
        <f t="shared" si="187"/>
        <v>2000000</v>
      </c>
      <c r="AP704" s="264">
        <f t="shared" si="187"/>
        <v>3000000</v>
      </c>
      <c r="AQ704" s="264">
        <f t="shared" si="187"/>
        <v>3000000</v>
      </c>
      <c r="AR704" s="264">
        <f t="shared" si="187"/>
        <v>3000000</v>
      </c>
      <c r="AS704" s="264">
        <f t="shared" si="187"/>
        <v>2000000</v>
      </c>
      <c r="AT704" s="264">
        <f t="shared" si="187"/>
        <v>2000000</v>
      </c>
      <c r="AU704" s="264">
        <f t="shared" si="187"/>
        <v>1600000</v>
      </c>
      <c r="AV704" s="264">
        <f t="shared" si="187"/>
        <v>1000000</v>
      </c>
      <c r="AW704" s="264">
        <f t="shared" si="187"/>
        <v>600000</v>
      </c>
      <c r="AX704" s="993">
        <f t="shared" si="187"/>
        <v>400000</v>
      </c>
      <c r="AY704" s="1141">
        <f t="shared" si="182"/>
        <v>20000000</v>
      </c>
      <c r="AZ704" s="1141">
        <f t="shared" si="183"/>
        <v>0</v>
      </c>
      <c r="BC704" s="1064"/>
    </row>
    <row r="705" spans="1:57" s="272" customFormat="1" ht="23.25">
      <c r="B705" s="165"/>
      <c r="C705" s="50"/>
      <c r="D705" s="274"/>
      <c r="E705" s="165"/>
      <c r="F705" s="165"/>
      <c r="G705" s="165"/>
      <c r="H705" s="165"/>
      <c r="I705" s="165"/>
      <c r="J705" s="165"/>
      <c r="K705" s="1334"/>
      <c r="L705" s="1334"/>
      <c r="M705" s="275"/>
      <c r="N705" s="275"/>
      <c r="O705" s="165"/>
      <c r="P705" s="165"/>
      <c r="AG705" s="1241"/>
      <c r="AH705" s="165"/>
      <c r="AI705" s="165"/>
      <c r="AJ705" s="165"/>
      <c r="AK705" s="1181"/>
      <c r="AL705" s="275"/>
      <c r="AM705" s="275"/>
      <c r="AN705" s="275"/>
      <c r="AO705" s="275"/>
      <c r="AP705" s="275"/>
      <c r="AQ705" s="275"/>
      <c r="AR705" s="275"/>
      <c r="AS705" s="275"/>
      <c r="AT705" s="275"/>
      <c r="AU705" s="275"/>
      <c r="AV705" s="275"/>
      <c r="AW705" s="275"/>
      <c r="AX705" s="1051"/>
      <c r="AY705" s="1141">
        <f t="shared" si="182"/>
        <v>0</v>
      </c>
      <c r="AZ705" s="1141">
        <f t="shared" si="183"/>
        <v>0</v>
      </c>
      <c r="BC705" s="95"/>
    </row>
    <row r="706" spans="1:57" s="188" customFormat="1" ht="23.25">
      <c r="A706" s="17">
        <v>2</v>
      </c>
      <c r="B706" s="17">
        <v>1</v>
      </c>
      <c r="C706" s="20" t="s">
        <v>1518</v>
      </c>
      <c r="D706" s="17">
        <v>5.0999999999999996</v>
      </c>
      <c r="E706" s="17">
        <v>10</v>
      </c>
      <c r="F706" s="654" t="s">
        <v>736</v>
      </c>
      <c r="G706" s="654" t="s">
        <v>148</v>
      </c>
      <c r="H706" s="654" t="s">
        <v>487</v>
      </c>
      <c r="I706" s="718" t="s">
        <v>488</v>
      </c>
      <c r="J706" s="682" t="s">
        <v>457</v>
      </c>
      <c r="K706" s="1356">
        <v>18.439093</v>
      </c>
      <c r="L706" s="1356">
        <v>99.635626000000002</v>
      </c>
      <c r="M706" s="63">
        <v>20000000</v>
      </c>
      <c r="N706" s="63">
        <v>20000000</v>
      </c>
      <c r="O706" s="63"/>
      <c r="P706" s="17">
        <v>1</v>
      </c>
      <c r="Q706" s="17">
        <v>1</v>
      </c>
      <c r="R706" s="17">
        <v>1</v>
      </c>
      <c r="S706" s="17">
        <v>4</v>
      </c>
      <c r="T706" s="17">
        <v>4</v>
      </c>
      <c r="U706" s="17"/>
      <c r="V706" s="27"/>
      <c r="W706" s="17"/>
      <c r="X706" s="17"/>
      <c r="Y706" s="62"/>
      <c r="Z706" s="27"/>
      <c r="AA706" s="17"/>
      <c r="AB706" s="17"/>
      <c r="AC706" s="17">
        <v>2563</v>
      </c>
      <c r="AD706" s="17">
        <v>2563</v>
      </c>
      <c r="AE706" s="17" t="s">
        <v>187</v>
      </c>
      <c r="AF706" s="17">
        <v>360</v>
      </c>
      <c r="AG706" s="1277" t="s">
        <v>764</v>
      </c>
      <c r="AH706" s="60"/>
      <c r="AI706" s="60" t="s">
        <v>1519</v>
      </c>
      <c r="AJ706" s="63">
        <v>20000000</v>
      </c>
      <c r="AK706" s="1195"/>
      <c r="AL706" s="63">
        <v>20000000</v>
      </c>
      <c r="AM706" s="63">
        <v>400000</v>
      </c>
      <c r="AN706" s="63">
        <v>1000000</v>
      </c>
      <c r="AO706" s="18">
        <v>2000000</v>
      </c>
      <c r="AP706" s="18">
        <v>3000000</v>
      </c>
      <c r="AQ706" s="18">
        <v>3000000</v>
      </c>
      <c r="AR706" s="18">
        <v>3000000</v>
      </c>
      <c r="AS706" s="18">
        <v>2000000</v>
      </c>
      <c r="AT706" s="18">
        <v>2000000</v>
      </c>
      <c r="AU706" s="18">
        <v>1600000</v>
      </c>
      <c r="AV706" s="18">
        <v>1000000</v>
      </c>
      <c r="AW706" s="18">
        <v>600000</v>
      </c>
      <c r="AX706" s="988">
        <v>400000</v>
      </c>
      <c r="AY706" s="1141">
        <v>20000000</v>
      </c>
      <c r="AZ706" s="1141">
        <v>0</v>
      </c>
      <c r="BA706" s="278"/>
      <c r="BB706" s="278"/>
    </row>
    <row r="707" spans="1:57" s="272" customFormat="1" ht="23.25">
      <c r="B707" s="165"/>
      <c r="C707" s="50"/>
      <c r="D707" s="274"/>
      <c r="E707" s="165"/>
      <c r="F707" s="165"/>
      <c r="G707" s="165"/>
      <c r="H707" s="165"/>
      <c r="I707" s="165"/>
      <c r="J707" s="165"/>
      <c r="K707" s="1334"/>
      <c r="L707" s="1334"/>
      <c r="M707" s="275"/>
      <c r="N707" s="275"/>
      <c r="O707" s="165"/>
      <c r="P707" s="165"/>
      <c r="AG707" s="1241"/>
      <c r="AH707" s="165"/>
      <c r="AI707" s="165"/>
      <c r="AJ707" s="165"/>
      <c r="AK707" s="1181"/>
      <c r="AL707" s="275"/>
      <c r="AM707" s="275"/>
      <c r="AN707" s="275"/>
      <c r="AO707" s="275"/>
      <c r="AP707" s="275"/>
      <c r="AQ707" s="275"/>
      <c r="AR707" s="275"/>
      <c r="AS707" s="275"/>
      <c r="AT707" s="275"/>
      <c r="AU707" s="275"/>
      <c r="AV707" s="275"/>
      <c r="AW707" s="275"/>
      <c r="AX707" s="1051"/>
      <c r="AY707" s="1141">
        <f t="shared" si="182"/>
        <v>0</v>
      </c>
      <c r="AZ707" s="1141">
        <f t="shared" si="183"/>
        <v>0</v>
      </c>
      <c r="BC707" s="95"/>
    </row>
    <row r="708" spans="1:57" s="260" customFormat="1" ht="23.25">
      <c r="B708" s="261">
        <f>COUNT(B709:B711)</f>
        <v>1</v>
      </c>
      <c r="C708" s="263" t="s">
        <v>476</v>
      </c>
      <c r="D708" s="263"/>
      <c r="E708" s="261"/>
      <c r="F708" s="261"/>
      <c r="G708" s="261"/>
      <c r="H708" s="261"/>
      <c r="I708" s="261"/>
      <c r="J708" s="261"/>
      <c r="K708" s="1304"/>
      <c r="L708" s="1304"/>
      <c r="M708" s="264">
        <f>SUM(M709:M711)</f>
        <v>18000000</v>
      </c>
      <c r="N708" s="264">
        <f>SUM(N709:N711)</f>
        <v>18000000</v>
      </c>
      <c r="O708" s="261"/>
      <c r="P708" s="261"/>
      <c r="U708" s="362">
        <f t="shared" ref="U708:Z708" si="188">SUM(U709:U711)</f>
        <v>0</v>
      </c>
      <c r="V708" s="264">
        <f t="shared" si="188"/>
        <v>2000</v>
      </c>
      <c r="W708" s="362">
        <f t="shared" si="188"/>
        <v>0</v>
      </c>
      <c r="X708" s="362">
        <f t="shared" si="188"/>
        <v>0</v>
      </c>
      <c r="Y708" s="362">
        <f t="shared" si="188"/>
        <v>200</v>
      </c>
      <c r="Z708" s="297">
        <f t="shared" si="188"/>
        <v>20</v>
      </c>
      <c r="AG708" s="1228" t="s">
        <v>793</v>
      </c>
      <c r="AH708" s="261"/>
      <c r="AI708" s="261"/>
      <c r="AJ708" s="297">
        <f>SUM(AJ709:AJ711)</f>
        <v>18000000</v>
      </c>
      <c r="AK708" s="265">
        <f t="shared" ref="AK708:AX708" si="189">SUM(AK709:AK711)</f>
        <v>0</v>
      </c>
      <c r="AL708" s="297">
        <f t="shared" si="189"/>
        <v>18000000</v>
      </c>
      <c r="AM708" s="297">
        <f t="shared" si="189"/>
        <v>2000000</v>
      </c>
      <c r="AN708" s="297">
        <f t="shared" si="189"/>
        <v>2000000</v>
      </c>
      <c r="AO708" s="297">
        <f t="shared" si="189"/>
        <v>3000000</v>
      </c>
      <c r="AP708" s="297">
        <f t="shared" si="189"/>
        <v>3000000</v>
      </c>
      <c r="AQ708" s="297">
        <f t="shared" si="189"/>
        <v>3000000</v>
      </c>
      <c r="AR708" s="297">
        <f t="shared" si="189"/>
        <v>3000000</v>
      </c>
      <c r="AS708" s="297">
        <f t="shared" si="189"/>
        <v>2000000</v>
      </c>
      <c r="AT708" s="297">
        <f t="shared" si="189"/>
        <v>0</v>
      </c>
      <c r="AU708" s="297">
        <f t="shared" si="189"/>
        <v>0</v>
      </c>
      <c r="AV708" s="297">
        <f t="shared" si="189"/>
        <v>0</v>
      </c>
      <c r="AW708" s="297">
        <f t="shared" si="189"/>
        <v>0</v>
      </c>
      <c r="AX708" s="997">
        <f t="shared" si="189"/>
        <v>0</v>
      </c>
      <c r="AY708" s="1141">
        <f t="shared" si="182"/>
        <v>18000000</v>
      </c>
      <c r="AZ708" s="1141">
        <f t="shared" si="183"/>
        <v>0</v>
      </c>
      <c r="BC708" s="1064"/>
    </row>
    <row r="709" spans="1:57" s="272" customFormat="1" ht="23.25">
      <c r="A709" s="197"/>
      <c r="B709" s="197"/>
      <c r="C709" s="197"/>
      <c r="D709" s="197"/>
      <c r="E709" s="197"/>
      <c r="F709" s="197"/>
      <c r="G709" s="197"/>
      <c r="H709" s="197"/>
      <c r="I709" s="197"/>
      <c r="J709" s="197"/>
      <c r="K709" s="826"/>
      <c r="L709" s="826"/>
      <c r="M709" s="332"/>
      <c r="N709" s="332"/>
      <c r="O709" s="197"/>
      <c r="P709" s="197"/>
      <c r="Q709" s="197"/>
      <c r="R709" s="197"/>
      <c r="S709" s="197"/>
      <c r="T709" s="197"/>
      <c r="U709" s="197"/>
      <c r="V709" s="197"/>
      <c r="W709" s="197"/>
      <c r="X709" s="197"/>
      <c r="Y709" s="197"/>
      <c r="Z709" s="197"/>
      <c r="AA709" s="197"/>
      <c r="AB709" s="197"/>
      <c r="AC709" s="197"/>
      <c r="AD709" s="197"/>
      <c r="AE709" s="197"/>
      <c r="AF709" s="197"/>
      <c r="AG709" s="1238"/>
      <c r="AH709" s="197"/>
      <c r="AI709" s="331"/>
      <c r="AJ709" s="197"/>
      <c r="AK709" s="1157"/>
      <c r="AL709" s="197"/>
      <c r="AM709" s="197"/>
      <c r="AN709" s="197"/>
      <c r="AO709" s="197"/>
      <c r="AP709" s="197"/>
      <c r="AQ709" s="197"/>
      <c r="AR709" s="197"/>
      <c r="AS709" s="197"/>
      <c r="AT709" s="197"/>
      <c r="AU709" s="197"/>
      <c r="AV709" s="197"/>
      <c r="AW709" s="197"/>
      <c r="AX709" s="984"/>
      <c r="AY709" s="1141">
        <f t="shared" si="182"/>
        <v>0</v>
      </c>
      <c r="AZ709" s="1141">
        <f t="shared" si="183"/>
        <v>0</v>
      </c>
      <c r="BC709" s="95"/>
    </row>
    <row r="710" spans="1:57" s="729" customFormat="1" ht="23.25">
      <c r="A710" s="724">
        <v>2</v>
      </c>
      <c r="B710" s="724">
        <v>1</v>
      </c>
      <c r="C710" s="772" t="s">
        <v>1569</v>
      </c>
      <c r="D710" s="726">
        <v>5.0999999999999996</v>
      </c>
      <c r="E710" s="726">
        <v>13</v>
      </c>
      <c r="F710" s="726" t="s">
        <v>512</v>
      </c>
      <c r="G710" s="726" t="s">
        <v>512</v>
      </c>
      <c r="H710" s="726" t="s">
        <v>139</v>
      </c>
      <c r="I710" s="726" t="s">
        <v>454</v>
      </c>
      <c r="J710" s="726" t="s">
        <v>561</v>
      </c>
      <c r="K710" s="1351">
        <v>19.679859</v>
      </c>
      <c r="L710" s="1351">
        <v>99.538334000000006</v>
      </c>
      <c r="M710" s="730">
        <v>18000000</v>
      </c>
      <c r="N710" s="730">
        <v>18000000</v>
      </c>
      <c r="O710" s="728"/>
      <c r="P710" s="726">
        <v>1</v>
      </c>
      <c r="Q710" s="726">
        <v>1</v>
      </c>
      <c r="R710" s="726">
        <v>4</v>
      </c>
      <c r="S710" s="726">
        <v>4</v>
      </c>
      <c r="T710" s="726">
        <v>4</v>
      </c>
      <c r="U710" s="727"/>
      <c r="V710" s="183">
        <v>2000</v>
      </c>
      <c r="W710" s="773"/>
      <c r="X710" s="741"/>
      <c r="Y710" s="183">
        <v>200</v>
      </c>
      <c r="Z710" s="742">
        <v>20</v>
      </c>
      <c r="AA710" s="724" t="s">
        <v>1568</v>
      </c>
      <c r="AB710" s="724">
        <v>100</v>
      </c>
      <c r="AC710" s="184">
        <v>2563</v>
      </c>
      <c r="AD710" s="184">
        <v>2563</v>
      </c>
      <c r="AE710" s="184" t="s">
        <v>187</v>
      </c>
      <c r="AF710" s="184">
        <v>210</v>
      </c>
      <c r="AG710" s="1255" t="s">
        <v>793</v>
      </c>
      <c r="AH710" s="724"/>
      <c r="AI710" s="774">
        <v>202570000551</v>
      </c>
      <c r="AJ710" s="730">
        <v>18000000</v>
      </c>
      <c r="AK710" s="1173"/>
      <c r="AL710" s="728">
        <v>18000000</v>
      </c>
      <c r="AM710" s="728">
        <v>2000000</v>
      </c>
      <c r="AN710" s="728">
        <v>2000000</v>
      </c>
      <c r="AO710" s="728">
        <v>3000000</v>
      </c>
      <c r="AP710" s="728">
        <v>3000000</v>
      </c>
      <c r="AQ710" s="728">
        <v>3000000</v>
      </c>
      <c r="AR710" s="728">
        <v>3000000</v>
      </c>
      <c r="AS710" s="728">
        <v>2000000</v>
      </c>
      <c r="AT710" s="728"/>
      <c r="AU710" s="728"/>
      <c r="AV710" s="728"/>
      <c r="AW710" s="728"/>
      <c r="AX710" s="1011"/>
      <c r="AY710" s="1141">
        <v>18000000</v>
      </c>
      <c r="AZ710" s="1141">
        <v>0</v>
      </c>
      <c r="BA710" s="290"/>
      <c r="BB710" s="290"/>
    </row>
    <row r="711" spans="1:57" s="272" customFormat="1" ht="23.25">
      <c r="A711" s="197"/>
      <c r="B711" s="197"/>
      <c r="C711" s="197"/>
      <c r="D711" s="197"/>
      <c r="E711" s="197"/>
      <c r="F711" s="197"/>
      <c r="G711" s="197"/>
      <c r="H711" s="197"/>
      <c r="I711" s="197"/>
      <c r="J711" s="197"/>
      <c r="K711" s="826"/>
      <c r="L711" s="826"/>
      <c r="M711" s="332"/>
      <c r="N711" s="332"/>
      <c r="O711" s="197"/>
      <c r="P711" s="197"/>
      <c r="Q711" s="197"/>
      <c r="R711" s="197"/>
      <c r="S711" s="197"/>
      <c r="T711" s="197"/>
      <c r="U711" s="197"/>
      <c r="V711" s="197"/>
      <c r="W711" s="197"/>
      <c r="X711" s="197"/>
      <c r="Y711" s="197"/>
      <c r="Z711" s="197"/>
      <c r="AA711" s="197"/>
      <c r="AB711" s="197"/>
      <c r="AC711" s="197"/>
      <c r="AD711" s="197"/>
      <c r="AE711" s="197"/>
      <c r="AF711" s="197"/>
      <c r="AG711" s="1238"/>
      <c r="AH711" s="197"/>
      <c r="AI711" s="331"/>
      <c r="AJ711" s="197"/>
      <c r="AK711" s="1157"/>
      <c r="AL711" s="197"/>
      <c r="AM711" s="197"/>
      <c r="AN711" s="197"/>
      <c r="AO711" s="197"/>
      <c r="AP711" s="197"/>
      <c r="AQ711" s="197"/>
      <c r="AR711" s="197"/>
      <c r="AS711" s="197"/>
      <c r="AT711" s="197"/>
      <c r="AU711" s="197"/>
      <c r="AV711" s="197"/>
      <c r="AW711" s="197"/>
      <c r="AX711" s="984"/>
      <c r="AY711" s="1141">
        <f t="shared" si="182"/>
        <v>0</v>
      </c>
      <c r="AZ711" s="1141">
        <f t="shared" si="183"/>
        <v>0</v>
      </c>
      <c r="BC711" s="95"/>
    </row>
    <row r="712" spans="1:57" s="1214" customFormat="1" ht="45" customHeight="1">
      <c r="B712" s="1213">
        <f>COUNT(B713:B719)</f>
        <v>5</v>
      </c>
      <c r="C712" s="385" t="s">
        <v>490</v>
      </c>
      <c r="D712" s="385"/>
      <c r="E712" s="1213"/>
      <c r="F712" s="1213"/>
      <c r="G712" s="1213"/>
      <c r="H712" s="1213"/>
      <c r="I712" s="1213"/>
      <c r="J712" s="1213"/>
      <c r="K712" s="1308"/>
      <c r="L712" s="1308"/>
      <c r="M712" s="1215">
        <f>SUM(M713:M719)</f>
        <v>51338000</v>
      </c>
      <c r="N712" s="1215">
        <f>SUM(N713:N719)</f>
        <v>51338000</v>
      </c>
      <c r="O712" s="1215">
        <f>SUM(O713:O719)</f>
        <v>0</v>
      </c>
      <c r="P712" s="1213"/>
      <c r="U712" s="1292">
        <f t="shared" ref="U712:Z712" si="190">SUM(U713:U719)</f>
        <v>0</v>
      </c>
      <c r="V712" s="1215">
        <f t="shared" si="190"/>
        <v>9100</v>
      </c>
      <c r="W712" s="1215">
        <f t="shared" si="190"/>
        <v>405</v>
      </c>
      <c r="X712" s="1215">
        <f t="shared" si="190"/>
        <v>0</v>
      </c>
      <c r="Y712" s="1215">
        <f t="shared" si="190"/>
        <v>4200</v>
      </c>
      <c r="Z712" s="1521">
        <f t="shared" si="190"/>
        <v>350</v>
      </c>
      <c r="AG712" s="1251" t="s">
        <v>896</v>
      </c>
      <c r="AH712" s="1213"/>
      <c r="AI712" s="1213"/>
      <c r="AJ712" s="1215">
        <f t="shared" ref="AJ712:AX712" si="191">SUM(AJ713:AJ719)</f>
        <v>51338000</v>
      </c>
      <c r="AK712" s="1217">
        <f t="shared" si="191"/>
        <v>7000000</v>
      </c>
      <c r="AL712" s="1215">
        <f t="shared" si="191"/>
        <v>49338000</v>
      </c>
      <c r="AM712" s="1215">
        <f t="shared" si="191"/>
        <v>0</v>
      </c>
      <c r="AN712" s="1215">
        <f t="shared" si="191"/>
        <v>10167600</v>
      </c>
      <c r="AO712" s="1215">
        <f t="shared" si="191"/>
        <v>9167600</v>
      </c>
      <c r="AP712" s="1215">
        <f t="shared" si="191"/>
        <v>4893800</v>
      </c>
      <c r="AQ712" s="1215">
        <f t="shared" si="191"/>
        <v>4888800</v>
      </c>
      <c r="AR712" s="1215">
        <f t="shared" si="191"/>
        <v>4888800</v>
      </c>
      <c r="AS712" s="1215">
        <f t="shared" si="191"/>
        <v>4888800</v>
      </c>
      <c r="AT712" s="1215">
        <f t="shared" si="191"/>
        <v>4888800</v>
      </c>
      <c r="AU712" s="1215">
        <f t="shared" si="191"/>
        <v>4888800</v>
      </c>
      <c r="AV712" s="1215">
        <f t="shared" si="191"/>
        <v>1055000</v>
      </c>
      <c r="AW712" s="1215">
        <f t="shared" si="191"/>
        <v>1055000</v>
      </c>
      <c r="AX712" s="1218">
        <f t="shared" si="191"/>
        <v>555000</v>
      </c>
      <c r="AY712" s="1141">
        <f t="shared" si="182"/>
        <v>51338000</v>
      </c>
      <c r="AZ712" s="1141">
        <f t="shared" si="183"/>
        <v>0</v>
      </c>
      <c r="BC712" s="1219"/>
    </row>
    <row r="713" spans="1:57" s="248" customFormat="1" ht="21" customHeight="1">
      <c r="C713" s="797"/>
      <c r="F713" s="798"/>
      <c r="G713" s="798"/>
      <c r="H713" s="798"/>
      <c r="I713" s="799"/>
      <c r="J713" s="800"/>
      <c r="K713" s="1318"/>
      <c r="L713" s="1318"/>
      <c r="M713" s="803"/>
      <c r="N713" s="803"/>
      <c r="O713" s="803"/>
      <c r="U713" s="802"/>
      <c r="V713" s="251"/>
      <c r="W713" s="803"/>
      <c r="X713" s="803"/>
      <c r="Y713" s="803"/>
      <c r="Z713" s="803"/>
      <c r="AG713" s="1248"/>
      <c r="AJ713" s="803"/>
      <c r="AK713" s="251"/>
      <c r="AL713" s="803"/>
      <c r="AM713" s="803"/>
      <c r="AN713" s="803"/>
      <c r="AO713" s="803"/>
      <c r="AP713" s="803"/>
      <c r="AQ713" s="803"/>
      <c r="AR713" s="803"/>
      <c r="AS713" s="803"/>
      <c r="AT713" s="803"/>
      <c r="AU713" s="803"/>
      <c r="AV713" s="803"/>
      <c r="AW713" s="803"/>
      <c r="AX713" s="1057"/>
      <c r="AY713" s="1141">
        <f t="shared" si="182"/>
        <v>0</v>
      </c>
      <c r="AZ713" s="1141">
        <f t="shared" si="183"/>
        <v>0</v>
      </c>
      <c r="BA713" s="804"/>
      <c r="BB713" s="804"/>
      <c r="BC713" s="814"/>
      <c r="BD713" s="804"/>
      <c r="BE713" s="804"/>
    </row>
    <row r="714" spans="1:57" s="1643" customFormat="1" ht="42">
      <c r="A714" s="1643">
        <v>2</v>
      </c>
      <c r="B714" s="1643">
        <v>1</v>
      </c>
      <c r="C714" s="1644" t="s">
        <v>1581</v>
      </c>
      <c r="D714" s="1643">
        <v>5.0999999999999996</v>
      </c>
      <c r="E714" s="1643">
        <v>10</v>
      </c>
      <c r="F714" s="1645" t="s">
        <v>670</v>
      </c>
      <c r="G714" s="1645" t="s">
        <v>148</v>
      </c>
      <c r="H714" s="1645" t="s">
        <v>635</v>
      </c>
      <c r="I714" s="1646" t="s">
        <v>565</v>
      </c>
      <c r="J714" s="1646" t="s">
        <v>33</v>
      </c>
      <c r="K714" s="1647">
        <v>19.145199999999999</v>
      </c>
      <c r="L714" s="1647">
        <v>99.791700000000006</v>
      </c>
      <c r="M714" s="1648">
        <v>20000000</v>
      </c>
      <c r="N714" s="1648">
        <v>20000000</v>
      </c>
      <c r="O714" s="1648">
        <f>M714-N714</f>
        <v>0</v>
      </c>
      <c r="P714" s="1643">
        <v>1</v>
      </c>
      <c r="Q714" s="1643">
        <v>1</v>
      </c>
      <c r="R714" s="1615">
        <v>4</v>
      </c>
      <c r="S714" s="1615">
        <v>4</v>
      </c>
      <c r="T714" s="1649">
        <v>3</v>
      </c>
      <c r="U714" s="1650">
        <v>0</v>
      </c>
      <c r="V714" s="1651">
        <v>2000</v>
      </c>
      <c r="W714" s="1648">
        <v>80</v>
      </c>
      <c r="X714" s="1648">
        <v>0</v>
      </c>
      <c r="Y714" s="1648">
        <v>1500</v>
      </c>
      <c r="Z714" s="1648">
        <v>50</v>
      </c>
      <c r="AC714" s="1652">
        <v>2563</v>
      </c>
      <c r="AD714" s="1652">
        <v>2563</v>
      </c>
      <c r="AE714" s="1643" t="s">
        <v>187</v>
      </c>
      <c r="AF714" s="1643">
        <v>300</v>
      </c>
      <c r="AG714" s="1653" t="s">
        <v>896</v>
      </c>
      <c r="AH714" s="1643" t="s">
        <v>1579</v>
      </c>
      <c r="AI714" s="1654">
        <v>202560000545</v>
      </c>
      <c r="AJ714" s="1655">
        <v>20000000</v>
      </c>
      <c r="AK714" s="1651"/>
      <c r="AL714" s="1655">
        <v>20000000</v>
      </c>
      <c r="AM714" s="1648"/>
      <c r="AN714" s="1648">
        <f>+AJ714*0.2</f>
        <v>4000000</v>
      </c>
      <c r="AO714" s="1648">
        <v>4000000</v>
      </c>
      <c r="AP714" s="1648">
        <f>+AJ714*0.1</f>
        <v>2000000</v>
      </c>
      <c r="AQ714" s="1648">
        <f>$AP$714</f>
        <v>2000000</v>
      </c>
      <c r="AR714" s="1648">
        <f>$AP$714</f>
        <v>2000000</v>
      </c>
      <c r="AS714" s="1648">
        <f>$AP$714</f>
        <v>2000000</v>
      </c>
      <c r="AT714" s="1648">
        <f>$AP$714</f>
        <v>2000000</v>
      </c>
      <c r="AU714" s="1648">
        <f>$AT$714</f>
        <v>2000000</v>
      </c>
      <c r="AV714" s="1648">
        <v>0</v>
      </c>
      <c r="AW714" s="1648">
        <v>0</v>
      </c>
      <c r="AX714" s="1656">
        <v>0</v>
      </c>
      <c r="AY714" s="1639">
        <f t="shared" si="182"/>
        <v>20000000</v>
      </c>
      <c r="AZ714" s="1639">
        <f t="shared" si="183"/>
        <v>0</v>
      </c>
      <c r="BA714" s="1657"/>
      <c r="BB714" s="1657"/>
      <c r="BC714" s="1658"/>
      <c r="BD714" s="1657"/>
      <c r="BE714" s="1657"/>
    </row>
    <row r="715" spans="1:57" s="1643" customFormat="1" ht="42">
      <c r="A715" s="1643">
        <v>2</v>
      </c>
      <c r="B715" s="1643">
        <v>2</v>
      </c>
      <c r="C715" s="1659" t="s">
        <v>1580</v>
      </c>
      <c r="D715" s="1643">
        <v>5.0999999999999996</v>
      </c>
      <c r="E715" s="1643">
        <v>10</v>
      </c>
      <c r="F715" s="1645" t="s">
        <v>875</v>
      </c>
      <c r="G715" s="1645" t="s">
        <v>766</v>
      </c>
      <c r="H715" s="1645" t="s">
        <v>487</v>
      </c>
      <c r="I715" s="1643" t="s">
        <v>740</v>
      </c>
      <c r="J715" s="1646" t="s">
        <v>455</v>
      </c>
      <c r="K715" s="1647">
        <v>19.145199999999999</v>
      </c>
      <c r="L715" s="1647">
        <v>99.791700000000006</v>
      </c>
      <c r="M715" s="1648">
        <v>5000000</v>
      </c>
      <c r="N715" s="1648">
        <v>5000000</v>
      </c>
      <c r="O715" s="1648"/>
      <c r="P715" s="1643">
        <v>1</v>
      </c>
      <c r="Q715" s="1643">
        <v>1</v>
      </c>
      <c r="R715" s="1615">
        <v>4</v>
      </c>
      <c r="S715" s="1615">
        <v>4</v>
      </c>
      <c r="T715" s="1649">
        <v>3</v>
      </c>
      <c r="U715" s="1650">
        <v>0</v>
      </c>
      <c r="V715" s="1651">
        <v>1100</v>
      </c>
      <c r="W715" s="1648">
        <v>120</v>
      </c>
      <c r="X715" s="1648">
        <v>0</v>
      </c>
      <c r="Y715" s="1648">
        <v>200</v>
      </c>
      <c r="Z715" s="1648">
        <v>50</v>
      </c>
      <c r="AC715" s="1652">
        <v>2563</v>
      </c>
      <c r="AD715" s="1652">
        <v>2563</v>
      </c>
      <c r="AE715" s="1643" t="s">
        <v>187</v>
      </c>
      <c r="AF715" s="1643">
        <v>300</v>
      </c>
      <c r="AG715" s="1653" t="s">
        <v>896</v>
      </c>
      <c r="AH715" s="1643" t="s">
        <v>1579</v>
      </c>
      <c r="AI715" s="1654">
        <v>202560000488</v>
      </c>
      <c r="AJ715" s="1655">
        <f>M715</f>
        <v>5000000</v>
      </c>
      <c r="AK715" s="1651"/>
      <c r="AL715" s="1655">
        <v>10000000</v>
      </c>
      <c r="AM715" s="1648"/>
      <c r="AN715" s="1648">
        <f>+AJ715*0.2</f>
        <v>1000000</v>
      </c>
      <c r="AO715" s="1648">
        <f>+AN715</f>
        <v>1000000</v>
      </c>
      <c r="AP715" s="1648">
        <f>+AJ715*0.1</f>
        <v>500000</v>
      </c>
      <c r="AQ715" s="1648">
        <f t="shared" ref="AQ715:AU715" si="192">$AP$715</f>
        <v>500000</v>
      </c>
      <c r="AR715" s="1648">
        <f t="shared" si="192"/>
        <v>500000</v>
      </c>
      <c r="AS715" s="1648">
        <f t="shared" si="192"/>
        <v>500000</v>
      </c>
      <c r="AT715" s="1648">
        <f t="shared" si="192"/>
        <v>500000</v>
      </c>
      <c r="AU715" s="1648">
        <f t="shared" si="192"/>
        <v>500000</v>
      </c>
      <c r="AV715" s="1648"/>
      <c r="AW715" s="1648"/>
      <c r="AX715" s="1656"/>
      <c r="AY715" s="1639">
        <f t="shared" si="182"/>
        <v>5000000</v>
      </c>
      <c r="AZ715" s="1639">
        <f t="shared" si="183"/>
        <v>0</v>
      </c>
      <c r="BA715" s="1657"/>
      <c r="BB715" s="1657"/>
      <c r="BC715" s="1658"/>
      <c r="BD715" s="1657"/>
      <c r="BE715" s="1657"/>
    </row>
    <row r="716" spans="1:57" s="1640" customFormat="1" ht="42">
      <c r="A716" s="1661">
        <v>2</v>
      </c>
      <c r="B716" s="1643">
        <v>3</v>
      </c>
      <c r="C716" s="1662" t="s">
        <v>1582</v>
      </c>
      <c r="D716" s="1643">
        <v>5.0999999999999996</v>
      </c>
      <c r="E716" s="1643">
        <v>10</v>
      </c>
      <c r="F716" s="1661" t="s">
        <v>646</v>
      </c>
      <c r="G716" s="1661" t="s">
        <v>647</v>
      </c>
      <c r="H716" s="1661" t="s">
        <v>635</v>
      </c>
      <c r="I716" s="1661" t="s">
        <v>565</v>
      </c>
      <c r="J716" s="1663" t="s">
        <v>33</v>
      </c>
      <c r="K716" s="1664">
        <v>19.553599999999999</v>
      </c>
      <c r="L716" s="1664">
        <v>100.3897</v>
      </c>
      <c r="M716" s="1665">
        <v>8338000</v>
      </c>
      <c r="N716" s="1665">
        <f>M716</f>
        <v>8338000</v>
      </c>
      <c r="O716" s="1648"/>
      <c r="P716" s="1643">
        <v>1</v>
      </c>
      <c r="Q716" s="1643">
        <v>1</v>
      </c>
      <c r="R716" s="1615">
        <v>4</v>
      </c>
      <c r="S716" s="1615">
        <v>4</v>
      </c>
      <c r="T716" s="1649">
        <v>3</v>
      </c>
      <c r="U716" s="1650">
        <v>0</v>
      </c>
      <c r="V716" s="1666">
        <v>2000</v>
      </c>
      <c r="W716" s="1665">
        <v>130</v>
      </c>
      <c r="X716" s="1648">
        <v>0</v>
      </c>
      <c r="Y716" s="1666">
        <v>1000</v>
      </c>
      <c r="Z716" s="1665">
        <v>100</v>
      </c>
      <c r="AA716" s="1667"/>
      <c r="AB716" s="1668"/>
      <c r="AC716" s="1652">
        <v>2563</v>
      </c>
      <c r="AD716" s="1652">
        <v>2563</v>
      </c>
      <c r="AE716" s="1643" t="s">
        <v>187</v>
      </c>
      <c r="AF716" s="1643">
        <v>300</v>
      </c>
      <c r="AG716" s="1653" t="s">
        <v>896</v>
      </c>
      <c r="AH716" s="1643" t="s">
        <v>1579</v>
      </c>
      <c r="AI716" s="1669">
        <v>202560000439</v>
      </c>
      <c r="AJ716" s="1648">
        <f>M716</f>
        <v>8338000</v>
      </c>
      <c r="AK716" s="1637"/>
      <c r="AL716" s="1665">
        <v>8338000</v>
      </c>
      <c r="AM716" s="1665"/>
      <c r="AN716" s="1665">
        <f>+AJ716*0.2</f>
        <v>1667600</v>
      </c>
      <c r="AO716" s="1665">
        <f>+AN716</f>
        <v>1667600</v>
      </c>
      <c r="AP716" s="1666">
        <f>+AL716*0.1</f>
        <v>833800</v>
      </c>
      <c r="AQ716" s="1666">
        <f t="shared" ref="AQ716:AU716" si="193">$AP$716</f>
        <v>833800</v>
      </c>
      <c r="AR716" s="1666">
        <f t="shared" si="193"/>
        <v>833800</v>
      </c>
      <c r="AS716" s="1666">
        <f t="shared" si="193"/>
        <v>833800</v>
      </c>
      <c r="AT716" s="1666">
        <f t="shared" si="193"/>
        <v>833800</v>
      </c>
      <c r="AU716" s="1666">
        <f t="shared" si="193"/>
        <v>833800</v>
      </c>
      <c r="AV716" s="1666"/>
      <c r="AW716" s="1666"/>
      <c r="AX716" s="1670"/>
      <c r="AY716" s="1639">
        <f t="shared" si="182"/>
        <v>8338000</v>
      </c>
      <c r="AZ716" s="1639">
        <f t="shared" si="183"/>
        <v>0</v>
      </c>
      <c r="BC716" s="1641"/>
    </row>
    <row r="717" spans="1:57" s="1290" customFormat="1" ht="42">
      <c r="A717" s="210">
        <v>2</v>
      </c>
      <c r="B717" s="210">
        <v>4</v>
      </c>
      <c r="C717" s="528" t="s">
        <v>907</v>
      </c>
      <c r="D717" s="210">
        <v>5.0999999999999996</v>
      </c>
      <c r="E717" s="210">
        <v>10</v>
      </c>
      <c r="F717" s="1282" t="s">
        <v>908</v>
      </c>
      <c r="G717" s="1282" t="s">
        <v>909</v>
      </c>
      <c r="H717" s="1283" t="s">
        <v>487</v>
      </c>
      <c r="I717" s="1284" t="s">
        <v>740</v>
      </c>
      <c r="J717" s="1285" t="s">
        <v>455</v>
      </c>
      <c r="K717" s="896">
        <v>18.532033333333299</v>
      </c>
      <c r="L717" s="896">
        <v>99.495216666666707</v>
      </c>
      <c r="M717" s="243">
        <v>8000000</v>
      </c>
      <c r="N717" s="243">
        <v>8000000</v>
      </c>
      <c r="O717" s="243"/>
      <c r="P717" s="210">
        <v>1</v>
      </c>
      <c r="Q717" s="210">
        <v>1</v>
      </c>
      <c r="R717" s="210">
        <v>4</v>
      </c>
      <c r="S717" s="210">
        <v>4</v>
      </c>
      <c r="T717" s="879">
        <v>3</v>
      </c>
      <c r="U717" s="1286">
        <v>0</v>
      </c>
      <c r="V717" s="220">
        <v>2000</v>
      </c>
      <c r="W717" s="243">
        <v>50</v>
      </c>
      <c r="X717" s="243">
        <v>0</v>
      </c>
      <c r="Y717" s="243">
        <v>500</v>
      </c>
      <c r="Z717" s="243">
        <v>50</v>
      </c>
      <c r="AA717" s="210"/>
      <c r="AB717" s="210"/>
      <c r="AC717" s="317">
        <v>2563</v>
      </c>
      <c r="AD717" s="317">
        <v>2563</v>
      </c>
      <c r="AE717" s="210" t="s">
        <v>187</v>
      </c>
      <c r="AF717" s="210">
        <v>300</v>
      </c>
      <c r="AG717" s="1238" t="s">
        <v>896</v>
      </c>
      <c r="AH717" s="210"/>
      <c r="AI717" s="225">
        <v>202520001153</v>
      </c>
      <c r="AJ717" s="1287">
        <v>8000000</v>
      </c>
      <c r="AK717" s="220"/>
      <c r="AL717" s="1287">
        <v>8000000</v>
      </c>
      <c r="AM717" s="243"/>
      <c r="AN717" s="243">
        <v>1500000</v>
      </c>
      <c r="AO717" s="243">
        <v>1500000</v>
      </c>
      <c r="AP717" s="243">
        <v>560000</v>
      </c>
      <c r="AQ717" s="243">
        <v>555000</v>
      </c>
      <c r="AR717" s="243">
        <v>555000</v>
      </c>
      <c r="AS717" s="243">
        <v>555000</v>
      </c>
      <c r="AT717" s="243">
        <v>555000</v>
      </c>
      <c r="AU717" s="243">
        <v>555000</v>
      </c>
      <c r="AV717" s="243">
        <v>555000</v>
      </c>
      <c r="AW717" s="243">
        <v>555000</v>
      </c>
      <c r="AX717" s="1013">
        <v>555000</v>
      </c>
      <c r="AY717" s="1141">
        <f t="shared" ref="AY717" si="194">SUM(AM717:AX717)</f>
        <v>8000000</v>
      </c>
      <c r="AZ717" s="1141">
        <f t="shared" ref="AZ717" si="195">+AJ717-AY717</f>
        <v>0</v>
      </c>
      <c r="BA717" s="1288"/>
      <c r="BB717" s="1288"/>
      <c r="BC717" s="1289"/>
      <c r="BD717" s="1288"/>
      <c r="BE717" s="1288"/>
    </row>
    <row r="718" spans="1:57" s="290" customFormat="1" ht="42">
      <c r="A718" s="397">
        <v>2</v>
      </c>
      <c r="B718" s="210">
        <v>5</v>
      </c>
      <c r="C718" s="807" t="s">
        <v>910</v>
      </c>
      <c r="D718" s="210">
        <v>5.0999999999999996</v>
      </c>
      <c r="E718" s="207">
        <v>12</v>
      </c>
      <c r="F718" s="397" t="s">
        <v>642</v>
      </c>
      <c r="G718" s="397" t="s">
        <v>148</v>
      </c>
      <c r="H718" s="397" t="s">
        <v>635</v>
      </c>
      <c r="I718" s="811">
        <v>204</v>
      </c>
      <c r="J718" s="812" t="s">
        <v>33</v>
      </c>
      <c r="K718" s="534">
        <v>19.008299999999998</v>
      </c>
      <c r="L718" s="534">
        <v>99.95</v>
      </c>
      <c r="M718" s="538">
        <v>10000000</v>
      </c>
      <c r="N718" s="537">
        <f>M718</f>
        <v>10000000</v>
      </c>
      <c r="O718" s="243"/>
      <c r="P718" s="210">
        <v>1</v>
      </c>
      <c r="Q718" s="210">
        <v>1</v>
      </c>
      <c r="R718" s="304">
        <v>4</v>
      </c>
      <c r="S718" s="304">
        <v>1</v>
      </c>
      <c r="T718" s="304">
        <v>1</v>
      </c>
      <c r="U718" s="1286">
        <v>0</v>
      </c>
      <c r="V718" s="538">
        <v>2000</v>
      </c>
      <c r="W718" s="537">
        <v>25</v>
      </c>
      <c r="X718" s="243">
        <v>0</v>
      </c>
      <c r="Y718" s="538">
        <v>1000</v>
      </c>
      <c r="Z718" s="537">
        <v>100</v>
      </c>
      <c r="AA718" s="736"/>
      <c r="AB718" s="808"/>
      <c r="AC718" s="317">
        <v>2563</v>
      </c>
      <c r="AD718" s="317">
        <v>2563</v>
      </c>
      <c r="AE718" s="210" t="s">
        <v>187</v>
      </c>
      <c r="AF718" s="210">
        <v>300</v>
      </c>
      <c r="AG718" s="1238" t="s">
        <v>896</v>
      </c>
      <c r="AH718" s="810"/>
      <c r="AI718" s="1470">
        <v>202560000217</v>
      </c>
      <c r="AJ718" s="1287">
        <f>M718</f>
        <v>10000000</v>
      </c>
      <c r="AK718" s="366">
        <f>AJ718*0.7</f>
        <v>7000000</v>
      </c>
      <c r="AL718" s="744">
        <f>AJ718*0.3</f>
        <v>3000000</v>
      </c>
      <c r="AM718" s="537"/>
      <c r="AN718" s="537">
        <f>0.2*AJ718</f>
        <v>2000000</v>
      </c>
      <c r="AO718" s="537">
        <f>0.1*AJ718</f>
        <v>1000000</v>
      </c>
      <c r="AP718" s="538">
        <f>0.1*AJ718</f>
        <v>1000000</v>
      </c>
      <c r="AQ718" s="538">
        <f>0.1*AJ718</f>
        <v>1000000</v>
      </c>
      <c r="AR718" s="538">
        <f>0.1*AJ718</f>
        <v>1000000</v>
      </c>
      <c r="AS718" s="538">
        <f>0.1*AJ718</f>
        <v>1000000</v>
      </c>
      <c r="AT718" s="538">
        <f>0.1*AJ718</f>
        <v>1000000</v>
      </c>
      <c r="AU718" s="538">
        <f>0.1*AJ718</f>
        <v>1000000</v>
      </c>
      <c r="AV718" s="538">
        <f>0.05*AJ718</f>
        <v>500000</v>
      </c>
      <c r="AW718" s="538">
        <f>0.05*AJ718</f>
        <v>500000</v>
      </c>
      <c r="AX718" s="1291"/>
      <c r="AY718" s="1141">
        <f t="shared" si="182"/>
        <v>10000000</v>
      </c>
      <c r="AZ718" s="1141">
        <f t="shared" si="183"/>
        <v>0</v>
      </c>
      <c r="BC718" s="452"/>
    </row>
    <row r="719" spans="1:57" s="248" customFormat="1" ht="21" customHeight="1">
      <c r="C719" s="797"/>
      <c r="F719" s="216"/>
      <c r="G719" s="216"/>
      <c r="H719" s="216"/>
      <c r="I719" s="805"/>
      <c r="J719" s="800"/>
      <c r="K719" s="809"/>
      <c r="L719" s="809"/>
      <c r="M719" s="803"/>
      <c r="N719" s="803"/>
      <c r="O719" s="801"/>
      <c r="U719" s="802"/>
      <c r="V719" s="251"/>
      <c r="W719" s="803"/>
      <c r="X719" s="803"/>
      <c r="Y719" s="803"/>
      <c r="Z719" s="803"/>
      <c r="AC719" s="806"/>
      <c r="AD719" s="806"/>
      <c r="AG719" s="1248"/>
      <c r="AJ719" s="803"/>
      <c r="AK719" s="251"/>
      <c r="AL719" s="803"/>
      <c r="AM719" s="803"/>
      <c r="AN719" s="748">
        <f>0.2*AJ719</f>
        <v>0</v>
      </c>
      <c r="AO719" s="748">
        <f>0.1*AJ719</f>
        <v>0</v>
      </c>
      <c r="AP719" s="813">
        <f>0.1*AJ719</f>
        <v>0</v>
      </c>
      <c r="AQ719" s="813">
        <f>0.1*AJ719</f>
        <v>0</v>
      </c>
      <c r="AR719" s="813">
        <f>0.1*AJ719</f>
        <v>0</v>
      </c>
      <c r="AS719" s="813">
        <f>0.1*AJ719</f>
        <v>0</v>
      </c>
      <c r="AT719" s="813">
        <f>0.1*AJ719</f>
        <v>0</v>
      </c>
      <c r="AU719" s="813">
        <f>0.1*AJ719</f>
        <v>0</v>
      </c>
      <c r="AV719" s="813">
        <f>0.05*AJ719</f>
        <v>0</v>
      </c>
      <c r="AW719" s="813">
        <f>0.05*AJ719</f>
        <v>0</v>
      </c>
      <c r="AX719" s="1057"/>
      <c r="AY719" s="1141">
        <f t="shared" si="182"/>
        <v>0</v>
      </c>
      <c r="AZ719" s="1141">
        <f t="shared" si="183"/>
        <v>0</v>
      </c>
      <c r="BA719" s="804"/>
      <c r="BB719" s="804"/>
      <c r="BC719" s="814"/>
      <c r="BD719" s="804"/>
      <c r="BE719" s="804"/>
    </row>
    <row r="720" spans="1:57" s="878" customFormat="1" ht="23.25">
      <c r="A720" s="874"/>
      <c r="B720" s="875">
        <f>+B721</f>
        <v>2</v>
      </c>
      <c r="C720" s="653" t="s">
        <v>117</v>
      </c>
      <c r="D720" s="876"/>
      <c r="E720" s="875"/>
      <c r="F720" s="875"/>
      <c r="G720" s="875"/>
      <c r="H720" s="875"/>
      <c r="I720" s="875"/>
      <c r="J720" s="875"/>
      <c r="K720" s="1357"/>
      <c r="L720" s="1357"/>
      <c r="M720" s="877">
        <f>+M721</f>
        <v>28000000</v>
      </c>
      <c r="N720" s="877">
        <f t="shared" ref="N720:AX720" si="196">+N721</f>
        <v>16000000</v>
      </c>
      <c r="O720" s="877">
        <f t="shared" si="196"/>
        <v>4000000</v>
      </c>
      <c r="P720" s="877">
        <f t="shared" si="196"/>
        <v>0</v>
      </c>
      <c r="Q720" s="877">
        <f t="shared" si="196"/>
        <v>0</v>
      </c>
      <c r="R720" s="877">
        <f t="shared" si="196"/>
        <v>0</v>
      </c>
      <c r="S720" s="877">
        <f t="shared" si="196"/>
        <v>0</v>
      </c>
      <c r="T720" s="877">
        <f t="shared" si="196"/>
        <v>0</v>
      </c>
      <c r="U720" s="877">
        <f t="shared" si="196"/>
        <v>0</v>
      </c>
      <c r="V720" s="877">
        <f t="shared" si="196"/>
        <v>51150</v>
      </c>
      <c r="W720" s="877">
        <f t="shared" si="196"/>
        <v>66</v>
      </c>
      <c r="X720" s="877">
        <f t="shared" si="196"/>
        <v>0</v>
      </c>
      <c r="Y720" s="877">
        <f t="shared" si="196"/>
        <v>1000</v>
      </c>
      <c r="Z720" s="1522">
        <f t="shared" si="196"/>
        <v>40</v>
      </c>
      <c r="AA720" s="877">
        <f t="shared" si="196"/>
        <v>0</v>
      </c>
      <c r="AB720" s="877">
        <f t="shared" si="196"/>
        <v>0</v>
      </c>
      <c r="AC720" s="877">
        <f t="shared" si="196"/>
        <v>0</v>
      </c>
      <c r="AD720" s="877">
        <f t="shared" si="196"/>
        <v>0</v>
      </c>
      <c r="AE720" s="877">
        <f t="shared" si="196"/>
        <v>0</v>
      </c>
      <c r="AF720" s="877">
        <f t="shared" si="196"/>
        <v>0</v>
      </c>
      <c r="AG720" s="1278">
        <v>3</v>
      </c>
      <c r="AH720" s="877">
        <f t="shared" si="196"/>
        <v>0</v>
      </c>
      <c r="AI720" s="1413">
        <f t="shared" si="196"/>
        <v>0</v>
      </c>
      <c r="AJ720" s="877">
        <f t="shared" si="196"/>
        <v>28000000</v>
      </c>
      <c r="AK720" s="877">
        <f t="shared" si="196"/>
        <v>19796000</v>
      </c>
      <c r="AL720" s="877">
        <f t="shared" si="196"/>
        <v>204000</v>
      </c>
      <c r="AM720" s="877">
        <f t="shared" si="196"/>
        <v>0</v>
      </c>
      <c r="AN720" s="877">
        <f t="shared" si="196"/>
        <v>5600000</v>
      </c>
      <c r="AO720" s="877">
        <f t="shared" si="196"/>
        <v>3600000</v>
      </c>
      <c r="AP720" s="877">
        <f t="shared" si="196"/>
        <v>2800000</v>
      </c>
      <c r="AQ720" s="877">
        <f t="shared" si="196"/>
        <v>2800000</v>
      </c>
      <c r="AR720" s="877">
        <f t="shared" si="196"/>
        <v>2800000</v>
      </c>
      <c r="AS720" s="877">
        <f t="shared" si="196"/>
        <v>2800000</v>
      </c>
      <c r="AT720" s="877">
        <f t="shared" si="196"/>
        <v>2800000</v>
      </c>
      <c r="AU720" s="877">
        <f t="shared" si="196"/>
        <v>2800000</v>
      </c>
      <c r="AV720" s="877">
        <f t="shared" si="196"/>
        <v>1000000</v>
      </c>
      <c r="AW720" s="877">
        <f t="shared" si="196"/>
        <v>1000000</v>
      </c>
      <c r="AX720" s="1054">
        <f t="shared" si="196"/>
        <v>0</v>
      </c>
      <c r="AY720" s="1141">
        <f t="shared" si="182"/>
        <v>28000000</v>
      </c>
      <c r="AZ720" s="1141">
        <f t="shared" si="183"/>
        <v>0</v>
      </c>
      <c r="BA720" s="873"/>
      <c r="BB720" s="873"/>
    </row>
    <row r="721" spans="1:57" s="260" customFormat="1" ht="23.25">
      <c r="B721" s="261">
        <f>COUNT(B723:B724)</f>
        <v>2</v>
      </c>
      <c r="C721" s="263" t="s">
        <v>490</v>
      </c>
      <c r="D721" s="263"/>
      <c r="E721" s="261"/>
      <c r="F721" s="261"/>
      <c r="G721" s="261"/>
      <c r="H721" s="261"/>
      <c r="I721" s="261"/>
      <c r="J721" s="261"/>
      <c r="K721" s="1304"/>
      <c r="L721" s="1304"/>
      <c r="M721" s="264">
        <f>SUM(M722:M726)</f>
        <v>28000000</v>
      </c>
      <c r="N721" s="264">
        <f>SUM(N723:N724)</f>
        <v>16000000</v>
      </c>
      <c r="O721" s="264">
        <f>SUM(O723:O724)</f>
        <v>4000000</v>
      </c>
      <c r="P721" s="261"/>
      <c r="U721" s="362">
        <f t="shared" ref="U721:Z721" si="197">SUM(U723:U724)</f>
        <v>0</v>
      </c>
      <c r="V721" s="264">
        <f t="shared" si="197"/>
        <v>51150</v>
      </c>
      <c r="W721" s="264">
        <f t="shared" si="197"/>
        <v>66</v>
      </c>
      <c r="X721" s="264">
        <f t="shared" si="197"/>
        <v>0</v>
      </c>
      <c r="Y721" s="264">
        <f t="shared" si="197"/>
        <v>1000</v>
      </c>
      <c r="Z721" s="264">
        <f t="shared" si="197"/>
        <v>40</v>
      </c>
      <c r="AG721" s="1228"/>
      <c r="AH721" s="261"/>
      <c r="AI721" s="261"/>
      <c r="AJ721" s="264">
        <f>SUM(AJ722:AJ726)</f>
        <v>28000000</v>
      </c>
      <c r="AK721" s="264">
        <f>SUM(AK723:AK724)</f>
        <v>19796000</v>
      </c>
      <c r="AL721" s="264">
        <f>SUM(AL723:AL724)</f>
        <v>204000</v>
      </c>
      <c r="AM721" s="264">
        <f>SUM(AM723:AM724)</f>
        <v>0</v>
      </c>
      <c r="AN721" s="264">
        <f t="shared" ref="AN721:AW721" si="198">SUM(AN722:AN726)</f>
        <v>5600000</v>
      </c>
      <c r="AO721" s="264">
        <f t="shared" si="198"/>
        <v>3600000</v>
      </c>
      <c r="AP721" s="264">
        <f t="shared" si="198"/>
        <v>2800000</v>
      </c>
      <c r="AQ721" s="264">
        <f t="shared" si="198"/>
        <v>2800000</v>
      </c>
      <c r="AR721" s="264">
        <f t="shared" si="198"/>
        <v>2800000</v>
      </c>
      <c r="AS721" s="264">
        <f t="shared" si="198"/>
        <v>2800000</v>
      </c>
      <c r="AT721" s="264">
        <f t="shared" si="198"/>
        <v>2800000</v>
      </c>
      <c r="AU721" s="264">
        <f t="shared" si="198"/>
        <v>2800000</v>
      </c>
      <c r="AV721" s="264">
        <f t="shared" si="198"/>
        <v>1000000</v>
      </c>
      <c r="AW721" s="264">
        <f t="shared" si="198"/>
        <v>1000000</v>
      </c>
      <c r="AX721" s="993">
        <f>SUM(AX723:AX724)</f>
        <v>0</v>
      </c>
      <c r="AY721" s="1141">
        <f t="shared" si="182"/>
        <v>28000000</v>
      </c>
      <c r="AZ721" s="1141">
        <f t="shared" si="183"/>
        <v>0</v>
      </c>
      <c r="BB721" s="1198"/>
      <c r="BC721" s="1199"/>
    </row>
    <row r="722" spans="1:57" s="272" customFormat="1" ht="23.25">
      <c r="B722" s="165"/>
      <c r="C722" s="274"/>
      <c r="D722" s="274"/>
      <c r="E722" s="165"/>
      <c r="F722" s="165"/>
      <c r="G722" s="165"/>
      <c r="H722" s="165"/>
      <c r="I722" s="165"/>
      <c r="J722" s="165"/>
      <c r="K722" s="1334"/>
      <c r="L722" s="1334"/>
      <c r="M722" s="275"/>
      <c r="N722" s="275"/>
      <c r="O722" s="165"/>
      <c r="P722" s="165"/>
      <c r="AG722" s="1241"/>
      <c r="AH722" s="165"/>
      <c r="AI722" s="165"/>
      <c r="AJ722" s="171"/>
      <c r="AK722" s="1181"/>
      <c r="AL722" s="275"/>
      <c r="AM722" s="275"/>
      <c r="AN722" s="275"/>
      <c r="AO722" s="275"/>
      <c r="AP722" s="275"/>
      <c r="AQ722" s="275"/>
      <c r="AR722" s="275"/>
      <c r="AS722" s="275"/>
      <c r="AT722" s="275"/>
      <c r="AU722" s="275"/>
      <c r="AV722" s="275"/>
      <c r="AW722" s="275"/>
      <c r="AX722" s="1051"/>
      <c r="AY722" s="1141">
        <f>SUM(AY723:AY726)</f>
        <v>28000000</v>
      </c>
      <c r="AZ722" s="1141"/>
      <c r="BC722" s="95"/>
    </row>
    <row r="723" spans="1:57" s="210" customFormat="1" ht="42" customHeight="1">
      <c r="A723" s="210">
        <v>2</v>
      </c>
      <c r="B723" s="210">
        <v>1</v>
      </c>
      <c r="C723" s="528" t="s">
        <v>898</v>
      </c>
      <c r="D723" s="210">
        <v>5.2</v>
      </c>
      <c r="E723" s="210">
        <v>12</v>
      </c>
      <c r="F723" s="1293" t="s">
        <v>722</v>
      </c>
      <c r="G723" s="1293" t="s">
        <v>148</v>
      </c>
      <c r="H723" s="1293" t="s">
        <v>635</v>
      </c>
      <c r="I723" s="1294" t="s">
        <v>565</v>
      </c>
      <c r="J723" s="1285" t="s">
        <v>33</v>
      </c>
      <c r="K723" s="896">
        <v>19.3569</v>
      </c>
      <c r="L723" s="896">
        <v>99.853300000000004</v>
      </c>
      <c r="M723" s="243">
        <v>10000000</v>
      </c>
      <c r="N723" s="243">
        <v>6000000</v>
      </c>
      <c r="O723" s="243">
        <f>M723-N723</f>
        <v>4000000</v>
      </c>
      <c r="P723" s="210">
        <v>1</v>
      </c>
      <c r="Q723" s="210">
        <v>1</v>
      </c>
      <c r="R723" s="210">
        <v>4</v>
      </c>
      <c r="S723" s="210">
        <v>1</v>
      </c>
      <c r="T723" s="324">
        <v>2</v>
      </c>
      <c r="U723" s="1286">
        <v>0</v>
      </c>
      <c r="V723" s="220">
        <v>45650</v>
      </c>
      <c r="W723" s="243">
        <v>50</v>
      </c>
      <c r="X723" s="243">
        <v>0</v>
      </c>
      <c r="Y723" s="243">
        <v>500</v>
      </c>
      <c r="Z723" s="243">
        <v>20</v>
      </c>
      <c r="AC723" s="210">
        <v>2563</v>
      </c>
      <c r="AD723" s="210">
        <v>2563</v>
      </c>
      <c r="AE723" s="210" t="s">
        <v>187</v>
      </c>
      <c r="AF723" s="210">
        <v>300</v>
      </c>
      <c r="AG723" s="1238" t="s">
        <v>896</v>
      </c>
      <c r="AI723" s="1470">
        <v>202560000290</v>
      </c>
      <c r="AJ723" s="243">
        <v>10000000</v>
      </c>
      <c r="AK723" s="220">
        <v>10000000</v>
      </c>
      <c r="AL723" s="243">
        <f>+AJ723-AK723</f>
        <v>0</v>
      </c>
      <c r="AM723" s="243"/>
      <c r="AN723" s="537">
        <f>0.2*AJ723</f>
        <v>2000000</v>
      </c>
      <c r="AO723" s="537">
        <f>0.1*AJ723</f>
        <v>1000000</v>
      </c>
      <c r="AP723" s="538">
        <f>0.1*AJ723</f>
        <v>1000000</v>
      </c>
      <c r="AQ723" s="538">
        <f>0.1*AJ723</f>
        <v>1000000</v>
      </c>
      <c r="AR723" s="538">
        <f>0.1*AJ723</f>
        <v>1000000</v>
      </c>
      <c r="AS723" s="538">
        <f>0.1*AJ723</f>
        <v>1000000</v>
      </c>
      <c r="AT723" s="538">
        <f>0.1*AJ723</f>
        <v>1000000</v>
      </c>
      <c r="AU723" s="538">
        <f>0.1*AJ723</f>
        <v>1000000</v>
      </c>
      <c r="AV723" s="538">
        <f>0.05*AJ723</f>
        <v>500000</v>
      </c>
      <c r="AW723" s="538">
        <f>0.05*AJ723</f>
        <v>500000</v>
      </c>
      <c r="AX723" s="538"/>
      <c r="AY723" s="1141">
        <f>SUM(AN723:AX723)</f>
        <v>10000000</v>
      </c>
      <c r="AZ723" s="1141">
        <f t="shared" si="183"/>
        <v>0</v>
      </c>
      <c r="BA723" s="1288"/>
      <c r="BB723" s="1288"/>
      <c r="BC723" s="1289"/>
      <c r="BD723" s="1288"/>
      <c r="BE723" s="1288"/>
    </row>
    <row r="724" spans="1:57" s="210" customFormat="1" ht="42" customHeight="1">
      <c r="A724" s="210">
        <v>2</v>
      </c>
      <c r="B724" s="210">
        <v>2</v>
      </c>
      <c r="C724" s="528" t="s">
        <v>899</v>
      </c>
      <c r="D724" s="210">
        <v>5.2</v>
      </c>
      <c r="E724" s="210">
        <v>12</v>
      </c>
      <c r="F724" s="213" t="s">
        <v>768</v>
      </c>
      <c r="G724" s="213" t="s">
        <v>148</v>
      </c>
      <c r="H724" s="213" t="s">
        <v>487</v>
      </c>
      <c r="I724" s="1284" t="s">
        <v>740</v>
      </c>
      <c r="J724" s="1285" t="s">
        <v>455</v>
      </c>
      <c r="K724" s="1360">
        <v>18.226638999999999</v>
      </c>
      <c r="L724" s="1295">
        <v>99.581528000000006</v>
      </c>
      <c r="M724" s="243">
        <v>10000000</v>
      </c>
      <c r="N724" s="243">
        <v>10000000</v>
      </c>
      <c r="O724" s="249"/>
      <c r="P724" s="210">
        <v>1</v>
      </c>
      <c r="Q724" s="210">
        <v>1</v>
      </c>
      <c r="R724" s="210">
        <v>4</v>
      </c>
      <c r="S724" s="210">
        <v>1</v>
      </c>
      <c r="T724" s="324">
        <v>2</v>
      </c>
      <c r="U724" s="1286">
        <v>0</v>
      </c>
      <c r="V724" s="220">
        <v>5500</v>
      </c>
      <c r="W724" s="243">
        <v>16</v>
      </c>
      <c r="X724" s="243">
        <v>0</v>
      </c>
      <c r="Y724" s="243">
        <v>500</v>
      </c>
      <c r="Z724" s="243">
        <v>20</v>
      </c>
      <c r="AC724" s="210">
        <v>2563</v>
      </c>
      <c r="AD724" s="210">
        <v>2563</v>
      </c>
      <c r="AE724" s="210" t="s">
        <v>187</v>
      </c>
      <c r="AF724" s="210">
        <v>300</v>
      </c>
      <c r="AG724" s="1238" t="s">
        <v>896</v>
      </c>
      <c r="AI724" s="1470">
        <v>202520001155</v>
      </c>
      <c r="AJ724" s="243">
        <f>M724</f>
        <v>10000000</v>
      </c>
      <c r="AK724" s="220">
        <v>9796000</v>
      </c>
      <c r="AL724" s="243">
        <f>+AJ724-AK724</f>
        <v>204000</v>
      </c>
      <c r="AM724" s="243"/>
      <c r="AN724" s="537">
        <f>0.2*AJ724</f>
        <v>2000000</v>
      </c>
      <c r="AO724" s="537">
        <f>0.1*AJ724</f>
        <v>1000000</v>
      </c>
      <c r="AP724" s="538">
        <f>0.1*AJ724</f>
        <v>1000000</v>
      </c>
      <c r="AQ724" s="538">
        <f>0.1*AJ724</f>
        <v>1000000</v>
      </c>
      <c r="AR724" s="538">
        <f>0.1*AJ724</f>
        <v>1000000</v>
      </c>
      <c r="AS724" s="538">
        <f>0.1*AJ724</f>
        <v>1000000</v>
      </c>
      <c r="AT724" s="538">
        <f>0.1*AJ724</f>
        <v>1000000</v>
      </c>
      <c r="AU724" s="538">
        <f>0.1*AJ724</f>
        <v>1000000</v>
      </c>
      <c r="AV724" s="538">
        <f>0.05*AJ724</f>
        <v>500000</v>
      </c>
      <c r="AW724" s="538">
        <f>0.05*AJ724</f>
        <v>500000</v>
      </c>
      <c r="AX724" s="538"/>
      <c r="AY724" s="1141">
        <f>SUM(AN724:AX724)</f>
        <v>10000000</v>
      </c>
      <c r="AZ724" s="1141">
        <f t="shared" si="183"/>
        <v>0</v>
      </c>
      <c r="BA724" s="1288"/>
      <c r="BB724" s="1288"/>
      <c r="BC724" s="1289"/>
      <c r="BD724" s="1288"/>
      <c r="BE724" s="1288"/>
    </row>
    <row r="725" spans="1:57" s="1643" customFormat="1" ht="42" customHeight="1">
      <c r="A725" s="1643">
        <v>2</v>
      </c>
      <c r="B725" s="1643">
        <v>3</v>
      </c>
      <c r="C725" s="1659" t="s">
        <v>1583</v>
      </c>
      <c r="D725" s="1643">
        <v>5.2</v>
      </c>
      <c r="E725" s="1643">
        <v>12</v>
      </c>
      <c r="F725" s="1643" t="s">
        <v>551</v>
      </c>
      <c r="G725" s="1643" t="s">
        <v>497</v>
      </c>
      <c r="H725" s="1643" t="s">
        <v>139</v>
      </c>
      <c r="I725" s="1646" t="s">
        <v>561</v>
      </c>
      <c r="J725" s="1646">
        <v>3</v>
      </c>
      <c r="K725" s="1672">
        <v>18.532</v>
      </c>
      <c r="L725" s="1647">
        <v>99.495199999999997</v>
      </c>
      <c r="M725" s="1648">
        <v>8000000</v>
      </c>
      <c r="N725" s="1648">
        <v>8000000</v>
      </c>
      <c r="O725" s="1671"/>
      <c r="P725" s="1643">
        <v>1</v>
      </c>
      <c r="Q725" s="1643">
        <v>1</v>
      </c>
      <c r="R725" s="1643">
        <v>4</v>
      </c>
      <c r="S725" s="1643">
        <v>1</v>
      </c>
      <c r="T725" s="1660">
        <v>2</v>
      </c>
      <c r="U725" s="1650">
        <v>0</v>
      </c>
      <c r="V725" s="1651">
        <v>2000</v>
      </c>
      <c r="W725" s="1648"/>
      <c r="X725" s="1648"/>
      <c r="Y725" s="1648">
        <v>200</v>
      </c>
      <c r="Z725" s="1648"/>
      <c r="AC725" s="1643">
        <v>2563</v>
      </c>
      <c r="AD725" s="1643">
        <v>2563</v>
      </c>
      <c r="AE725" s="1643" t="s">
        <v>187</v>
      </c>
      <c r="AF725" s="1643">
        <v>301</v>
      </c>
      <c r="AG725" s="1653" t="s">
        <v>896</v>
      </c>
      <c r="AH725" s="1643" t="s">
        <v>957</v>
      </c>
      <c r="AI725" s="1669">
        <v>202570001152</v>
      </c>
      <c r="AJ725" s="1648">
        <v>8000000</v>
      </c>
      <c r="AK725" s="1651">
        <v>8000000</v>
      </c>
      <c r="AL725" s="1648">
        <f>+AJ725-AK725</f>
        <v>0</v>
      </c>
      <c r="AM725" s="1648"/>
      <c r="AN725" s="1665">
        <f>+AJ725*0.2</f>
        <v>1600000</v>
      </c>
      <c r="AO725" s="1665">
        <f>+AN725</f>
        <v>1600000</v>
      </c>
      <c r="AP725" s="1666">
        <f>+AJ725*0.1</f>
        <v>800000</v>
      </c>
      <c r="AQ725" s="1666">
        <f t="shared" ref="AQ725:AU725" si="199">$AP$725</f>
        <v>800000</v>
      </c>
      <c r="AR725" s="1666">
        <f t="shared" si="199"/>
        <v>800000</v>
      </c>
      <c r="AS725" s="1666">
        <f t="shared" si="199"/>
        <v>800000</v>
      </c>
      <c r="AT725" s="1666">
        <f t="shared" si="199"/>
        <v>800000</v>
      </c>
      <c r="AU725" s="1666">
        <f t="shared" si="199"/>
        <v>800000</v>
      </c>
      <c r="AV725" s="1666"/>
      <c r="AW725" s="1666"/>
      <c r="AX725" s="1670"/>
      <c r="AY725" s="1639">
        <f>SUM(AN725:AX725)</f>
        <v>8000000</v>
      </c>
      <c r="AZ725" s="1639">
        <f t="shared" ref="AZ725" si="200">+AJ725-AY725</f>
        <v>0</v>
      </c>
      <c r="BA725" s="1657"/>
      <c r="BB725" s="1657"/>
      <c r="BC725" s="1658"/>
      <c r="BD725" s="1657"/>
      <c r="BE725" s="1657"/>
    </row>
    <row r="726" spans="1:57" s="272" customFormat="1" ht="23.25">
      <c r="B726" s="165"/>
      <c r="C726" s="274"/>
      <c r="D726" s="274"/>
      <c r="E726" s="165"/>
      <c r="F726" s="165"/>
      <c r="G726" s="165"/>
      <c r="H726" s="165"/>
      <c r="I726" s="165"/>
      <c r="J726" s="165"/>
      <c r="K726" s="1334"/>
      <c r="L726" s="1334"/>
      <c r="M726" s="275"/>
      <c r="N726" s="275"/>
      <c r="O726" s="165"/>
      <c r="P726" s="165"/>
      <c r="AG726" s="1241"/>
      <c r="AH726" s="165"/>
      <c r="AI726" s="165"/>
      <c r="AJ726" s="171"/>
      <c r="AK726" s="1181"/>
      <c r="AL726" s="275"/>
      <c r="AM726" s="275"/>
      <c r="AN726" s="275"/>
      <c r="AO726" s="275"/>
      <c r="AP726" s="275"/>
      <c r="AQ726" s="275"/>
      <c r="AR726" s="275"/>
      <c r="AS726" s="275"/>
      <c r="AT726" s="275"/>
      <c r="AU726" s="275"/>
      <c r="AV726" s="275"/>
      <c r="AW726" s="275"/>
      <c r="AX726" s="1051"/>
      <c r="AY726" s="1141">
        <f>SUM(AN726:AX726)</f>
        <v>0</v>
      </c>
      <c r="AZ726" s="1141"/>
      <c r="BC726" s="95"/>
    </row>
    <row r="727" spans="1:57" s="1118" customFormat="1" ht="42">
      <c r="B727" s="1119">
        <f>+B728+B733</f>
        <v>4</v>
      </c>
      <c r="C727" s="1120" t="s">
        <v>485</v>
      </c>
      <c r="D727" s="1121"/>
      <c r="E727" s="1119"/>
      <c r="F727" s="1119"/>
      <c r="G727" s="1119"/>
      <c r="H727" s="1119"/>
      <c r="I727" s="1119"/>
      <c r="J727" s="1119"/>
      <c r="K727" s="1358"/>
      <c r="L727" s="1358"/>
      <c r="M727" s="1122">
        <f>+M728+M733</f>
        <v>13115000</v>
      </c>
      <c r="N727" s="1122">
        <f>+N728+N733</f>
        <v>13115000</v>
      </c>
      <c r="O727" s="1123"/>
      <c r="P727" s="1122"/>
      <c r="Q727" s="1122"/>
      <c r="R727" s="1122"/>
      <c r="S727" s="1122"/>
      <c r="T727" s="1122"/>
      <c r="U727" s="1122"/>
      <c r="V727" s="1122"/>
      <c r="W727" s="1122"/>
      <c r="X727" s="1122"/>
      <c r="Y727" s="1122"/>
      <c r="Z727" s="1122"/>
      <c r="AA727" s="1122"/>
      <c r="AB727" s="1122"/>
      <c r="AC727" s="1122"/>
      <c r="AD727" s="1122"/>
      <c r="AE727" s="1122"/>
      <c r="AF727" s="1122"/>
      <c r="AG727" s="1279"/>
      <c r="AH727" s="1122"/>
      <c r="AI727" s="1123"/>
      <c r="AJ727" s="1122">
        <f t="shared" ref="AJ727:AX727" si="201">+AJ728+AJ733</f>
        <v>13115000</v>
      </c>
      <c r="AK727" s="1196"/>
      <c r="AL727" s="1122">
        <f t="shared" si="201"/>
        <v>13115000</v>
      </c>
      <c r="AM727" s="1122">
        <f>+AM728+AM733</f>
        <v>1311500</v>
      </c>
      <c r="AN727" s="1122">
        <f t="shared" si="201"/>
        <v>1311500</v>
      </c>
      <c r="AO727" s="1122">
        <f t="shared" si="201"/>
        <v>1311500</v>
      </c>
      <c r="AP727" s="1122">
        <f t="shared" si="201"/>
        <v>1311500</v>
      </c>
      <c r="AQ727" s="1122">
        <f t="shared" si="201"/>
        <v>1311500</v>
      </c>
      <c r="AR727" s="1122">
        <f t="shared" si="201"/>
        <v>1311500</v>
      </c>
      <c r="AS727" s="1122">
        <f t="shared" si="201"/>
        <v>1311500</v>
      </c>
      <c r="AT727" s="1122">
        <f t="shared" si="201"/>
        <v>1311500</v>
      </c>
      <c r="AU727" s="1122">
        <f t="shared" si="201"/>
        <v>1311500</v>
      </c>
      <c r="AV727" s="1122">
        <f t="shared" si="201"/>
        <v>655750</v>
      </c>
      <c r="AW727" s="1122">
        <f t="shared" si="201"/>
        <v>655750</v>
      </c>
      <c r="AX727" s="1122">
        <f t="shared" si="201"/>
        <v>0</v>
      </c>
      <c r="AY727" s="1141">
        <f t="shared" ref="AY727:AY736" si="202">SUM(AM727:AX727)</f>
        <v>13115000</v>
      </c>
      <c r="AZ727" s="1141">
        <f t="shared" ref="AZ727:AZ736" si="203">+AJ727-AY727</f>
        <v>0</v>
      </c>
      <c r="BC727" s="1124"/>
    </row>
    <row r="728" spans="1:57" s="1129" customFormat="1" ht="30" customHeight="1">
      <c r="A728" s="1125">
        <v>2</v>
      </c>
      <c r="B728" s="1125">
        <f>COUNT(B729:B731)</f>
        <v>3</v>
      </c>
      <c r="C728" s="1126" t="s">
        <v>886</v>
      </c>
      <c r="D728" s="1125"/>
      <c r="E728" s="1125"/>
      <c r="F728" s="1125" t="s">
        <v>486</v>
      </c>
      <c r="G728" s="1125" t="s">
        <v>148</v>
      </c>
      <c r="H728" s="1125" t="s">
        <v>487</v>
      </c>
      <c r="I728" s="1125" t="s">
        <v>32</v>
      </c>
      <c r="J728" s="1125" t="s">
        <v>32</v>
      </c>
      <c r="K728" s="1359" t="s">
        <v>32</v>
      </c>
      <c r="L728" s="1359" t="s">
        <v>32</v>
      </c>
      <c r="M728" s="1127">
        <v>10815000</v>
      </c>
      <c r="N728" s="1127">
        <v>10815000</v>
      </c>
      <c r="O728" s="1127"/>
      <c r="P728" s="1127"/>
      <c r="Q728" s="1127"/>
      <c r="R728" s="1127"/>
      <c r="S728" s="1127"/>
      <c r="T728" s="1127"/>
      <c r="U728" s="1127"/>
      <c r="V728" s="1127"/>
      <c r="W728" s="1127"/>
      <c r="X728" s="1127"/>
      <c r="Y728" s="1127"/>
      <c r="Z728" s="1127"/>
      <c r="AA728" s="1127"/>
      <c r="AB728" s="1127"/>
      <c r="AC728" s="1127">
        <v>2563</v>
      </c>
      <c r="AD728" s="1127">
        <v>2563</v>
      </c>
      <c r="AE728" s="1127" t="s">
        <v>187</v>
      </c>
      <c r="AF728" s="1127">
        <v>365</v>
      </c>
      <c r="AG728" s="1280" t="s">
        <v>1570</v>
      </c>
      <c r="AH728" s="1127"/>
      <c r="AI728" s="1127" t="s">
        <v>1099</v>
      </c>
      <c r="AJ728" s="1127">
        <v>10815000</v>
      </c>
      <c r="AK728" s="1197" t="s">
        <v>32</v>
      </c>
      <c r="AL728" s="1127">
        <v>10815000</v>
      </c>
      <c r="AM728" s="1127">
        <f>SUM(AM729:AM732)</f>
        <v>1081500</v>
      </c>
      <c r="AN728" s="1127">
        <f t="shared" ref="AN728:AW728" si="204">SUM(AN729:AN732)</f>
        <v>1081500</v>
      </c>
      <c r="AO728" s="1127">
        <f t="shared" si="204"/>
        <v>1081500</v>
      </c>
      <c r="AP728" s="1127">
        <f t="shared" si="204"/>
        <v>1081500</v>
      </c>
      <c r="AQ728" s="1127">
        <f t="shared" si="204"/>
        <v>1081500</v>
      </c>
      <c r="AR728" s="1127">
        <f t="shared" si="204"/>
        <v>1081500</v>
      </c>
      <c r="AS728" s="1127">
        <f t="shared" si="204"/>
        <v>1081500</v>
      </c>
      <c r="AT728" s="1127">
        <f t="shared" si="204"/>
        <v>1081500</v>
      </c>
      <c r="AU728" s="1127">
        <f t="shared" si="204"/>
        <v>1081500</v>
      </c>
      <c r="AV728" s="1127">
        <f t="shared" si="204"/>
        <v>540750</v>
      </c>
      <c r="AW728" s="1127">
        <f t="shared" si="204"/>
        <v>540750</v>
      </c>
      <c r="AX728" s="1128"/>
      <c r="AY728" s="1141">
        <f t="shared" si="202"/>
        <v>10815000</v>
      </c>
      <c r="AZ728" s="1141">
        <f t="shared" si="203"/>
        <v>0</v>
      </c>
      <c r="BC728" s="1130"/>
    </row>
    <row r="729" spans="1:57" s="290" customFormat="1" ht="30" customHeight="1">
      <c r="A729" s="304"/>
      <c r="B729" s="304">
        <v>1</v>
      </c>
      <c r="C729" s="715" t="s">
        <v>881</v>
      </c>
      <c r="D729" s="304" t="s">
        <v>32</v>
      </c>
      <c r="E729" s="304" t="s">
        <v>32</v>
      </c>
      <c r="F729" s="199" t="s">
        <v>486</v>
      </c>
      <c r="G729" s="199" t="s">
        <v>148</v>
      </c>
      <c r="H729" s="199" t="s">
        <v>487</v>
      </c>
      <c r="I729" s="304" t="s">
        <v>32</v>
      </c>
      <c r="J729" s="304" t="s">
        <v>32</v>
      </c>
      <c r="K729" s="535" t="s">
        <v>32</v>
      </c>
      <c r="L729" s="535" t="s">
        <v>32</v>
      </c>
      <c r="M729" s="308">
        <v>2240000</v>
      </c>
      <c r="N729" s="308">
        <v>2240000</v>
      </c>
      <c r="O729" s="539"/>
      <c r="P729" s="539">
        <v>1</v>
      </c>
      <c r="Q729" s="539">
        <v>1</v>
      </c>
      <c r="R729" s="539">
        <v>1</v>
      </c>
      <c r="S729" s="539">
        <v>1</v>
      </c>
      <c r="T729" s="539">
        <v>1</v>
      </c>
      <c r="U729" s="539"/>
      <c r="V729" s="539"/>
      <c r="W729" s="539"/>
      <c r="X729" s="539"/>
      <c r="Y729" s="539"/>
      <c r="Z729" s="539"/>
      <c r="AA729" s="539"/>
      <c r="AB729" s="539"/>
      <c r="AC729" s="210">
        <v>2563</v>
      </c>
      <c r="AD729" s="210">
        <v>2563</v>
      </c>
      <c r="AE729" s="539" t="s">
        <v>187</v>
      </c>
      <c r="AF729" s="539">
        <v>365</v>
      </c>
      <c r="AG729" s="1281" t="s">
        <v>1570</v>
      </c>
      <c r="AH729" s="539"/>
      <c r="AI729" s="539" t="s">
        <v>1099</v>
      </c>
      <c r="AJ729" s="539">
        <f>M729</f>
        <v>2240000</v>
      </c>
      <c r="AK729" s="419" t="s">
        <v>32</v>
      </c>
      <c r="AL729" s="539">
        <f>AJ729</f>
        <v>2240000</v>
      </c>
      <c r="AM729" s="539">
        <f>+AJ729*0.1</f>
        <v>224000</v>
      </c>
      <c r="AN729" s="537">
        <f>0.1*AJ729</f>
        <v>224000</v>
      </c>
      <c r="AO729" s="537">
        <f>0.1*AJ729</f>
        <v>224000</v>
      </c>
      <c r="AP729" s="538">
        <f>0.1*AJ729</f>
        <v>224000</v>
      </c>
      <c r="AQ729" s="538">
        <f>0.1*AJ729</f>
        <v>224000</v>
      </c>
      <c r="AR729" s="538">
        <f>0.1*AJ729</f>
        <v>224000</v>
      </c>
      <c r="AS729" s="538">
        <f>0.1*AJ729</f>
        <v>224000</v>
      </c>
      <c r="AT729" s="538">
        <f>0.1*AJ729</f>
        <v>224000</v>
      </c>
      <c r="AU729" s="538">
        <f>0.1*AJ729</f>
        <v>224000</v>
      </c>
      <c r="AV729" s="538">
        <f>0.05*AJ729</f>
        <v>112000</v>
      </c>
      <c r="AW729" s="538">
        <f>0.05*AJ729</f>
        <v>112000</v>
      </c>
      <c r="AX729" s="1007"/>
      <c r="AY729" s="1141">
        <f t="shared" si="202"/>
        <v>2240000</v>
      </c>
      <c r="AZ729" s="1141">
        <f t="shared" si="203"/>
        <v>0</v>
      </c>
      <c r="BC729" s="452"/>
    </row>
    <row r="730" spans="1:57" s="290" customFormat="1" ht="30" customHeight="1">
      <c r="A730" s="304"/>
      <c r="B730" s="304">
        <v>2</v>
      </c>
      <c r="C730" s="715" t="s">
        <v>882</v>
      </c>
      <c r="D730" s="304" t="s">
        <v>32</v>
      </c>
      <c r="E730" s="304" t="s">
        <v>32</v>
      </c>
      <c r="F730" s="199" t="s">
        <v>486</v>
      </c>
      <c r="G730" s="199" t="s">
        <v>148</v>
      </c>
      <c r="H730" s="199" t="s">
        <v>487</v>
      </c>
      <c r="I730" s="304" t="s">
        <v>32</v>
      </c>
      <c r="J730" s="304" t="s">
        <v>32</v>
      </c>
      <c r="K730" s="535" t="s">
        <v>32</v>
      </c>
      <c r="L730" s="535" t="s">
        <v>32</v>
      </c>
      <c r="M730" s="308">
        <v>6000000</v>
      </c>
      <c r="N730" s="308">
        <f>M730</f>
        <v>6000000</v>
      </c>
      <c r="O730" s="539"/>
      <c r="P730" s="539">
        <v>1</v>
      </c>
      <c r="Q730" s="539">
        <v>1</v>
      </c>
      <c r="R730" s="539">
        <v>1</v>
      </c>
      <c r="S730" s="539">
        <v>1</v>
      </c>
      <c r="T730" s="539">
        <v>1</v>
      </c>
      <c r="U730" s="539"/>
      <c r="V730" s="539"/>
      <c r="W730" s="539"/>
      <c r="X730" s="539"/>
      <c r="Y730" s="539"/>
      <c r="Z730" s="539"/>
      <c r="AA730" s="539"/>
      <c r="AB730" s="539"/>
      <c r="AC730" s="210">
        <v>2563</v>
      </c>
      <c r="AD730" s="210">
        <v>2563</v>
      </c>
      <c r="AE730" s="539" t="s">
        <v>187</v>
      </c>
      <c r="AF730" s="539">
        <v>365</v>
      </c>
      <c r="AG730" s="1281" t="s">
        <v>1570</v>
      </c>
      <c r="AH730" s="539"/>
      <c r="AI730" s="539" t="s">
        <v>1099</v>
      </c>
      <c r="AJ730" s="539">
        <f>M730</f>
        <v>6000000</v>
      </c>
      <c r="AK730" s="419" t="s">
        <v>32</v>
      </c>
      <c r="AL730" s="539">
        <f>AJ730</f>
        <v>6000000</v>
      </c>
      <c r="AM730" s="539">
        <f>0.1*AJ730</f>
        <v>600000</v>
      </c>
      <c r="AN730" s="537">
        <f>0.1*AJ730</f>
        <v>600000</v>
      </c>
      <c r="AO730" s="537">
        <f>0.1*AJ730</f>
        <v>600000</v>
      </c>
      <c r="AP730" s="538">
        <f>0.1*AJ730</f>
        <v>600000</v>
      </c>
      <c r="AQ730" s="538">
        <f>0.1*AJ730</f>
        <v>600000</v>
      </c>
      <c r="AR730" s="538">
        <f>0.1*AJ730</f>
        <v>600000</v>
      </c>
      <c r="AS730" s="538">
        <f>0.1*AJ730</f>
        <v>600000</v>
      </c>
      <c r="AT730" s="538">
        <f>0.1*AJ730</f>
        <v>600000</v>
      </c>
      <c r="AU730" s="538">
        <f>0.1*AJ730</f>
        <v>600000</v>
      </c>
      <c r="AV730" s="538">
        <f>0.05*AJ730</f>
        <v>300000</v>
      </c>
      <c r="AW730" s="538">
        <f>0.05*AJ730</f>
        <v>300000</v>
      </c>
      <c r="AX730" s="1009"/>
      <c r="AY730" s="1141">
        <f t="shared" si="202"/>
        <v>6000000</v>
      </c>
      <c r="AZ730" s="1141">
        <f t="shared" si="203"/>
        <v>0</v>
      </c>
      <c r="BC730" s="452"/>
    </row>
    <row r="731" spans="1:57" s="750" customFormat="1" ht="30" customHeight="1">
      <c r="A731" s="304"/>
      <c r="B731" s="304">
        <v>3</v>
      </c>
      <c r="C731" s="715" t="s">
        <v>883</v>
      </c>
      <c r="D731" s="304" t="s">
        <v>32</v>
      </c>
      <c r="E731" s="304" t="s">
        <v>32</v>
      </c>
      <c r="F731" s="199" t="s">
        <v>486</v>
      </c>
      <c r="G731" s="199" t="s">
        <v>148</v>
      </c>
      <c r="H731" s="199" t="s">
        <v>487</v>
      </c>
      <c r="I731" s="304" t="s">
        <v>32</v>
      </c>
      <c r="J731" s="304" t="s">
        <v>32</v>
      </c>
      <c r="K731" s="535" t="s">
        <v>32</v>
      </c>
      <c r="L731" s="535" t="s">
        <v>32</v>
      </c>
      <c r="M731" s="308">
        <v>2575000</v>
      </c>
      <c r="N731" s="308">
        <f>M731</f>
        <v>2575000</v>
      </c>
      <c r="O731" s="539"/>
      <c r="P731" s="539">
        <v>1</v>
      </c>
      <c r="Q731" s="539">
        <v>1</v>
      </c>
      <c r="R731" s="539">
        <v>1</v>
      </c>
      <c r="S731" s="539">
        <v>1</v>
      </c>
      <c r="T731" s="539">
        <v>1</v>
      </c>
      <c r="U731" s="539"/>
      <c r="V731" s="539"/>
      <c r="W731" s="539"/>
      <c r="X731" s="539"/>
      <c r="Y731" s="539"/>
      <c r="Z731" s="539"/>
      <c r="AA731" s="539"/>
      <c r="AB731" s="539"/>
      <c r="AC731" s="210">
        <v>2563</v>
      </c>
      <c r="AD731" s="210">
        <v>2563</v>
      </c>
      <c r="AE731" s="539" t="s">
        <v>187</v>
      </c>
      <c r="AF731" s="539">
        <v>365</v>
      </c>
      <c r="AG731" s="1281" t="s">
        <v>1570</v>
      </c>
      <c r="AH731" s="539"/>
      <c r="AI731" s="539" t="s">
        <v>1099</v>
      </c>
      <c r="AJ731" s="308">
        <f>M731</f>
        <v>2575000</v>
      </c>
      <c r="AK731" s="419" t="s">
        <v>32</v>
      </c>
      <c r="AL731" s="308">
        <f>AJ731</f>
        <v>2575000</v>
      </c>
      <c r="AM731" s="539">
        <f>+AJ731*0.1</f>
        <v>257500</v>
      </c>
      <c r="AN731" s="539">
        <f>0.1*AJ731</f>
        <v>257500</v>
      </c>
      <c r="AO731" s="537">
        <f>0.1*AJ731</f>
        <v>257500</v>
      </c>
      <c r="AP731" s="538">
        <f>0.1*AJ731</f>
        <v>257500</v>
      </c>
      <c r="AQ731" s="538">
        <f>0.1*AJ731</f>
        <v>257500</v>
      </c>
      <c r="AR731" s="538">
        <f>0.1*AJ731</f>
        <v>257500</v>
      </c>
      <c r="AS731" s="538">
        <f>0.1*AJ731</f>
        <v>257500</v>
      </c>
      <c r="AT731" s="538">
        <f>0.1*AJ731</f>
        <v>257500</v>
      </c>
      <c r="AU731" s="538">
        <f>0.1*AJ731</f>
        <v>257500</v>
      </c>
      <c r="AV731" s="538">
        <f>0.05*AJ731</f>
        <v>128750</v>
      </c>
      <c r="AW731" s="538">
        <f>0.05*AJ731</f>
        <v>128750</v>
      </c>
      <c r="AX731" s="1009"/>
      <c r="AY731" s="1141">
        <f t="shared" si="202"/>
        <v>2575000</v>
      </c>
      <c r="AZ731" s="1141">
        <f t="shared" si="203"/>
        <v>0</v>
      </c>
      <c r="BC731" s="1081"/>
    </row>
    <row r="732" spans="1:57" s="750" customFormat="1" ht="30" customHeight="1">
      <c r="A732" s="304"/>
      <c r="B732" s="304"/>
      <c r="C732" s="715"/>
      <c r="D732" s="304"/>
      <c r="E732" s="304"/>
      <c r="F732" s="289"/>
      <c r="G732" s="199"/>
      <c r="H732" s="199"/>
      <c r="I732" s="784"/>
      <c r="J732" s="398"/>
      <c r="K732" s="534"/>
      <c r="L732" s="1323"/>
      <c r="M732" s="308"/>
      <c r="N732" s="308"/>
      <c r="O732" s="308"/>
      <c r="P732" s="539"/>
      <c r="Q732" s="539"/>
      <c r="R732" s="539"/>
      <c r="S732" s="539"/>
      <c r="T732" s="539"/>
      <c r="U732" s="539"/>
      <c r="V732" s="419"/>
      <c r="W732" s="419"/>
      <c r="X732" s="419"/>
      <c r="Y732" s="419"/>
      <c r="Z732" s="539"/>
      <c r="AA732" s="539"/>
      <c r="AB732" s="539"/>
      <c r="AC732" s="539"/>
      <c r="AD732" s="539"/>
      <c r="AE732" s="539"/>
      <c r="AF732" s="539"/>
      <c r="AG732" s="1281"/>
      <c r="AH732" s="539"/>
      <c r="AI732" s="539"/>
      <c r="AJ732" s="308"/>
      <c r="AK732" s="419"/>
      <c r="AL732" s="308"/>
      <c r="AM732" s="308"/>
      <c r="AN732" s="308"/>
      <c r="AO732" s="308"/>
      <c r="AP732" s="308"/>
      <c r="AQ732" s="308"/>
      <c r="AR732" s="308"/>
      <c r="AS732" s="308"/>
      <c r="AT732" s="308"/>
      <c r="AU732" s="308"/>
      <c r="AV732" s="308"/>
      <c r="AW732" s="308"/>
      <c r="AX732" s="1009"/>
      <c r="AY732" s="1141">
        <f t="shared" si="202"/>
        <v>0</v>
      </c>
      <c r="AZ732" s="1141">
        <f t="shared" si="203"/>
        <v>0</v>
      </c>
      <c r="BC732" s="1081"/>
    </row>
    <row r="733" spans="1:57" s="1126" customFormat="1" ht="30" customHeight="1">
      <c r="A733" s="1125">
        <v>2</v>
      </c>
      <c r="B733" s="1125">
        <f>SUM(B734:B735)</f>
        <v>1</v>
      </c>
      <c r="C733" s="1126" t="s">
        <v>884</v>
      </c>
      <c r="D733" s="1125"/>
      <c r="E733" s="1125"/>
      <c r="F733" s="1125" t="s">
        <v>486</v>
      </c>
      <c r="G733" s="1125" t="s">
        <v>148</v>
      </c>
      <c r="H733" s="1125" t="s">
        <v>487</v>
      </c>
      <c r="I733" s="1125" t="s">
        <v>32</v>
      </c>
      <c r="J733" s="1125" t="s">
        <v>32</v>
      </c>
      <c r="K733" s="1359" t="s">
        <v>32</v>
      </c>
      <c r="L733" s="1359" t="s">
        <v>32</v>
      </c>
      <c r="M733" s="1606">
        <v>2300000</v>
      </c>
      <c r="N733" s="1606">
        <f>M733</f>
        <v>2300000</v>
      </c>
      <c r="O733" s="1127"/>
      <c r="P733" s="1127">
        <v>1</v>
      </c>
      <c r="Q733" s="1127">
        <v>1</v>
      </c>
      <c r="R733" s="1127">
        <v>1</v>
      </c>
      <c r="S733" s="1127">
        <v>1</v>
      </c>
      <c r="T733" s="1127">
        <v>1</v>
      </c>
      <c r="U733" s="1127"/>
      <c r="V733" s="1127"/>
      <c r="W733" s="1127"/>
      <c r="X733" s="1127"/>
      <c r="Y733" s="1127"/>
      <c r="Z733" s="1127"/>
      <c r="AA733" s="1127"/>
      <c r="AB733" s="1127"/>
      <c r="AC733" s="1127">
        <v>2563</v>
      </c>
      <c r="AD733" s="1127">
        <v>2563</v>
      </c>
      <c r="AE733" s="1127" t="s">
        <v>187</v>
      </c>
      <c r="AF733" s="1127">
        <v>365</v>
      </c>
      <c r="AG733" s="1280" t="s">
        <v>1570</v>
      </c>
      <c r="AH733" s="1127" t="s">
        <v>885</v>
      </c>
      <c r="AI733" s="1127" t="s">
        <v>1098</v>
      </c>
      <c r="AJ733" s="1606">
        <f>M733</f>
        <v>2300000</v>
      </c>
      <c r="AK733" s="1197" t="s">
        <v>32</v>
      </c>
      <c r="AL733" s="1606">
        <f>AJ733</f>
        <v>2300000</v>
      </c>
      <c r="AM733" s="1127">
        <f>+AJ733*0.1</f>
        <v>230000</v>
      </c>
      <c r="AN733" s="1127">
        <f>0.1*AJ733</f>
        <v>230000</v>
      </c>
      <c r="AO733" s="1607">
        <f>0.1*AJ733</f>
        <v>230000</v>
      </c>
      <c r="AP733" s="1608">
        <f>0.1*AJ733</f>
        <v>230000</v>
      </c>
      <c r="AQ733" s="1608">
        <f>0.1*AJ733</f>
        <v>230000</v>
      </c>
      <c r="AR733" s="1608">
        <f>0.1*AJ733</f>
        <v>230000</v>
      </c>
      <c r="AS733" s="1608">
        <f>0.1*AJ733</f>
        <v>230000</v>
      </c>
      <c r="AT733" s="1608">
        <f>0.1*AJ733</f>
        <v>230000</v>
      </c>
      <c r="AU733" s="1608">
        <f>0.1*AJ733</f>
        <v>230000</v>
      </c>
      <c r="AV733" s="1608">
        <f>0.05*AJ733</f>
        <v>115000</v>
      </c>
      <c r="AW733" s="1608">
        <f>0.05*AJ733</f>
        <v>115000</v>
      </c>
      <c r="AX733" s="1609"/>
      <c r="AY733" s="1610">
        <f t="shared" si="202"/>
        <v>2300000</v>
      </c>
      <c r="AZ733" s="1610">
        <f t="shared" si="203"/>
        <v>0</v>
      </c>
      <c r="BC733" s="1611"/>
    </row>
    <row r="734" spans="1:57" s="290" customFormat="1" ht="23.25">
      <c r="A734" s="290">
        <v>2</v>
      </c>
      <c r="B734" s="207">
        <v>1</v>
      </c>
      <c r="C734" s="957" t="s">
        <v>968</v>
      </c>
      <c r="D734" s="50" t="s">
        <v>32</v>
      </c>
      <c r="E734" s="207" t="s">
        <v>32</v>
      </c>
      <c r="F734" s="199" t="s">
        <v>486</v>
      </c>
      <c r="G734" s="199" t="s">
        <v>148</v>
      </c>
      <c r="H734" s="199" t="s">
        <v>487</v>
      </c>
      <c r="I734" s="207" t="s">
        <v>32</v>
      </c>
      <c r="J734" s="207" t="s">
        <v>32</v>
      </c>
      <c r="K734" s="380" t="s">
        <v>32</v>
      </c>
      <c r="L734" s="380" t="s">
        <v>32</v>
      </c>
      <c r="M734" s="282">
        <v>2300000</v>
      </c>
      <c r="N734" s="282">
        <v>2300000</v>
      </c>
      <c r="O734" s="207"/>
      <c r="P734" s="207">
        <v>1</v>
      </c>
      <c r="Q734" s="290">
        <v>1</v>
      </c>
      <c r="R734" s="290">
        <v>1</v>
      </c>
      <c r="S734" s="290">
        <v>1</v>
      </c>
      <c r="T734" s="290">
        <v>1</v>
      </c>
      <c r="Z734" s="206"/>
      <c r="AC734" s="210">
        <v>2563</v>
      </c>
      <c r="AD734" s="210">
        <v>2563</v>
      </c>
      <c r="AE734" s="207" t="s">
        <v>187</v>
      </c>
      <c r="AF734" s="290">
        <v>365</v>
      </c>
      <c r="AG734" s="1241" t="s">
        <v>1570</v>
      </c>
      <c r="AH734" s="207" t="s">
        <v>885</v>
      </c>
      <c r="AI734" s="1471" t="s">
        <v>1099</v>
      </c>
      <c r="AJ734" s="207">
        <v>2300000</v>
      </c>
      <c r="AK734" s="366" t="s">
        <v>32</v>
      </c>
      <c r="AL734" s="282">
        <v>2300000</v>
      </c>
      <c r="AM734" s="282">
        <v>230000</v>
      </c>
      <c r="AN734" s="282">
        <v>230000</v>
      </c>
      <c r="AO734" s="282">
        <v>230000</v>
      </c>
      <c r="AP734" s="282">
        <v>230000</v>
      </c>
      <c r="AQ734" s="282">
        <v>230000</v>
      </c>
      <c r="AR734" s="282">
        <v>230000</v>
      </c>
      <c r="AS734" s="282">
        <v>230000</v>
      </c>
      <c r="AT734" s="282">
        <v>230000</v>
      </c>
      <c r="AU734" s="282">
        <v>230000</v>
      </c>
      <c r="AV734" s="282">
        <v>115000</v>
      </c>
      <c r="AW734" s="282">
        <v>115000</v>
      </c>
      <c r="AX734" s="991"/>
      <c r="AY734" s="1141">
        <v>2300000</v>
      </c>
      <c r="AZ734" s="1141">
        <v>0</v>
      </c>
      <c r="BC734" s="452"/>
    </row>
    <row r="735" spans="1:57" s="272" customFormat="1" ht="23.25">
      <c r="B735" s="165"/>
      <c r="C735" s="50"/>
      <c r="D735" s="274"/>
      <c r="E735" s="165"/>
      <c r="F735" s="165"/>
      <c r="G735" s="165"/>
      <c r="H735" s="165"/>
      <c r="I735" s="165"/>
      <c r="J735" s="165"/>
      <c r="K735" s="1334"/>
      <c r="L735" s="1334"/>
      <c r="M735" s="275"/>
      <c r="N735" s="275"/>
      <c r="O735" s="165"/>
      <c r="P735" s="165"/>
      <c r="AG735" s="1241"/>
      <c r="AH735" s="165"/>
      <c r="AI735" s="165"/>
      <c r="AJ735" s="165"/>
      <c r="AK735" s="1181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1051"/>
      <c r="AY735" s="1141">
        <f t="shared" si="202"/>
        <v>0</v>
      </c>
      <c r="AZ735" s="1141">
        <f t="shared" si="203"/>
        <v>0</v>
      </c>
      <c r="BC735" s="95"/>
    </row>
    <row r="736" spans="1:57" s="1540" customFormat="1" ht="23.25">
      <c r="B736" s="1541"/>
      <c r="C736" s="1505"/>
      <c r="D736" s="1542"/>
      <c r="E736" s="1541"/>
      <c r="F736" s="1541"/>
      <c r="G736" s="1541"/>
      <c r="H736" s="1541"/>
      <c r="I736" s="1541"/>
      <c r="J736" s="1541"/>
      <c r="K736" s="1543"/>
      <c r="L736" s="1543"/>
      <c r="M736" s="1544"/>
      <c r="N736" s="1544"/>
      <c r="O736" s="1541"/>
      <c r="P736" s="1541"/>
      <c r="AG736" s="1392"/>
      <c r="AH736" s="1541"/>
      <c r="AI736" s="1541"/>
      <c r="AJ736" s="1541"/>
      <c r="AK736" s="1545"/>
      <c r="AL736" s="1544"/>
      <c r="AM736" s="1544"/>
      <c r="AN736" s="1544"/>
      <c r="AO736" s="1544"/>
      <c r="AP736" s="1544"/>
      <c r="AQ736" s="1544"/>
      <c r="AR736" s="1544"/>
      <c r="AS736" s="1544"/>
      <c r="AT736" s="1544"/>
      <c r="AU736" s="1544"/>
      <c r="AV736" s="1544"/>
      <c r="AW736" s="1544"/>
      <c r="AX736" s="1546"/>
      <c r="AY736" s="1209">
        <f t="shared" si="202"/>
        <v>0</v>
      </c>
      <c r="AZ736" s="1209">
        <f t="shared" si="203"/>
        <v>0</v>
      </c>
      <c r="BC736" s="1547"/>
    </row>
    <row r="737" hidden="1"/>
    <row r="738" hidden="1"/>
    <row r="739" hidden="1"/>
    <row r="740" hidden="1"/>
    <row r="741" hidden="1"/>
  </sheetData>
  <autoFilter ref="A8:XFD8"/>
  <mergeCells count="32">
    <mergeCell ref="AA6:AB6"/>
    <mergeCell ref="AJ6:AJ7"/>
    <mergeCell ref="AK6:AK7"/>
    <mergeCell ref="AL6:AL7"/>
    <mergeCell ref="AE5:AE7"/>
    <mergeCell ref="AF5:AF7"/>
    <mergeCell ref="AG5:AG7"/>
    <mergeCell ref="AH5:AH7"/>
    <mergeCell ref="AI5:AI7"/>
    <mergeCell ref="AC5:AC7"/>
    <mergeCell ref="AD5:AD7"/>
    <mergeCell ref="V6:V7"/>
    <mergeCell ref="M5:M7"/>
    <mergeCell ref="N5:N7"/>
    <mergeCell ref="O5:O7"/>
    <mergeCell ref="P5:T5"/>
    <mergeCell ref="AJ4:AX4"/>
    <mergeCell ref="A5:A7"/>
    <mergeCell ref="B5:B7"/>
    <mergeCell ref="C5:C7"/>
    <mergeCell ref="D5:D7"/>
    <mergeCell ref="E5:E7"/>
    <mergeCell ref="W6:W7"/>
    <mergeCell ref="X6:X7"/>
    <mergeCell ref="Y6:Y7"/>
    <mergeCell ref="Z6:Z7"/>
    <mergeCell ref="I4:J4"/>
    <mergeCell ref="F5:L5"/>
    <mergeCell ref="I6:J6"/>
    <mergeCell ref="K6:L6"/>
    <mergeCell ref="P6:T6"/>
    <mergeCell ref="U6:U7"/>
  </mergeCells>
  <conditionalFormatting sqref="K521:L527 K626:L626">
    <cfRule type="containsBlanks" dxfId="10" priority="25" stopIfTrue="1">
      <formula>LEN(TRIM(K521))=0</formula>
    </cfRule>
  </conditionalFormatting>
  <conditionalFormatting sqref="K264:L267">
    <cfRule type="containsBlanks" dxfId="9" priority="14" stopIfTrue="1">
      <formula>LEN(TRIM(K264))=0</formula>
    </cfRule>
  </conditionalFormatting>
  <conditionalFormatting sqref="K513:L515">
    <cfRule type="containsBlanks" dxfId="8" priority="13" stopIfTrue="1">
      <formula>LEN(TRIM(K513))=0</formula>
    </cfRule>
  </conditionalFormatting>
  <conditionalFormatting sqref="K702:L702">
    <cfRule type="containsBlanks" dxfId="7" priority="12" stopIfTrue="1">
      <formula>LEN(TRIM(K702))=0</formula>
    </cfRule>
  </conditionalFormatting>
  <conditionalFormatting sqref="K540:L540">
    <cfRule type="containsBlanks" dxfId="6" priority="11" stopIfTrue="1">
      <formula>LEN(TRIM(K540))=0</formula>
    </cfRule>
  </conditionalFormatting>
  <conditionalFormatting sqref="K324:L324 K331:L331">
    <cfRule type="containsBlanks" dxfId="5" priority="10" stopIfTrue="1">
      <formula>LEN(TRIM(K324))=0</formula>
    </cfRule>
  </conditionalFormatting>
  <conditionalFormatting sqref="K452:L452">
    <cfRule type="containsBlanks" dxfId="4" priority="9" stopIfTrue="1">
      <formula>LEN(TRIM(K452))=0</formula>
    </cfRule>
  </conditionalFormatting>
  <conditionalFormatting sqref="K197:L197">
    <cfRule type="containsBlanks" dxfId="3" priority="8" stopIfTrue="1">
      <formula>LEN(TRIM(K197))=0</formula>
    </cfRule>
  </conditionalFormatting>
  <conditionalFormatting sqref="K448:L448">
    <cfRule type="containsBlanks" dxfId="2" priority="5" stopIfTrue="1">
      <formula>LEN(TRIM(K448))=0</formula>
    </cfRule>
  </conditionalFormatting>
  <conditionalFormatting sqref="K627:L627">
    <cfRule type="containsBlanks" dxfId="1" priority="4" stopIfTrue="1">
      <formula>LEN(TRIM(K627))=0</formula>
    </cfRule>
  </conditionalFormatting>
  <conditionalFormatting sqref="K654:L654">
    <cfRule type="containsBlanks" dxfId="0" priority="1" stopIfTrue="1">
      <formula>LEN(TRIM(K654))=0</formula>
    </cfRule>
  </conditionalFormatting>
  <dataValidations disablePrompts="1" count="1">
    <dataValidation type="decimal" allowBlank="1" showDropDown="1" showInputMessage="1" showErrorMessage="1" errorTitle="Input error" error="Number allowed!" promptTitle="Allowed input" prompt="ตัวเลขเท่านั้น" sqref="K210:L211 K213:L213 K215:L217 K219:L221 K224:L226 K402:L404 K408:L411 K414:L414 K562:L562 K600:L601 K679:L679">
      <formula1>0</formula1>
      <formula2>999999</formula2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20" fitToHeight="0" orientation="landscape" r:id="rId1"/>
  <headerFooter>
    <oddFooter>&amp;C&amp;P/&amp;N</oddFooter>
  </headerFooter>
  <rowBreaks count="1" manualBreakCount="1">
    <brk id="625" max="49" man="1"/>
  </rowBreaks>
  <colBreaks count="1" manualBreakCount="1">
    <brk id="34" min="1" max="751" man="1"/>
  </colBreaks>
  <ignoredErrors>
    <ignoredError sqref="AY189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view="pageBreakPreview" topLeftCell="A4" zoomScale="90" zoomScaleNormal="110" zoomScaleSheetLayoutView="90" workbookViewId="0">
      <selection activeCell="D20" sqref="D20"/>
    </sheetView>
  </sheetViews>
  <sheetFormatPr defaultColWidth="9" defaultRowHeight="21"/>
  <cols>
    <col min="1" max="1" width="5.375" style="29" bestFit="1" customWidth="1"/>
    <col min="2" max="2" width="21.375" style="3" customWidth="1"/>
    <col min="3" max="3" width="9.75" style="19" bestFit="1" customWidth="1"/>
    <col min="4" max="4" width="81.25" style="3" customWidth="1"/>
    <col min="5" max="16384" width="9" style="3"/>
  </cols>
  <sheetData>
    <row r="1" spans="1:4">
      <c r="A1" s="154" t="s">
        <v>329</v>
      </c>
    </row>
    <row r="2" spans="1:4" s="28" customFormat="1">
      <c r="A2" s="30" t="s">
        <v>11</v>
      </c>
      <c r="B2" s="30" t="s">
        <v>12</v>
      </c>
      <c r="C2" s="103" t="s">
        <v>9</v>
      </c>
      <c r="D2" s="30" t="s">
        <v>13</v>
      </c>
    </row>
    <row r="3" spans="1:4" s="101" customFormat="1">
      <c r="A3" s="4">
        <v>1</v>
      </c>
      <c r="B3" s="4" t="s">
        <v>31</v>
      </c>
      <c r="C3" s="109"/>
      <c r="D3" s="110" t="s">
        <v>209</v>
      </c>
    </row>
    <row r="4" spans="1:4" s="101" customFormat="1">
      <c r="A4" s="4">
        <v>2</v>
      </c>
      <c r="B4" s="4" t="s">
        <v>0</v>
      </c>
      <c r="C4" s="17" t="s">
        <v>207</v>
      </c>
      <c r="D4" s="110" t="s">
        <v>208</v>
      </c>
    </row>
    <row r="5" spans="1:4">
      <c r="A5" s="31">
        <v>4</v>
      </c>
      <c r="B5" s="32" t="s">
        <v>53</v>
      </c>
      <c r="C5" s="34"/>
      <c r="D5" s="39" t="s">
        <v>184</v>
      </c>
    </row>
    <row r="6" spans="1:4" ht="42">
      <c r="A6" s="31"/>
      <c r="B6" s="32"/>
      <c r="C6" s="34">
        <v>1.1000000000000001</v>
      </c>
      <c r="D6" s="33" t="s">
        <v>196</v>
      </c>
    </row>
    <row r="7" spans="1:4">
      <c r="A7" s="31"/>
      <c r="B7" s="32"/>
      <c r="C7" s="34"/>
      <c r="D7" s="102" t="s">
        <v>185</v>
      </c>
    </row>
    <row r="8" spans="1:4">
      <c r="A8" s="31"/>
      <c r="B8" s="32"/>
      <c r="C8" s="34">
        <v>2.1</v>
      </c>
      <c r="D8" s="32" t="s">
        <v>111</v>
      </c>
    </row>
    <row r="9" spans="1:4">
      <c r="A9" s="31"/>
      <c r="B9" s="32"/>
      <c r="C9" s="34">
        <v>2.2000000000000002</v>
      </c>
      <c r="D9" s="32" t="s">
        <v>56</v>
      </c>
    </row>
    <row r="10" spans="1:4">
      <c r="A10" s="31"/>
      <c r="B10" s="32"/>
      <c r="C10" s="34">
        <v>2.2999999999999998</v>
      </c>
      <c r="D10" s="32" t="s">
        <v>360</v>
      </c>
    </row>
    <row r="11" spans="1:4">
      <c r="A11" s="31"/>
      <c r="B11" s="32"/>
      <c r="C11" s="34"/>
      <c r="D11" s="102" t="s">
        <v>289</v>
      </c>
    </row>
    <row r="12" spans="1:4">
      <c r="A12" s="31"/>
      <c r="B12" s="32"/>
      <c r="C12" s="34">
        <v>2.4</v>
      </c>
      <c r="D12" s="32" t="s">
        <v>361</v>
      </c>
    </row>
    <row r="13" spans="1:4">
      <c r="A13" s="31"/>
      <c r="B13" s="32"/>
      <c r="C13" s="34">
        <v>2.5</v>
      </c>
      <c r="D13" s="32" t="s">
        <v>362</v>
      </c>
    </row>
    <row r="14" spans="1:4">
      <c r="A14" s="31"/>
      <c r="B14" s="32"/>
      <c r="C14" s="34">
        <v>2.6</v>
      </c>
      <c r="D14" s="32" t="s">
        <v>363</v>
      </c>
    </row>
    <row r="15" spans="1:4">
      <c r="A15" s="31"/>
      <c r="B15" s="32"/>
      <c r="C15" s="34"/>
      <c r="D15" s="39" t="s">
        <v>55</v>
      </c>
    </row>
    <row r="16" spans="1:4">
      <c r="A16" s="31"/>
      <c r="B16" s="32"/>
      <c r="C16" s="34">
        <v>3.1</v>
      </c>
      <c r="D16" s="32" t="s">
        <v>19</v>
      </c>
    </row>
    <row r="17" spans="1:4">
      <c r="A17" s="31"/>
      <c r="B17" s="32"/>
      <c r="C17" s="34">
        <v>3.2</v>
      </c>
      <c r="D17" s="32" t="s">
        <v>10</v>
      </c>
    </row>
    <row r="18" spans="1:4" ht="42">
      <c r="A18" s="31"/>
      <c r="B18" s="32"/>
      <c r="C18" s="34">
        <v>3.3</v>
      </c>
      <c r="D18" s="55" t="s">
        <v>197</v>
      </c>
    </row>
    <row r="19" spans="1:4">
      <c r="A19" s="31"/>
      <c r="B19" s="32"/>
      <c r="C19" s="34"/>
      <c r="D19" s="39" t="s">
        <v>54</v>
      </c>
    </row>
    <row r="20" spans="1:4" ht="42">
      <c r="A20" s="31"/>
      <c r="B20" s="32"/>
      <c r="C20" s="34">
        <v>4.0999999999999996</v>
      </c>
      <c r="D20" s="55" t="s">
        <v>116</v>
      </c>
    </row>
    <row r="21" spans="1:4">
      <c r="A21" s="31"/>
      <c r="B21" s="32"/>
      <c r="C21" s="34">
        <v>4.2</v>
      </c>
      <c r="D21" s="32" t="s">
        <v>69</v>
      </c>
    </row>
    <row r="22" spans="1:4">
      <c r="A22" s="31"/>
      <c r="B22" s="32"/>
      <c r="C22" s="34">
        <v>4.3</v>
      </c>
      <c r="D22" s="32" t="s">
        <v>67</v>
      </c>
    </row>
    <row r="23" spans="1:4">
      <c r="A23" s="31"/>
      <c r="B23" s="32"/>
      <c r="C23" s="34">
        <v>4.4000000000000004</v>
      </c>
      <c r="D23" s="32" t="s">
        <v>66</v>
      </c>
    </row>
    <row r="24" spans="1:4">
      <c r="A24" s="31"/>
      <c r="B24" s="32"/>
      <c r="C24" s="34">
        <v>4.5</v>
      </c>
      <c r="D24" s="32" t="s">
        <v>57</v>
      </c>
    </row>
    <row r="25" spans="1:4">
      <c r="A25" s="31"/>
      <c r="B25" s="32"/>
      <c r="C25" s="34"/>
      <c r="D25" s="39" t="s">
        <v>58</v>
      </c>
    </row>
    <row r="26" spans="1:4">
      <c r="A26" s="31"/>
      <c r="B26" s="32"/>
      <c r="C26" s="34">
        <v>5.0999999999999996</v>
      </c>
      <c r="D26" s="32" t="s">
        <v>59</v>
      </c>
    </row>
    <row r="27" spans="1:4">
      <c r="A27" s="31"/>
      <c r="B27" s="32"/>
      <c r="C27" s="34">
        <v>5.2</v>
      </c>
      <c r="D27" s="32" t="s">
        <v>117</v>
      </c>
    </row>
    <row r="28" spans="1:4">
      <c r="A28" s="31"/>
      <c r="B28" s="32"/>
      <c r="C28" s="34"/>
      <c r="D28" s="39" t="s">
        <v>60</v>
      </c>
    </row>
    <row r="29" spans="1:4">
      <c r="A29" s="31"/>
      <c r="B29" s="32"/>
      <c r="C29" s="34">
        <v>6.1</v>
      </c>
      <c r="D29" s="32" t="s">
        <v>118</v>
      </c>
    </row>
    <row r="30" spans="1:4">
      <c r="A30" s="31"/>
      <c r="B30" s="32"/>
      <c r="C30" s="34">
        <v>6.2</v>
      </c>
      <c r="D30" s="32" t="s">
        <v>119</v>
      </c>
    </row>
    <row r="31" spans="1:4">
      <c r="A31" s="31"/>
      <c r="B31" s="32"/>
      <c r="C31" s="34"/>
      <c r="D31" s="39" t="s">
        <v>24</v>
      </c>
    </row>
    <row r="32" spans="1:4">
      <c r="A32" s="31"/>
      <c r="B32" s="32"/>
      <c r="C32" s="34">
        <v>7.1</v>
      </c>
      <c r="D32" s="32" t="s">
        <v>102</v>
      </c>
    </row>
    <row r="33" spans="1:4">
      <c r="A33" s="31"/>
      <c r="B33" s="32"/>
      <c r="C33" s="34">
        <v>7.2</v>
      </c>
      <c r="D33" s="32" t="s">
        <v>103</v>
      </c>
    </row>
    <row r="34" spans="1:4">
      <c r="A34" s="31"/>
      <c r="B34" s="32"/>
      <c r="C34" s="34"/>
      <c r="D34" s="39" t="s">
        <v>61</v>
      </c>
    </row>
    <row r="35" spans="1:4">
      <c r="A35" s="31"/>
      <c r="B35" s="32"/>
      <c r="C35" s="34">
        <v>8.1</v>
      </c>
      <c r="D35" s="32" t="s">
        <v>62</v>
      </c>
    </row>
    <row r="36" spans="1:4">
      <c r="A36" s="31"/>
      <c r="B36" s="32"/>
      <c r="C36" s="34">
        <v>8.1999999999999993</v>
      </c>
      <c r="D36" s="32" t="s">
        <v>63</v>
      </c>
    </row>
    <row r="37" spans="1:4">
      <c r="A37" s="31">
        <v>5</v>
      </c>
      <c r="B37" s="32" t="s">
        <v>65</v>
      </c>
      <c r="C37" s="34"/>
      <c r="D37" s="32" t="s">
        <v>201</v>
      </c>
    </row>
    <row r="38" spans="1:4">
      <c r="A38" s="31"/>
      <c r="B38" s="32"/>
      <c r="C38" s="34"/>
      <c r="D38" s="32" t="s">
        <v>200</v>
      </c>
    </row>
    <row r="39" spans="1:4">
      <c r="A39" s="31"/>
      <c r="B39" s="32"/>
      <c r="C39" s="34">
        <v>1</v>
      </c>
      <c r="D39" s="32" t="s">
        <v>20</v>
      </c>
    </row>
    <row r="40" spans="1:4">
      <c r="A40" s="31"/>
      <c r="B40" s="32"/>
      <c r="C40" s="34">
        <v>2</v>
      </c>
      <c r="D40" s="32" t="s">
        <v>70</v>
      </c>
    </row>
    <row r="41" spans="1:4">
      <c r="A41" s="31"/>
      <c r="B41" s="32"/>
      <c r="C41" s="34">
        <v>3</v>
      </c>
      <c r="D41" s="32" t="s">
        <v>21</v>
      </c>
    </row>
    <row r="42" spans="1:4">
      <c r="A42" s="31"/>
      <c r="B42" s="32"/>
      <c r="C42" s="34">
        <v>4</v>
      </c>
      <c r="D42" s="32" t="s">
        <v>22</v>
      </c>
    </row>
    <row r="43" spans="1:4">
      <c r="A43" s="31"/>
      <c r="B43" s="32"/>
      <c r="C43" s="34">
        <v>5</v>
      </c>
      <c r="D43" s="32" t="s">
        <v>23</v>
      </c>
    </row>
    <row r="44" spans="1:4">
      <c r="A44" s="31"/>
      <c r="B44" s="32"/>
      <c r="C44" s="34">
        <v>6</v>
      </c>
      <c r="D44" s="32" t="s">
        <v>25</v>
      </c>
    </row>
    <row r="45" spans="1:4">
      <c r="A45" s="31"/>
      <c r="B45" s="32"/>
      <c r="C45" s="34">
        <v>7</v>
      </c>
      <c r="D45" s="32" t="s">
        <v>181</v>
      </c>
    </row>
    <row r="46" spans="1:4">
      <c r="A46" s="31"/>
      <c r="B46" s="32"/>
      <c r="C46" s="34">
        <v>8</v>
      </c>
      <c r="D46" s="32" t="s">
        <v>182</v>
      </c>
    </row>
    <row r="47" spans="1:4">
      <c r="A47" s="31"/>
      <c r="B47" s="32"/>
      <c r="C47" s="34">
        <v>9</v>
      </c>
      <c r="D47" s="32" t="s">
        <v>80</v>
      </c>
    </row>
    <row r="48" spans="1:4">
      <c r="A48" s="31"/>
      <c r="B48" s="32"/>
      <c r="C48" s="34">
        <v>10</v>
      </c>
      <c r="D48" s="32" t="s">
        <v>188</v>
      </c>
    </row>
    <row r="49" spans="1:4">
      <c r="A49" s="31"/>
      <c r="B49" s="32"/>
      <c r="C49" s="34">
        <v>11</v>
      </c>
      <c r="D49" s="32" t="s">
        <v>68</v>
      </c>
    </row>
    <row r="50" spans="1:4">
      <c r="A50" s="31"/>
      <c r="B50" s="32"/>
      <c r="C50" s="34">
        <v>12</v>
      </c>
      <c r="D50" s="32" t="s">
        <v>81</v>
      </c>
    </row>
    <row r="51" spans="1:4" ht="42">
      <c r="A51" s="31"/>
      <c r="B51" s="32"/>
      <c r="C51" s="34">
        <v>13</v>
      </c>
      <c r="D51" s="55" t="s">
        <v>198</v>
      </c>
    </row>
    <row r="52" spans="1:4">
      <c r="A52" s="31">
        <v>9</v>
      </c>
      <c r="B52" s="32" t="s">
        <v>8</v>
      </c>
      <c r="C52" s="104" t="s">
        <v>15</v>
      </c>
      <c r="D52" s="32" t="s">
        <v>317</v>
      </c>
    </row>
    <row r="53" spans="1:4">
      <c r="A53" s="31">
        <v>10</v>
      </c>
      <c r="B53" s="32" t="s">
        <v>75</v>
      </c>
      <c r="C53" s="34" t="s">
        <v>77</v>
      </c>
      <c r="D53" s="32" t="s">
        <v>30</v>
      </c>
    </row>
    <row r="54" spans="1:4">
      <c r="A54" s="31">
        <v>11</v>
      </c>
      <c r="B54" s="32" t="s">
        <v>76</v>
      </c>
      <c r="C54" s="34" t="s">
        <v>77</v>
      </c>
      <c r="D54" s="32" t="s">
        <v>30</v>
      </c>
    </row>
    <row r="55" spans="1:4" s="19" customFormat="1" ht="42">
      <c r="A55" s="34">
        <v>12</v>
      </c>
      <c r="B55" s="33" t="s">
        <v>304</v>
      </c>
      <c r="C55" s="34" t="s">
        <v>328</v>
      </c>
      <c r="D55" s="33" t="s">
        <v>352</v>
      </c>
    </row>
    <row r="56" spans="1:4" ht="68.25" customHeight="1">
      <c r="A56" s="34">
        <v>13</v>
      </c>
      <c r="B56" s="33" t="s">
        <v>305</v>
      </c>
      <c r="C56" s="34" t="s">
        <v>328</v>
      </c>
      <c r="D56" s="33" t="s">
        <v>303</v>
      </c>
    </row>
    <row r="57" spans="1:4" ht="45" customHeight="1">
      <c r="A57" s="34">
        <v>14</v>
      </c>
      <c r="B57" s="33" t="s">
        <v>327</v>
      </c>
      <c r="C57" s="34" t="s">
        <v>328</v>
      </c>
      <c r="D57" s="33" t="s">
        <v>326</v>
      </c>
    </row>
    <row r="58" spans="1:4">
      <c r="A58" s="31" t="s">
        <v>330</v>
      </c>
      <c r="B58" s="32" t="s">
        <v>26</v>
      </c>
      <c r="C58" s="34" t="s">
        <v>17</v>
      </c>
      <c r="D58" s="32" t="s">
        <v>18</v>
      </c>
    </row>
    <row r="59" spans="1:4">
      <c r="A59" s="31"/>
      <c r="B59" s="32"/>
      <c r="C59" s="105"/>
      <c r="D59" s="32" t="s">
        <v>16</v>
      </c>
    </row>
    <row r="60" spans="1:4">
      <c r="A60" s="40" t="s">
        <v>388</v>
      </c>
      <c r="B60" s="41" t="s">
        <v>2</v>
      </c>
      <c r="C60" s="106"/>
      <c r="D60" s="41" t="s">
        <v>202</v>
      </c>
    </row>
    <row r="61" spans="1:4" ht="168">
      <c r="A61" s="40"/>
      <c r="B61" s="41"/>
      <c r="C61" s="106"/>
      <c r="D61" s="108" t="s">
        <v>406</v>
      </c>
    </row>
    <row r="62" spans="1:4" ht="126">
      <c r="A62" s="40"/>
      <c r="B62" s="41"/>
      <c r="C62" s="106"/>
      <c r="D62" s="108" t="s">
        <v>445</v>
      </c>
    </row>
    <row r="63" spans="1:4">
      <c r="A63" s="40" t="s">
        <v>389</v>
      </c>
      <c r="B63" s="41" t="s">
        <v>78</v>
      </c>
      <c r="C63" s="106" t="s">
        <v>195</v>
      </c>
      <c r="D63" s="41" t="s">
        <v>391</v>
      </c>
    </row>
    <row r="64" spans="1:4">
      <c r="A64" s="40">
        <v>30</v>
      </c>
      <c r="B64" s="41" t="s">
        <v>73</v>
      </c>
      <c r="C64" s="107" t="s">
        <v>187</v>
      </c>
      <c r="D64" s="41" t="s">
        <v>332</v>
      </c>
    </row>
    <row r="65" spans="1:4" ht="42">
      <c r="A65" s="40"/>
      <c r="B65" s="41"/>
      <c r="C65" s="107" t="s">
        <v>189</v>
      </c>
      <c r="D65" s="108" t="s">
        <v>353</v>
      </c>
    </row>
    <row r="66" spans="1:4" ht="42">
      <c r="A66" s="40"/>
      <c r="B66" s="41"/>
      <c r="C66" s="107" t="s">
        <v>190</v>
      </c>
      <c r="D66" s="108" t="s">
        <v>354</v>
      </c>
    </row>
    <row r="67" spans="1:4">
      <c r="A67" s="40"/>
      <c r="B67" s="41"/>
      <c r="C67" s="107" t="s">
        <v>191</v>
      </c>
      <c r="D67" s="41" t="s">
        <v>331</v>
      </c>
    </row>
    <row r="68" spans="1:4">
      <c r="A68" s="40"/>
      <c r="B68" s="41"/>
      <c r="C68" s="107" t="s">
        <v>192</v>
      </c>
      <c r="D68" s="41" t="s">
        <v>199</v>
      </c>
    </row>
    <row r="69" spans="1:4">
      <c r="A69" s="40">
        <v>31</v>
      </c>
      <c r="B69" s="41" t="s">
        <v>193</v>
      </c>
      <c r="C69" s="107"/>
      <c r="D69" s="41" t="s">
        <v>194</v>
      </c>
    </row>
    <row r="70" spans="1:4">
      <c r="A70" s="40">
        <v>32</v>
      </c>
      <c r="B70" s="41" t="s">
        <v>3</v>
      </c>
      <c r="C70" s="107"/>
      <c r="D70" s="41" t="s">
        <v>392</v>
      </c>
    </row>
    <row r="71" spans="1:4" s="19" customFormat="1" ht="42">
      <c r="A71" s="107">
        <v>33</v>
      </c>
      <c r="B71" s="106" t="s">
        <v>205</v>
      </c>
      <c r="C71" s="107"/>
      <c r="D71" s="139" t="s">
        <v>294</v>
      </c>
    </row>
    <row r="72" spans="1:4" ht="42">
      <c r="A72" s="107">
        <v>34</v>
      </c>
      <c r="B72" s="108" t="s">
        <v>301</v>
      </c>
      <c r="C72" s="138" t="s">
        <v>302</v>
      </c>
      <c r="D72" s="139" t="s">
        <v>390</v>
      </c>
    </row>
    <row r="73" spans="1:4" ht="63">
      <c r="A73" s="152">
        <v>35</v>
      </c>
      <c r="B73" s="153" t="s">
        <v>333</v>
      </c>
      <c r="C73" s="152" t="s">
        <v>328</v>
      </c>
      <c r="D73" s="153" t="s">
        <v>357</v>
      </c>
    </row>
  </sheetData>
  <printOptions horizontalCentered="1"/>
  <pageMargins left="0.47244094488188981" right="0.27559055118110237" top="0.43307086614173229" bottom="0.35433070866141736" header="0.31496062992125984" footer="0.31496062992125984"/>
  <pageSetup paperSize="9" scale="73" orientation="portrait" r:id="rId1"/>
  <rowBreaks count="1" manualBreakCount="1">
    <brk id="4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topLeftCell="A19" zoomScale="85" zoomScaleNormal="63" zoomScaleSheetLayoutView="85" workbookViewId="0">
      <selection activeCell="G20" sqref="G20"/>
    </sheetView>
  </sheetViews>
  <sheetFormatPr defaultColWidth="8.75" defaultRowHeight="21"/>
  <cols>
    <col min="1" max="1" width="3.375" style="43" bestFit="1" customWidth="1"/>
    <col min="2" max="2" width="22.125" style="43" customWidth="1"/>
    <col min="3" max="3" width="27.625" style="43" customWidth="1"/>
    <col min="4" max="4" width="41.375" style="43" customWidth="1"/>
    <col min="5" max="16384" width="8.75" style="43"/>
  </cols>
  <sheetData>
    <row r="1" spans="1:4">
      <c r="A1" s="1721" t="s">
        <v>284</v>
      </c>
      <c r="B1" s="1721"/>
      <c r="C1" s="1721"/>
      <c r="D1" s="1721"/>
    </row>
    <row r="2" spans="1:4">
      <c r="A2" s="44"/>
      <c r="B2" s="45" t="s">
        <v>82</v>
      </c>
      <c r="C2" s="46" t="s">
        <v>83</v>
      </c>
      <c r="D2" s="46" t="s">
        <v>84</v>
      </c>
    </row>
    <row r="3" spans="1:4">
      <c r="A3" s="1679" t="s">
        <v>184</v>
      </c>
      <c r="B3" s="1680"/>
      <c r="C3" s="1680"/>
      <c r="D3" s="47"/>
    </row>
    <row r="4" spans="1:4" ht="168">
      <c r="A4" s="48">
        <v>1</v>
      </c>
      <c r="B4" s="49" t="s">
        <v>211</v>
      </c>
      <c r="C4" s="50" t="s">
        <v>96</v>
      </c>
      <c r="D4" s="50" t="s">
        <v>213</v>
      </c>
    </row>
    <row r="5" spans="1:4">
      <c r="A5" s="1679" t="s">
        <v>185</v>
      </c>
      <c r="B5" s="1680"/>
      <c r="C5" s="1680"/>
      <c r="D5" s="100"/>
    </row>
    <row r="6" spans="1:4" ht="189">
      <c r="A6" s="48">
        <v>2</v>
      </c>
      <c r="B6" s="49" t="s">
        <v>109</v>
      </c>
      <c r="C6" s="50" t="s">
        <v>97</v>
      </c>
      <c r="D6" s="56" t="s">
        <v>110</v>
      </c>
    </row>
    <row r="7" spans="1:4" ht="189">
      <c r="A7" s="48">
        <v>3</v>
      </c>
      <c r="B7" s="49" t="str">
        <f>คำอธิบายแบบฟอร์มขอตั้ง!D9</f>
        <v>ก่อสร้างแหล่งน้ำสนับสนุนโครงการอันเนื่องมาจากพระราชดำริ</v>
      </c>
      <c r="C7" s="50" t="s">
        <v>97</v>
      </c>
      <c r="D7" s="50" t="s">
        <v>98</v>
      </c>
    </row>
    <row r="8" spans="1:4">
      <c r="A8" s="1679" t="str">
        <f>คำอธิบายแบบฟอร์มขอตั้ง!D15</f>
        <v>โครงการปรับปรุงงานชลประทาน</v>
      </c>
      <c r="B8" s="1680"/>
      <c r="C8" s="1680"/>
      <c r="D8" s="47"/>
    </row>
    <row r="9" spans="1:4" ht="189">
      <c r="A9" s="48">
        <v>4</v>
      </c>
      <c r="B9" s="49" t="s">
        <v>212</v>
      </c>
      <c r="C9" s="56" t="s">
        <v>449</v>
      </c>
      <c r="D9" s="50" t="s">
        <v>114</v>
      </c>
    </row>
    <row r="10" spans="1:4">
      <c r="A10" s="1679" t="s">
        <v>54</v>
      </c>
      <c r="B10" s="1680"/>
      <c r="C10" s="1680"/>
      <c r="D10" s="1681"/>
    </row>
    <row r="11" spans="1:4" ht="189">
      <c r="A11" s="48">
        <v>5</v>
      </c>
      <c r="B11" s="49" t="s">
        <v>210</v>
      </c>
      <c r="C11" s="50" t="s">
        <v>85</v>
      </c>
      <c r="D11" s="50" t="s">
        <v>86</v>
      </c>
    </row>
    <row r="12" spans="1:4" ht="231">
      <c r="A12" s="48">
        <v>6</v>
      </c>
      <c r="B12" s="49" t="str">
        <f>คำอธิบายแบบฟอร์มขอตั้ง!D21</f>
        <v>ก่อสร้างแหล่งน้ำและระบบส่งน้ำเพื่อชุมชน/ชนบท (โครงการชลประทานขนาดเล็ก)</v>
      </c>
      <c r="C12" s="50" t="s">
        <v>87</v>
      </c>
      <c r="D12" s="50" t="s">
        <v>88</v>
      </c>
    </row>
    <row r="13" spans="1:4" ht="273">
      <c r="A13" s="48">
        <v>7</v>
      </c>
      <c r="B13" s="49" t="s">
        <v>89</v>
      </c>
      <c r="C13" s="50" t="s">
        <v>90</v>
      </c>
      <c r="D13" s="51" t="s">
        <v>115</v>
      </c>
    </row>
    <row r="14" spans="1:4" ht="252">
      <c r="A14" s="48">
        <v>8</v>
      </c>
      <c r="B14" s="49" t="s">
        <v>91</v>
      </c>
      <c r="C14" s="50" t="s">
        <v>92</v>
      </c>
      <c r="D14" s="50" t="s">
        <v>93</v>
      </c>
    </row>
    <row r="15" spans="1:4" ht="189">
      <c r="A15" s="48">
        <v>9</v>
      </c>
      <c r="B15" s="49" t="s">
        <v>442</v>
      </c>
      <c r="C15" s="50" t="s">
        <v>87</v>
      </c>
      <c r="D15" s="50" t="s">
        <v>443</v>
      </c>
    </row>
    <row r="16" spans="1:4">
      <c r="A16" s="1679" t="str">
        <f>คำอธิบายแบบฟอร์มขอตั้ง!D25</f>
        <v>โครงการป้องกันและบรรเทาภัยจากน้ำ</v>
      </c>
      <c r="B16" s="1680"/>
      <c r="C16" s="1680"/>
      <c r="D16" s="49"/>
    </row>
    <row r="17" spans="1:4" ht="210">
      <c r="A17" s="48">
        <v>10</v>
      </c>
      <c r="B17" s="49" t="s">
        <v>14</v>
      </c>
      <c r="C17" s="50" t="s">
        <v>419</v>
      </c>
      <c r="D17" s="50" t="s">
        <v>94</v>
      </c>
    </row>
    <row r="18" spans="1:4" ht="210">
      <c r="A18" s="48">
        <v>11</v>
      </c>
      <c r="B18" s="49" t="s">
        <v>95</v>
      </c>
      <c r="C18" s="50" t="s">
        <v>444</v>
      </c>
      <c r="D18" s="50" t="s">
        <v>113</v>
      </c>
    </row>
    <row r="19" spans="1:4">
      <c r="A19" s="1679" t="str">
        <f>คำอธิบายแบบฟอร์มขอตั้ง!D28</f>
        <v>โครงการจัดการคุณภาพน้ำ</v>
      </c>
      <c r="B19" s="1680"/>
      <c r="C19" s="1680"/>
      <c r="D19" s="49"/>
    </row>
    <row r="20" spans="1:4" ht="252">
      <c r="A20" s="48">
        <v>12</v>
      </c>
      <c r="B20" s="49" t="s">
        <v>186</v>
      </c>
      <c r="C20" s="50" t="s">
        <v>419</v>
      </c>
      <c r="D20" s="50" t="s">
        <v>112</v>
      </c>
    </row>
    <row r="21" spans="1:4">
      <c r="A21" s="1679" t="s">
        <v>24</v>
      </c>
      <c r="B21" s="1680"/>
      <c r="C21" s="1680"/>
      <c r="D21" s="1681"/>
    </row>
    <row r="22" spans="1:4" ht="189">
      <c r="A22" s="48">
        <v>13</v>
      </c>
      <c r="B22" s="49" t="s">
        <v>102</v>
      </c>
      <c r="C22" s="50" t="s">
        <v>99</v>
      </c>
      <c r="D22" s="50" t="s">
        <v>100</v>
      </c>
    </row>
    <row r="23" spans="1:4" s="42" customFormat="1" ht="189">
      <c r="A23" s="48">
        <v>14</v>
      </c>
      <c r="B23" s="49" t="s">
        <v>103</v>
      </c>
      <c r="C23" s="50" t="s">
        <v>99</v>
      </c>
      <c r="D23" s="50" t="s">
        <v>183</v>
      </c>
    </row>
  </sheetData>
  <mergeCells count="8">
    <mergeCell ref="A1:D1"/>
    <mergeCell ref="A10:D10"/>
    <mergeCell ref="A16:C16"/>
    <mergeCell ref="A3:C3"/>
    <mergeCell ref="A21:D21"/>
    <mergeCell ref="A8:C8"/>
    <mergeCell ref="A19:C19"/>
    <mergeCell ref="A5:C5"/>
  </mergeCells>
  <printOptions horizontalCentered="1"/>
  <pageMargins left="0.31496062992125984" right="0.11811023622047245" top="0.70866141732283472" bottom="0.35433070866141736" header="0.31496062992125984" footer="0.31496062992125984"/>
  <pageSetup paperSize="9" scale="97" orientation="portrait" r:id="rId1"/>
  <headerFooter>
    <oddFooter>&amp;C&amp;P/&amp;N</oddFooter>
  </headerFooter>
  <rowBreaks count="3" manualBreakCount="3">
    <brk id="7" max="16383" man="1"/>
    <brk id="15" max="16383" man="1"/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zoomScaleNormal="100" zoomScaleSheetLayoutView="100" workbookViewId="0">
      <pane ySplit="2" topLeftCell="A3" activePane="bottomLeft" state="frozen"/>
      <selection pane="bottomLeft" activeCell="D7" sqref="D7"/>
    </sheetView>
  </sheetViews>
  <sheetFormatPr defaultRowHeight="14.25"/>
  <cols>
    <col min="1" max="1" width="12.75" customWidth="1"/>
    <col min="2" max="2" width="8.25" customWidth="1"/>
    <col min="3" max="3" width="41" customWidth="1"/>
    <col min="4" max="4" width="53.75" style="151" customWidth="1"/>
    <col min="6" max="6" width="53.75" style="151" customWidth="1"/>
  </cols>
  <sheetData>
    <row r="1" spans="1:6" ht="21">
      <c r="A1" s="111" t="s">
        <v>420</v>
      </c>
      <c r="B1" s="112"/>
      <c r="C1" s="112"/>
      <c r="D1" s="145"/>
      <c r="F1" s="145"/>
    </row>
    <row r="2" spans="1:6" ht="21">
      <c r="A2" s="113" t="s">
        <v>219</v>
      </c>
      <c r="B2" s="113" t="s">
        <v>220</v>
      </c>
      <c r="C2" s="113" t="s">
        <v>73</v>
      </c>
      <c r="D2" s="146" t="s">
        <v>425</v>
      </c>
      <c r="F2" s="146"/>
    </row>
    <row r="3" spans="1:6" ht="21">
      <c r="A3" s="114" t="s">
        <v>184</v>
      </c>
      <c r="B3" s="115"/>
      <c r="C3" s="115"/>
      <c r="D3" s="147"/>
      <c r="F3" s="147"/>
    </row>
    <row r="4" spans="1:6" ht="21">
      <c r="A4" s="116"/>
      <c r="B4" s="117" t="s">
        <v>218</v>
      </c>
      <c r="C4" s="117"/>
      <c r="D4" s="144"/>
      <c r="F4" s="144"/>
    </row>
    <row r="5" spans="1:6" ht="21">
      <c r="A5" s="116"/>
      <c r="B5" s="117"/>
      <c r="C5" s="118" t="s">
        <v>221</v>
      </c>
      <c r="D5" s="148"/>
      <c r="F5" s="148"/>
    </row>
    <row r="6" spans="1:6" ht="21">
      <c r="A6" s="116"/>
      <c r="B6" s="117"/>
      <c r="C6" s="117" t="s">
        <v>222</v>
      </c>
      <c r="D6" s="144"/>
      <c r="F6" s="144"/>
    </row>
    <row r="7" spans="1:6" ht="21">
      <c r="A7" s="116"/>
      <c r="B7" s="117"/>
      <c r="C7" s="117" t="s">
        <v>223</v>
      </c>
      <c r="D7" s="144" t="s">
        <v>315</v>
      </c>
      <c r="F7" s="144"/>
    </row>
    <row r="8" spans="1:6" ht="21">
      <c r="A8" s="116"/>
      <c r="B8" s="117"/>
      <c r="C8" s="117" t="s">
        <v>224</v>
      </c>
      <c r="D8" s="144" t="s">
        <v>335</v>
      </c>
      <c r="F8" s="144"/>
    </row>
    <row r="9" spans="1:6" ht="42">
      <c r="A9" s="116"/>
      <c r="B9" s="117"/>
      <c r="C9" s="117" t="s">
        <v>225</v>
      </c>
      <c r="D9" s="178" t="s">
        <v>313</v>
      </c>
      <c r="F9" s="178"/>
    </row>
    <row r="10" spans="1:6" ht="21">
      <c r="A10" s="116"/>
      <c r="B10" s="117"/>
      <c r="C10" s="117" t="s">
        <v>226</v>
      </c>
      <c r="D10" s="178" t="s">
        <v>310</v>
      </c>
      <c r="F10" s="178"/>
    </row>
    <row r="11" spans="1:6" ht="42">
      <c r="A11" s="116"/>
      <c r="B11" s="117"/>
      <c r="C11" s="117" t="s">
        <v>227</v>
      </c>
      <c r="D11" s="178" t="s">
        <v>311</v>
      </c>
      <c r="F11" s="178"/>
    </row>
    <row r="12" spans="1:6" ht="21">
      <c r="A12" s="116"/>
      <c r="B12" s="117"/>
      <c r="C12" s="117" t="s">
        <v>228</v>
      </c>
      <c r="D12" s="178" t="s">
        <v>314</v>
      </c>
      <c r="F12" s="178"/>
    </row>
    <row r="13" spans="1:6" ht="42">
      <c r="A13" s="116"/>
      <c r="B13" s="117"/>
      <c r="C13" s="117" t="s">
        <v>306</v>
      </c>
      <c r="D13" s="178" t="s">
        <v>324</v>
      </c>
      <c r="F13" s="178"/>
    </row>
    <row r="14" spans="1:6" ht="21">
      <c r="A14" s="116"/>
      <c r="B14" s="117"/>
      <c r="C14" s="117" t="s">
        <v>229</v>
      </c>
      <c r="D14" s="178" t="s">
        <v>316</v>
      </c>
      <c r="F14" s="178"/>
    </row>
    <row r="15" spans="1:6" ht="42">
      <c r="A15" s="116"/>
      <c r="B15" s="117"/>
      <c r="C15" s="117" t="s">
        <v>230</v>
      </c>
      <c r="D15" s="178" t="s">
        <v>312</v>
      </c>
      <c r="F15" s="178"/>
    </row>
    <row r="16" spans="1:6" ht="42">
      <c r="A16" s="116"/>
      <c r="B16" s="117"/>
      <c r="C16" s="117" t="s">
        <v>231</v>
      </c>
      <c r="D16" s="144" t="s">
        <v>318</v>
      </c>
      <c r="F16" s="144"/>
    </row>
    <row r="17" spans="1:6" ht="42">
      <c r="A17" s="116"/>
      <c r="B17" s="117"/>
      <c r="C17" s="117" t="s">
        <v>232</v>
      </c>
      <c r="D17" s="178" t="s">
        <v>319</v>
      </c>
      <c r="F17" s="178"/>
    </row>
    <row r="18" spans="1:6" ht="21">
      <c r="A18" s="116"/>
      <c r="B18" s="117"/>
      <c r="C18" s="117" t="s">
        <v>233</v>
      </c>
      <c r="D18" s="144"/>
      <c r="F18" s="144"/>
    </row>
    <row r="19" spans="1:6" ht="42">
      <c r="A19" s="116"/>
      <c r="B19" s="117"/>
      <c r="C19" s="117" t="s">
        <v>234</v>
      </c>
      <c r="D19" s="178" t="s">
        <v>320</v>
      </c>
      <c r="F19" s="178"/>
    </row>
    <row r="20" spans="1:6" ht="21">
      <c r="A20" s="116"/>
      <c r="B20" s="117"/>
      <c r="C20" s="118" t="s">
        <v>235</v>
      </c>
      <c r="D20" s="148"/>
      <c r="F20" s="148"/>
    </row>
    <row r="21" spans="1:6" ht="21">
      <c r="A21" s="116"/>
      <c r="B21" s="117"/>
      <c r="C21" s="117" t="s">
        <v>236</v>
      </c>
      <c r="D21" s="144"/>
      <c r="F21" s="144"/>
    </row>
    <row r="22" spans="1:6" ht="84">
      <c r="A22" s="116"/>
      <c r="B22" s="117"/>
      <c r="C22" s="117" t="s">
        <v>321</v>
      </c>
      <c r="D22" s="180" t="s">
        <v>448</v>
      </c>
      <c r="F22" s="178"/>
    </row>
    <row r="23" spans="1:6" ht="21">
      <c r="A23" s="116"/>
      <c r="B23" s="117"/>
      <c r="C23" s="117" t="s">
        <v>322</v>
      </c>
      <c r="D23" s="178" t="s">
        <v>323</v>
      </c>
      <c r="F23" s="178"/>
    </row>
    <row r="24" spans="1:6" ht="42">
      <c r="A24" s="116"/>
      <c r="B24" s="117"/>
      <c r="C24" s="117" t="s">
        <v>237</v>
      </c>
      <c r="D24" s="179" t="s">
        <v>424</v>
      </c>
      <c r="F24" s="179"/>
    </row>
    <row r="25" spans="1:6" ht="42">
      <c r="A25" s="116"/>
      <c r="B25" s="117"/>
      <c r="C25" s="117" t="s">
        <v>238</v>
      </c>
      <c r="D25" s="178" t="s">
        <v>428</v>
      </c>
      <c r="F25" s="178"/>
    </row>
    <row r="26" spans="1:6" ht="42">
      <c r="A26" s="116"/>
      <c r="B26" s="117"/>
      <c r="C26" s="117" t="s">
        <v>239</v>
      </c>
      <c r="D26" s="178" t="s">
        <v>334</v>
      </c>
      <c r="F26" s="178"/>
    </row>
    <row r="27" spans="1:6" ht="42">
      <c r="A27" s="116"/>
      <c r="B27" s="117"/>
      <c r="C27" s="117" t="s">
        <v>240</v>
      </c>
      <c r="D27" s="178" t="s">
        <v>429</v>
      </c>
      <c r="F27" s="178"/>
    </row>
    <row r="28" spans="1:6" ht="42">
      <c r="A28" s="116"/>
      <c r="B28" s="117"/>
      <c r="C28" s="117" t="s">
        <v>241</v>
      </c>
      <c r="D28" s="178" t="s">
        <v>423</v>
      </c>
      <c r="F28" s="178"/>
    </row>
    <row r="29" spans="1:6" ht="42">
      <c r="A29" s="116"/>
      <c r="B29" s="117"/>
      <c r="C29" s="117" t="s">
        <v>242</v>
      </c>
      <c r="D29" s="178" t="s">
        <v>356</v>
      </c>
      <c r="F29" s="178"/>
    </row>
    <row r="30" spans="1:6" ht="21">
      <c r="A30" s="116" t="s">
        <v>289</v>
      </c>
      <c r="B30" s="117"/>
      <c r="C30" s="117"/>
      <c r="D30" s="144"/>
      <c r="F30" s="144"/>
    </row>
    <row r="31" spans="1:6" ht="42">
      <c r="A31" s="116"/>
      <c r="B31" s="117" t="s">
        <v>307</v>
      </c>
      <c r="C31" s="117"/>
      <c r="D31" s="144" t="s">
        <v>430</v>
      </c>
      <c r="F31" s="144"/>
    </row>
    <row r="32" spans="1:6" ht="21">
      <c r="A32" s="116" t="s">
        <v>243</v>
      </c>
      <c r="B32" s="117"/>
      <c r="C32" s="117"/>
      <c r="D32" s="144"/>
      <c r="F32" s="144"/>
    </row>
    <row r="33" spans="1:6" ht="21">
      <c r="A33" s="116"/>
      <c r="B33" s="117" t="s">
        <v>244</v>
      </c>
      <c r="C33" s="117"/>
      <c r="D33" s="144"/>
      <c r="F33" s="144"/>
    </row>
    <row r="34" spans="1:6" ht="42">
      <c r="A34" s="116"/>
      <c r="B34" s="117"/>
      <c r="C34" s="117" t="s">
        <v>245</v>
      </c>
      <c r="D34" s="144" t="s">
        <v>447</v>
      </c>
      <c r="F34" s="144"/>
    </row>
    <row r="35" spans="1:6" ht="42">
      <c r="A35" s="116"/>
      <c r="B35" s="117"/>
      <c r="C35" s="144" t="s">
        <v>246</v>
      </c>
      <c r="D35" s="144" t="s">
        <v>400</v>
      </c>
      <c r="F35" s="144"/>
    </row>
    <row r="36" spans="1:6" ht="42">
      <c r="A36" s="116"/>
      <c r="B36" s="117"/>
      <c r="C36" s="117" t="s">
        <v>247</v>
      </c>
      <c r="D36" s="144" t="s">
        <v>401</v>
      </c>
      <c r="F36" s="144"/>
    </row>
    <row r="37" spans="1:6" ht="21">
      <c r="A37" s="116"/>
      <c r="B37" s="117" t="s">
        <v>248</v>
      </c>
      <c r="C37" s="117"/>
      <c r="D37" s="144"/>
      <c r="F37" s="144"/>
    </row>
    <row r="38" spans="1:6" ht="42">
      <c r="A38" s="116"/>
      <c r="B38" s="117"/>
      <c r="C38" s="117" t="s">
        <v>249</v>
      </c>
      <c r="D38" s="144" t="s">
        <v>446</v>
      </c>
      <c r="F38" s="144"/>
    </row>
    <row r="39" spans="1:6" ht="21">
      <c r="A39" s="116" t="s">
        <v>55</v>
      </c>
      <c r="B39" s="117"/>
      <c r="C39" s="117"/>
      <c r="D39" s="144"/>
      <c r="F39" s="144"/>
    </row>
    <row r="40" spans="1:6" ht="21">
      <c r="A40" s="116"/>
      <c r="B40" s="117" t="s">
        <v>250</v>
      </c>
      <c r="C40" s="117"/>
      <c r="D40" s="144"/>
      <c r="F40" s="144"/>
    </row>
    <row r="41" spans="1:6" ht="21">
      <c r="A41" s="116"/>
      <c r="B41" s="117"/>
      <c r="C41" s="118" t="s">
        <v>235</v>
      </c>
      <c r="D41" s="148"/>
      <c r="F41" s="148"/>
    </row>
    <row r="42" spans="1:6" ht="21">
      <c r="A42" s="116"/>
      <c r="B42" s="117"/>
      <c r="C42" s="117" t="s">
        <v>251</v>
      </c>
      <c r="D42" s="144"/>
      <c r="F42" s="144"/>
    </row>
    <row r="43" spans="1:6" ht="21">
      <c r="A43" s="116"/>
      <c r="B43" s="117"/>
      <c r="C43" s="117" t="s">
        <v>236</v>
      </c>
      <c r="D43" s="144"/>
      <c r="F43" s="144"/>
    </row>
    <row r="44" spans="1:6" ht="42">
      <c r="A44" s="116"/>
      <c r="B44" s="117"/>
      <c r="C44" s="117" t="s">
        <v>252</v>
      </c>
      <c r="D44" s="144" t="s">
        <v>431</v>
      </c>
      <c r="F44" s="144"/>
    </row>
    <row r="45" spans="1:6" ht="42">
      <c r="A45" s="116"/>
      <c r="B45" s="117"/>
      <c r="C45" s="117" t="s">
        <v>253</v>
      </c>
      <c r="D45" s="144" t="s">
        <v>432</v>
      </c>
      <c r="F45" s="144"/>
    </row>
    <row r="46" spans="1:6" ht="42">
      <c r="A46" s="116"/>
      <c r="B46" s="117"/>
      <c r="C46" s="117" t="s">
        <v>254</v>
      </c>
      <c r="D46" s="144" t="s">
        <v>439</v>
      </c>
      <c r="F46" s="144"/>
    </row>
    <row r="47" spans="1:6" ht="42">
      <c r="A47" s="116"/>
      <c r="B47" s="117"/>
      <c r="C47" s="117" t="s">
        <v>255</v>
      </c>
      <c r="D47" s="144" t="s">
        <v>433</v>
      </c>
      <c r="F47" s="144"/>
    </row>
    <row r="48" spans="1:6" ht="42">
      <c r="A48" s="116"/>
      <c r="B48" s="117"/>
      <c r="C48" s="117" t="s">
        <v>256</v>
      </c>
      <c r="D48" s="144" t="s">
        <v>434</v>
      </c>
      <c r="F48" s="144"/>
    </row>
    <row r="49" spans="1:6" ht="42">
      <c r="A49" s="116"/>
      <c r="B49" s="117"/>
      <c r="C49" s="117" t="s">
        <v>257</v>
      </c>
      <c r="D49" s="144" t="s">
        <v>435</v>
      </c>
      <c r="F49" s="144"/>
    </row>
    <row r="50" spans="1:6" ht="42">
      <c r="A50" s="116"/>
      <c r="B50" s="117"/>
      <c r="C50" s="117" t="s">
        <v>258</v>
      </c>
      <c r="D50" s="144" t="s">
        <v>436</v>
      </c>
      <c r="F50" s="144"/>
    </row>
    <row r="51" spans="1:6" ht="42">
      <c r="A51" s="116"/>
      <c r="B51" s="117"/>
      <c r="C51" s="117" t="s">
        <v>259</v>
      </c>
      <c r="D51" s="144" t="s">
        <v>437</v>
      </c>
      <c r="F51" s="144"/>
    </row>
    <row r="52" spans="1:6" ht="21">
      <c r="A52" s="116" t="s">
        <v>54</v>
      </c>
      <c r="B52" s="117"/>
      <c r="C52" s="117"/>
      <c r="D52" s="144"/>
      <c r="F52" s="144"/>
    </row>
    <row r="53" spans="1:6" ht="21">
      <c r="A53" s="116"/>
      <c r="B53" s="117" t="s">
        <v>216</v>
      </c>
      <c r="C53" s="117"/>
      <c r="D53" s="144"/>
      <c r="F53" s="144"/>
    </row>
    <row r="54" spans="1:6" ht="21">
      <c r="A54" s="116"/>
      <c r="B54" s="117"/>
      <c r="C54" s="117" t="s">
        <v>260</v>
      </c>
      <c r="D54" s="144"/>
      <c r="F54" s="144"/>
    </row>
    <row r="55" spans="1:6" ht="42">
      <c r="A55" s="116"/>
      <c r="B55" s="117"/>
      <c r="C55" s="117" t="s">
        <v>261</v>
      </c>
      <c r="D55" s="144" t="s">
        <v>422</v>
      </c>
      <c r="F55" s="144"/>
    </row>
    <row r="56" spans="1:6" ht="42">
      <c r="A56" s="116"/>
      <c r="B56" s="117"/>
      <c r="C56" s="117" t="s">
        <v>262</v>
      </c>
      <c r="D56" s="144" t="s">
        <v>421</v>
      </c>
      <c r="F56" s="144"/>
    </row>
    <row r="57" spans="1:6" ht="147">
      <c r="A57" s="116"/>
      <c r="B57" s="117"/>
      <c r="C57" s="117" t="s">
        <v>263</v>
      </c>
      <c r="D57" s="144" t="s">
        <v>426</v>
      </c>
      <c r="F57" s="144"/>
    </row>
    <row r="58" spans="1:6" ht="42">
      <c r="A58" s="116"/>
      <c r="B58" s="117"/>
      <c r="C58" s="117" t="s">
        <v>251</v>
      </c>
      <c r="D58" s="144" t="s">
        <v>358</v>
      </c>
      <c r="F58" s="144"/>
    </row>
    <row r="59" spans="1:6" ht="21">
      <c r="A59" s="116"/>
      <c r="B59" s="117"/>
      <c r="C59" s="117" t="s">
        <v>264</v>
      </c>
      <c r="D59" s="117" t="s">
        <v>264</v>
      </c>
      <c r="F59" s="117"/>
    </row>
    <row r="60" spans="1:6" ht="21">
      <c r="A60" s="116"/>
      <c r="B60" s="117"/>
      <c r="C60" s="117" t="s">
        <v>265</v>
      </c>
      <c r="D60" s="117" t="s">
        <v>265</v>
      </c>
      <c r="F60" s="117"/>
    </row>
    <row r="61" spans="1:6" ht="21">
      <c r="A61" s="116"/>
      <c r="B61" s="117" t="s">
        <v>217</v>
      </c>
      <c r="C61" s="117"/>
      <c r="D61" s="144"/>
      <c r="F61" s="144"/>
    </row>
    <row r="62" spans="1:6" ht="21">
      <c r="A62" s="116"/>
      <c r="B62" s="117"/>
      <c r="C62" s="117" t="s">
        <v>263</v>
      </c>
      <c r="D62" s="144"/>
      <c r="F62" s="144"/>
    </row>
    <row r="63" spans="1:6" ht="42">
      <c r="A63" s="116"/>
      <c r="B63" s="117"/>
      <c r="C63" s="117" t="s">
        <v>274</v>
      </c>
      <c r="D63" s="144" t="s">
        <v>398</v>
      </c>
      <c r="F63" s="144"/>
    </row>
    <row r="64" spans="1:6" ht="42">
      <c r="A64" s="116"/>
      <c r="B64" s="117"/>
      <c r="C64" s="144" t="s">
        <v>275</v>
      </c>
      <c r="D64" s="144" t="s">
        <v>397</v>
      </c>
      <c r="F64" s="144"/>
    </row>
    <row r="65" spans="1:6" ht="42">
      <c r="A65" s="116"/>
      <c r="B65" s="117"/>
      <c r="C65" s="117" t="s">
        <v>266</v>
      </c>
      <c r="D65" s="144" t="s">
        <v>438</v>
      </c>
      <c r="F65" s="144"/>
    </row>
    <row r="66" spans="1:6" ht="21">
      <c r="A66" s="116"/>
      <c r="B66" s="117" t="s">
        <v>267</v>
      </c>
      <c r="C66" s="117"/>
      <c r="D66" s="144"/>
      <c r="F66" s="144"/>
    </row>
    <row r="67" spans="1:6" ht="42">
      <c r="A67" s="116"/>
      <c r="B67" s="119"/>
      <c r="C67" s="120" t="s">
        <v>268</v>
      </c>
      <c r="D67" s="149" t="s">
        <v>359</v>
      </c>
      <c r="F67" s="149"/>
    </row>
    <row r="68" spans="1:6" ht="21">
      <c r="A68" s="116" t="s">
        <v>58</v>
      </c>
      <c r="B68" s="117"/>
      <c r="C68" s="117"/>
      <c r="D68" s="144"/>
      <c r="F68" s="144"/>
    </row>
    <row r="69" spans="1:6" ht="21">
      <c r="A69" s="116"/>
      <c r="B69" s="117" t="s">
        <v>269</v>
      </c>
      <c r="C69" s="117"/>
      <c r="D69" s="144"/>
      <c r="F69" s="144"/>
    </row>
    <row r="70" spans="1:6" ht="21">
      <c r="A70" s="116"/>
      <c r="B70" s="117"/>
      <c r="C70" s="120" t="s">
        <v>236</v>
      </c>
      <c r="D70" s="149" t="s">
        <v>427</v>
      </c>
      <c r="F70" s="149"/>
    </row>
    <row r="71" spans="1:6" ht="42">
      <c r="A71" s="116"/>
      <c r="B71" s="117"/>
      <c r="C71" s="120" t="s">
        <v>268</v>
      </c>
      <c r="D71" s="149" t="s">
        <v>396</v>
      </c>
      <c r="F71" s="149"/>
    </row>
    <row r="72" spans="1:6" ht="21">
      <c r="A72" s="116" t="s">
        <v>60</v>
      </c>
      <c r="B72" s="117"/>
      <c r="C72" s="117"/>
      <c r="D72" s="144"/>
      <c r="F72" s="144"/>
    </row>
    <row r="73" spans="1:6" ht="21">
      <c r="A73" s="116"/>
      <c r="B73" s="117" t="s">
        <v>270</v>
      </c>
      <c r="C73" s="117"/>
      <c r="D73" s="144"/>
      <c r="F73" s="144"/>
    </row>
    <row r="74" spans="1:6" ht="42">
      <c r="A74" s="116"/>
      <c r="B74" s="117"/>
      <c r="C74" s="144" t="s">
        <v>394</v>
      </c>
      <c r="D74" s="144" t="s">
        <v>399</v>
      </c>
      <c r="F74" s="144"/>
    </row>
    <row r="75" spans="1:6" ht="21">
      <c r="A75" s="116"/>
      <c r="B75" s="117"/>
      <c r="C75" s="117"/>
      <c r="D75" s="144"/>
      <c r="F75" s="144"/>
    </row>
    <row r="76" spans="1:6" ht="21">
      <c r="A76" s="116"/>
      <c r="B76" s="117"/>
      <c r="C76" s="117" t="s">
        <v>393</v>
      </c>
      <c r="D76" s="144" t="s">
        <v>395</v>
      </c>
      <c r="F76" s="144"/>
    </row>
    <row r="77" spans="1:6" ht="21">
      <c r="A77" s="116" t="s">
        <v>24</v>
      </c>
      <c r="B77" s="117"/>
      <c r="C77" s="117"/>
      <c r="D77" s="144"/>
      <c r="F77" s="144"/>
    </row>
    <row r="78" spans="1:6" ht="21">
      <c r="A78" s="116" t="s">
        <v>61</v>
      </c>
      <c r="B78" s="117"/>
      <c r="C78" s="117"/>
      <c r="D78" s="144"/>
      <c r="F78" s="144"/>
    </row>
    <row r="79" spans="1:6" ht="21">
      <c r="A79" s="117"/>
      <c r="B79" s="117" t="s">
        <v>271</v>
      </c>
      <c r="C79" s="117"/>
      <c r="D79" s="144" t="s">
        <v>412</v>
      </c>
      <c r="F79" s="144"/>
    </row>
    <row r="80" spans="1:6" ht="21">
      <c r="A80" s="121"/>
      <c r="B80" s="121" t="s">
        <v>272</v>
      </c>
      <c r="C80" s="121"/>
      <c r="D80" s="150" t="s">
        <v>413</v>
      </c>
      <c r="F80" s="150"/>
    </row>
  </sheetData>
  <pageMargins left="0.70866141732283472" right="0.70866141732283472" top="0.74803149606299213" bottom="0.74803149606299213" header="0.31496062992125984" footer="0.31496062992125984"/>
  <pageSetup paperSize="9" scale="69" orientation="portrait" horizontalDpi="4294967293" r:id="rId1"/>
  <rowBreaks count="2" manualBreakCount="2">
    <brk id="31" max="3" man="1"/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10</vt:i4>
      </vt:variant>
    </vt:vector>
  </HeadingPairs>
  <TitlesOfParts>
    <vt:vector size="16" baseType="lpstr">
      <vt:lpstr>ใบสรุป</vt:lpstr>
      <vt:lpstr>แบบฟอร์มขอตั้ง2563</vt:lpstr>
      <vt:lpstr>คำขอตั้ง ปี63 สชป.2</vt:lpstr>
      <vt:lpstr>คำอธิบายแบบฟอร์มขอตั้ง</vt:lpstr>
      <vt:lpstr>กรอบขอตั้ง</vt:lpstr>
      <vt:lpstr>ตย.ตั้งชื่อผลผลิตโครงการ</vt:lpstr>
      <vt:lpstr>'คำขอตั้ง ปี63 สชป.2'!Print_Area</vt:lpstr>
      <vt:lpstr>คำอธิบายแบบฟอร์มขอตั้ง!Print_Area</vt:lpstr>
      <vt:lpstr>ตย.ตั้งชื่อผลผลิตโครงการ!Print_Area</vt:lpstr>
      <vt:lpstr>แบบฟอร์มขอตั้ง2563!Print_Area</vt:lpstr>
      <vt:lpstr>ใบสรุป!Print_Area</vt:lpstr>
      <vt:lpstr>กรอบขอตั้ง!Print_Titles</vt:lpstr>
      <vt:lpstr>'คำขอตั้ง ปี63 สชป.2'!Print_Titles</vt:lpstr>
      <vt:lpstr>คำอธิบายแบบฟอร์มขอตั้ง!Print_Titles</vt:lpstr>
      <vt:lpstr>ตย.ตั้งชื่อผลผลิตโครงการ!Print_Titles</vt:lpstr>
      <vt:lpstr>แบบฟอร์มขอตั้ง2563!Print_Titles</vt:lpstr>
    </vt:vector>
  </TitlesOfParts>
  <Company>sKz Community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birdz</dc:creator>
  <cp:lastModifiedBy>Windows User</cp:lastModifiedBy>
  <cp:lastPrinted>2019-02-07T08:59:21Z</cp:lastPrinted>
  <dcterms:created xsi:type="dcterms:W3CDTF">2011-08-15T07:16:42Z</dcterms:created>
  <dcterms:modified xsi:type="dcterms:W3CDTF">2019-02-11T08:12:00Z</dcterms:modified>
</cp:coreProperties>
</file>