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7555" windowHeight="12315"/>
  </bookViews>
  <sheets>
    <sheet name="คำขอตั้ง ปี63 สชป.2 (ตัดยอด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e" localSheetId="0">#REF!</definedName>
    <definedName name="\e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w" localSheetId="0">#REF!</definedName>
    <definedName name="\w">#REF!</definedName>
    <definedName name="\x" localSheetId="0">#REF!</definedName>
    <definedName name="\x">#REF!</definedName>
    <definedName name="\X2" localSheetId="0">#REF!</definedName>
    <definedName name="\X2">#REF!</definedName>
    <definedName name="\z" localSheetId="0">#REF!</definedName>
    <definedName name="\z">#REF!</definedName>
    <definedName name="_" localSheetId="0">'[1]ผ1-ผ2 (2538)'!#REF!</definedName>
    <definedName name="_">'[1]ผ1-ผ2 (2538)'!#REF!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xlnm._FilterDatabase" localSheetId="0" hidden="1">'คำขอตั้ง ปี63 สชป.2 (ตัดยอด)'!$6:$778</definedName>
    <definedName name="_hua1" localSheetId="0">#REF!</definedName>
    <definedName name="_hua1">#REF!</definedName>
    <definedName name="_hua2" localSheetId="0">#REF!</definedName>
    <definedName name="_hua2">#REF!</definedName>
    <definedName name="_hua3" localSheetId="0">#REF!</definedName>
    <definedName name="_hua3">#REF!</definedName>
    <definedName name="_hua4" localSheetId="0">#REF!</definedName>
    <definedName name="_hua4">#REF!</definedName>
    <definedName name="_Key1" localSheetId="0" hidden="1">'[2]220'!#REF!</definedName>
    <definedName name="_Key1" hidden="1">'[2]220'!#REF!</definedName>
    <definedName name="_Key2" localSheetId="0" hidden="1">#REF!</definedName>
    <definedName name="_Key2" hidden="1">#REF!</definedName>
    <definedName name="_L72317" localSheetId="0">#REF!</definedName>
    <definedName name="_L72317">#REF!</definedName>
    <definedName name="_loa1" localSheetId="0">#REF!</definedName>
    <definedName name="_loa1">#REF!</definedName>
    <definedName name="_loa2" localSheetId="0">#REF!</definedName>
    <definedName name="_loa2">#REF!</definedName>
    <definedName name="_loa3" localSheetId="0">#REF!</definedName>
    <definedName name="_loa3">#REF!</definedName>
    <definedName name="_loa4" localSheetId="0">#REF!</definedName>
    <definedName name="_loa4">#REF!</definedName>
    <definedName name="_Order1" hidden="1">255</definedName>
    <definedName name="_Order2" hidden="1">255</definedName>
    <definedName name="_R" localSheetId="0">#REF!</definedName>
    <definedName name="_R">#REF!</definedName>
    <definedName name="_Sort" localSheetId="0" hidden="1">'[2]220'!#REF!</definedName>
    <definedName name="_Sort" hidden="1">'[2]220'!#REF!</definedName>
    <definedName name="_T1" localSheetId="0">#REF!</definedName>
    <definedName name="_T1">#REF!</definedName>
    <definedName name="_T2" localSheetId="0">#REF!</definedName>
    <definedName name="_T2">#REF!</definedName>
    <definedName name="_t3" localSheetId="0">#REF!</definedName>
    <definedName name="_t3">#REF!</definedName>
    <definedName name="_T4" localSheetId="0">#REF!</definedName>
    <definedName name="_T4">#REF!</definedName>
    <definedName name="_T5" localSheetId="0">#REF!</definedName>
    <definedName name="_T5">#REF!</definedName>
    <definedName name="_T6" localSheetId="0">#REF!</definedName>
    <definedName name="_T6">#REF!</definedName>
    <definedName name="_T7" localSheetId="0">#REF!</definedName>
    <definedName name="_T7">#REF!</definedName>
    <definedName name="_T8" localSheetId="0">#REF!</definedName>
    <definedName name="_T8">#REF!</definedName>
    <definedName name="A" localSheetId="0">#REF!</definedName>
    <definedName name="A">#REF!</definedName>
    <definedName name="A65..72" localSheetId="0">#REF!</definedName>
    <definedName name="A65..72">#REF!</definedName>
    <definedName name="Amt">"Text Box 56"</definedName>
    <definedName name="b" localSheetId="0">[3]ขนาดกลาง!#REF!</definedName>
    <definedName name="b">[3]ขนาดกลาง!#REF!</definedName>
    <definedName name="B." localSheetId="0">#REF!</definedName>
    <definedName name="B.">#REF!</definedName>
    <definedName name="BA" localSheetId="0">#REF!</definedName>
    <definedName name="BA">#REF!</definedName>
    <definedName name="BI" localSheetId="0">#REF!</definedName>
    <definedName name="BI">#REF!</definedName>
    <definedName name="BS" localSheetId="0">#REF!</definedName>
    <definedName name="BS">#REF!</definedName>
    <definedName name="C_" localSheetId="0">#REF!</definedName>
    <definedName name="C_">#REF!</definedName>
    <definedName name="Capacity" localSheetId="0">#REF!</definedName>
    <definedName name="Capacity">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CS" localSheetId="0">#REF!</definedName>
    <definedName name="CS">#REF!</definedName>
    <definedName name="d" localSheetId="0">'[4]ทำนบดิน 4'!#REF!</definedName>
    <definedName name="d">'[4]ทำนบดิน 4'!#REF!</definedName>
    <definedName name="D956a1" localSheetId="0">#REF!</definedName>
    <definedName name="D956a1">#REF!</definedName>
    <definedName name="_xlnm.Database" localSheetId="0">#REF!</definedName>
    <definedName name="_xlnm.Database">#REF!</definedName>
    <definedName name="DS" localSheetId="0">#REF!</definedName>
    <definedName name="DS">#REF!</definedName>
    <definedName name="E" localSheetId="0">#REF!</definedName>
    <definedName name="E">#REF!</definedName>
    <definedName name="F" localSheetId="0">#REF!</definedName>
    <definedName name="F">#REF!</definedName>
    <definedName name="F_DRY" localSheetId="0">#REF!</definedName>
    <definedName name="F_DRY">#REF!</definedName>
    <definedName name="F_RAIN" localSheetId="0">#REF!</definedName>
    <definedName name="F_RAIN">#REF!</definedName>
    <definedName name="fa" localSheetId="0">[5]กสย11.1!#REF!</definedName>
    <definedName name="fa">[5]กสย11.1!#REF!</definedName>
    <definedName name="from">"Drop Down 4"</definedName>
    <definedName name="Fถจจจ" localSheetId="0">#REF!</definedName>
    <definedName name="Fถจจจ">#REF!</definedName>
    <definedName name="G" localSheetId="0">#REF!</definedName>
    <definedName name="G">#REF!</definedName>
    <definedName name="ggg" localSheetId="0">#REF!</definedName>
    <definedName name="ggg">#REF!</definedName>
    <definedName name="H" localSheetId="0">#REF!</definedName>
    <definedName name="H">#REF!</definedName>
    <definedName name="ha" localSheetId="0">#REF!</definedName>
    <definedName name="ha">#REF!</definedName>
    <definedName name="hc" localSheetId="0">#REF!</definedName>
    <definedName name="hc">#REF!</definedName>
    <definedName name="HH" localSheetId="0">#REF!</definedName>
    <definedName name="HH">#REF!</definedName>
    <definedName name="HI" localSheetId="0">#REF!</definedName>
    <definedName name="HI">#REF!</definedName>
    <definedName name="HII" localSheetId="0">#REF!</definedName>
    <definedName name="HII">#REF!</definedName>
    <definedName name="HIII" localSheetId="0">#REF!</definedName>
    <definedName name="HIII">#REF!</definedName>
    <definedName name="I_DRY" localSheetId="0">#REF!</definedName>
    <definedName name="I_DRY">#REF!</definedName>
    <definedName name="I_RAIN" localSheetId="0">#REF!</definedName>
    <definedName name="I_RAIN">#REF!</definedName>
    <definedName name="idiid" localSheetId="0">#REF!</definedName>
    <definedName name="idiid">#REF!</definedName>
    <definedName name="ii" localSheetId="0">#REF!</definedName>
    <definedName name="ii">#REF!</definedName>
    <definedName name="jj" localSheetId="0">#REF!</definedName>
    <definedName name="jj">#REF!</definedName>
    <definedName name="kk" localSheetId="0">#REF!</definedName>
    <definedName name="kk">#REF!</definedName>
    <definedName name="L" localSheetId="0">#REF!</definedName>
    <definedName name="L">#REF!</definedName>
    <definedName name="LA" localSheetId="0">#REF!</definedName>
    <definedName name="LA">#REF!</definedName>
    <definedName name="LB" localSheetId="0">#REF!</definedName>
    <definedName name="LB">#REF!</definedName>
    <definedName name="LC" localSheetId="0">#REF!</definedName>
    <definedName name="LC">#REF!</definedName>
    <definedName name="LF" localSheetId="0">#REF!</definedName>
    <definedName name="LF">#REF!</definedName>
    <definedName name="LI" localSheetId="0">#REF!</definedName>
    <definedName name="LI">#REF!</definedName>
    <definedName name="LII" localSheetId="0">#REF!</definedName>
    <definedName name="LII">#REF!</definedName>
    <definedName name="LIII" localSheetId="0">#REF!</definedName>
    <definedName name="LIII">#REF!</definedName>
    <definedName name="LIV" localSheetId="0">#REF!</definedName>
    <definedName name="LIV">#REF!</definedName>
    <definedName name="lllo" localSheetId="0">#REF!</definedName>
    <definedName name="lllo">#REF!</definedName>
    <definedName name="looell" localSheetId="0">#REF!</definedName>
    <definedName name="looell">#REF!</definedName>
    <definedName name="LRF" localSheetId="0">'[4]ทำนบดิน 4'!#REF!</definedName>
    <definedName name="LRF">'[4]ทำนบดิน 4'!#REF!</definedName>
    <definedName name="LV" localSheetId="0">#REF!</definedName>
    <definedName name="LV">#REF!</definedName>
    <definedName name="LVI" localSheetId="0">#REF!</definedName>
    <definedName name="LVI">#REF!</definedName>
    <definedName name="new" localSheetId="0">#REF!</definedName>
    <definedName name="new">#REF!</definedName>
    <definedName name="o" localSheetId="0">#REF!</definedName>
    <definedName name="o">#REF!</definedName>
    <definedName name="oleleo" localSheetId="0">#REF!</definedName>
    <definedName name="oleleo">#REF!</definedName>
    <definedName name="oneo" localSheetId="0">#REF!</definedName>
    <definedName name="oneo">#REF!</definedName>
    <definedName name="ooo" localSheetId="0">#REF!</definedName>
    <definedName name="ooo">#REF!</definedName>
    <definedName name="oopp" localSheetId="0">#REF!</definedName>
    <definedName name="oopp">#REF!</definedName>
    <definedName name="op" localSheetId="0">#REF!</definedName>
    <definedName name="op">#REF!</definedName>
    <definedName name="OPPPP" localSheetId="0">#REF!</definedName>
    <definedName name="OPPPP">#REF!</definedName>
    <definedName name="ping1" localSheetId="0">#REF!</definedName>
    <definedName name="ping1">#REF!</definedName>
    <definedName name="ping2" localSheetId="0">#REF!</definedName>
    <definedName name="ping2">#REF!</definedName>
    <definedName name="ping3" localSheetId="0">#REF!</definedName>
    <definedName name="ping3">#REF!</definedName>
    <definedName name="ping4" localSheetId="0">#REF!</definedName>
    <definedName name="ping4">#REF!</definedName>
    <definedName name="pop" localSheetId="0">#REF!</definedName>
    <definedName name="pop">#REF!</definedName>
    <definedName name="ppoeo" localSheetId="0">#REF!</definedName>
    <definedName name="ppoeo">#REF!</definedName>
    <definedName name="pppw" localSheetId="0">#REF!</definedName>
    <definedName name="pppw">#REF!</definedName>
    <definedName name="_xlnm.Print_Area" localSheetId="0">'คำขอตั้ง ปี63 สชป.2 (ตัดยอด)'!$A$1:$AY$778</definedName>
    <definedName name="_xlnm.Print_Area">#REF!</definedName>
    <definedName name="PRINT_AREA_MI" localSheetId="0">#REF!</definedName>
    <definedName name="PRINT_AREA_MI">#REF!</definedName>
    <definedName name="_xlnm.Print_Titles" localSheetId="0">'คำขอตั้ง ปี63 สชป.2 (ตัดยอด)'!$1:$6</definedName>
    <definedName name="_xlnm.Print_Titles">#REF!</definedName>
    <definedName name="Print_Titles_MI" localSheetId="0">#REF!</definedName>
    <definedName name="Print_Titles_MI">#REF!</definedName>
    <definedName name="R_" localSheetId="0">#REF!</definedName>
    <definedName name="R_">#REF!</definedName>
    <definedName name="_xlnm.Recorder" localSheetId="0">#REF!</definedName>
    <definedName name="_xlnm.Recorder">#REF!</definedName>
    <definedName name="S1_" localSheetId="0">#REF!</definedName>
    <definedName name="S1_">#REF!</definedName>
    <definedName name="seaw1" localSheetId="0">#REF!</definedName>
    <definedName name="seaw1">#REF!</definedName>
    <definedName name="seaw2" localSheetId="0">#REF!</definedName>
    <definedName name="seaw2">#REF!</definedName>
    <definedName name="seaw3" localSheetId="0">#REF!</definedName>
    <definedName name="seaw3">#REF!</definedName>
    <definedName name="seaw4" localSheetId="0">#REF!</definedName>
    <definedName name="seaw4">#REF!</definedName>
    <definedName name="Select1" localSheetId="0">[6]แผนงาน!#REF!</definedName>
    <definedName name="Select1">[6]แผนงาน!#REF!</definedName>
    <definedName name="Select2" localSheetId="0">[6]แผนงาน!#REF!</definedName>
    <definedName name="Select2">[6]แผนงาน!#REF!</definedName>
    <definedName name="Select3" localSheetId="0">[6]แผนงาน!#REF!</definedName>
    <definedName name="Select3">[6]แผนงาน!#REF!</definedName>
    <definedName name="Select4" localSheetId="0">[6]แผนงาน!#REF!</definedName>
    <definedName name="Select4">[6]แผนงาน!#REF!</definedName>
    <definedName name="SI" localSheetId="0">#REF!</definedName>
    <definedName name="SI">#REF!</definedName>
    <definedName name="SII" localSheetId="0">#REF!</definedName>
    <definedName name="SII">#REF!</definedName>
    <definedName name="stopvalve" localSheetId="0">#REF!</definedName>
    <definedName name="stopvalve">#REF!</definedName>
    <definedName name="t" localSheetId="0">#REF!</definedName>
    <definedName name="t">#REF!</definedName>
    <definedName name="tbu" localSheetId="0">#REF!</definedName>
    <definedName name="tbu">#REF!</definedName>
    <definedName name="tdig" localSheetId="0">#REF!</definedName>
    <definedName name="tdig">#REF!</definedName>
    <definedName name="tdong" localSheetId="0">#REF!</definedName>
    <definedName name="tdong">#REF!</definedName>
    <definedName name="TH" localSheetId="0">#REF!</definedName>
    <definedName name="TH">#REF!</definedName>
    <definedName name="thuay" localSheetId="0">#REF!</definedName>
    <definedName name="thuay">#REF!</definedName>
    <definedName name="TI" localSheetId="0">#REF!</definedName>
    <definedName name="TI">#REF!</definedName>
    <definedName name="TII" localSheetId="0">#REF!</definedName>
    <definedName name="TII">#REF!</definedName>
    <definedName name="tiii" localSheetId="0">#REF!</definedName>
    <definedName name="tiii">#REF!</definedName>
    <definedName name="tloa" localSheetId="0">#REF!</definedName>
    <definedName name="tloa">#REF!</definedName>
    <definedName name="tma" localSheetId="0">#REF!</definedName>
    <definedName name="tma">#REF!</definedName>
    <definedName name="to">"Drop Down 5"</definedName>
    <definedName name="Totalcost" localSheetId="0">#REF!</definedName>
    <definedName name="Totalcost">#REF!</definedName>
    <definedName name="tping" localSheetId="0">#REF!</definedName>
    <definedName name="tping">#REF!</definedName>
    <definedName name="tpipe" localSheetId="0">#REF!</definedName>
    <definedName name="tpipe">#REF!</definedName>
    <definedName name="troad" localSheetId="0">#REF!</definedName>
    <definedName name="troad">#REF!</definedName>
    <definedName name="tsaew" localSheetId="0">#REF!</definedName>
    <definedName name="tsaew">#REF!</definedName>
    <definedName name="tsin" localSheetId="0">#REF!</definedName>
    <definedName name="tsin">#REF!</definedName>
    <definedName name="tsmall" localSheetId="0">#REF!</definedName>
    <definedName name="tsmall">#REF!</definedName>
    <definedName name="ttung" localSheetId="0">#REF!</definedName>
    <definedName name="ttung">#REF!</definedName>
    <definedName name="tung1" localSheetId="0">#REF!</definedName>
    <definedName name="tung1">#REF!</definedName>
    <definedName name="tung2" localSheetId="0">#REF!</definedName>
    <definedName name="tung2">#REF!</definedName>
    <definedName name="tung3" localSheetId="0">#REF!</definedName>
    <definedName name="tung3">#REF!</definedName>
    <definedName name="tung4" localSheetId="0">#REF!</definedName>
    <definedName name="tung4">#REF!</definedName>
    <definedName name="TV" localSheetId="0">#REF!</definedName>
    <definedName name="TV">#REF!</definedName>
    <definedName name="twang" localSheetId="0">#REF!</definedName>
    <definedName name="twang">#REF!</definedName>
    <definedName name="twodisk" localSheetId="0">#REF!</definedName>
    <definedName name="twodisk">#REF!</definedName>
    <definedName name="U_DRY" localSheetId="0">#REF!</definedName>
    <definedName name="U_DRY">#REF!</definedName>
    <definedName name="U_RAIN" localSheetId="0">#REF!</definedName>
    <definedName name="U_RAIN">#REF!</definedName>
    <definedName name="W" localSheetId="0">#REF!</definedName>
    <definedName name="W">#REF!</definedName>
    <definedName name="XIII" localSheetId="0">#REF!</definedName>
    <definedName name="XIII">#REF!</definedName>
    <definedName name="Year50" localSheetId="0">#REF!</definedName>
    <definedName name="Year50">#REF!</definedName>
    <definedName name="Year51" localSheetId="0">#REF!</definedName>
    <definedName name="Year51">#REF!</definedName>
    <definedName name="Year52" localSheetId="0">#REF!</definedName>
    <definedName name="Year52">#REF!</definedName>
    <definedName name="Year53" localSheetId="0">#REF!</definedName>
    <definedName name="Year53">#REF!</definedName>
    <definedName name="Z_D75B71D3_AF7E_465D_A108_AA98354475F9_.wvu.Cols" localSheetId="0" hidden="1">#REF!,#REF!</definedName>
    <definedName name="Z_D75B71D3_AF7E_465D_A108_AA98354475F9_.wvu.Cols" hidden="1">#REF!,#REF!</definedName>
    <definedName name="แ8700" localSheetId="0">#REF!</definedName>
    <definedName name="แ8700">#REF!</definedName>
    <definedName name="ก" localSheetId="0">#REF!</definedName>
    <definedName name="ก">#REF!</definedName>
    <definedName name="กรำมรดรา" localSheetId="0">#REF!</definedName>
    <definedName name="กรำมรดรา">#REF!</definedName>
    <definedName name="ข" localSheetId="0">#REF!</definedName>
    <definedName name="ข">#REF!</definedName>
    <definedName name="ค" localSheetId="0">#REF!</definedName>
    <definedName name="ค">#REF!</definedName>
    <definedName name="ค้างปมก.ปรับปรุงระบบ" localSheetId="0">#REF!</definedName>
    <definedName name="ค้างปมก.ปรับปรุงระบบ">#REF!</definedName>
    <definedName name="ค้างปมก.ปรับปรุงฯสชป.1" localSheetId="0">#REF!</definedName>
    <definedName name="ค้างปมก.ปรับปรุงฯสชป.1">#REF!</definedName>
    <definedName name="ค้างปมก.ปรับปรุงฯสชป.10" localSheetId="0">#REF!</definedName>
    <definedName name="ค้างปมก.ปรับปรุงฯสชป.10">#REF!</definedName>
    <definedName name="ค้างปมก.ปรับปรุงฯสชป.11" localSheetId="0">#REF!</definedName>
    <definedName name="ค้างปมก.ปรับปรุงฯสชป.11">#REF!</definedName>
    <definedName name="ค้างปมก.ปรับปรุงฯสชป.12" localSheetId="0">#REF!</definedName>
    <definedName name="ค้างปมก.ปรับปรุงฯสชป.12">#REF!</definedName>
    <definedName name="ค้างปมก.ปรับปรุงฯสชป.2" localSheetId="0">#REF!</definedName>
    <definedName name="ค้างปมก.ปรับปรุงฯสชป.2">#REF!</definedName>
    <definedName name="ค้างปมก.ปรับปรุงฯสชป.3" localSheetId="0">#REF!</definedName>
    <definedName name="ค้างปมก.ปรับปรุงฯสชป.3">#REF!</definedName>
    <definedName name="ค้างปมก.ปรับปรุงฯสชป.4" localSheetId="0">#REF!</definedName>
    <definedName name="ค้างปมก.ปรับปรุงฯสชป.4">#REF!</definedName>
    <definedName name="ค้างปมก.ปรับปรุงฯสชป.5" localSheetId="0">#REF!</definedName>
    <definedName name="ค้างปมก.ปรับปรุงฯสชป.5">#REF!</definedName>
    <definedName name="ค้างปมก.ปรับปรุงฯสชป.6" localSheetId="0">#REF!</definedName>
    <definedName name="ค้างปมก.ปรับปรุงฯสชป.6">#REF!</definedName>
    <definedName name="ค้างปมก.ปรับปรุงฯสชป.7" localSheetId="0">#REF!</definedName>
    <definedName name="ค้างปมก.ปรับปรุงฯสชป.7">#REF!</definedName>
    <definedName name="ค้างปมก.ปรับปรุงฯสชป.8" localSheetId="0">#REF!</definedName>
    <definedName name="ค้างปมก.ปรับปรุงฯสชป.8">#REF!</definedName>
    <definedName name="ค้างปมก.ปรับปรุงฯสชป.9" localSheetId="0">#REF!</definedName>
    <definedName name="ค้างปมก.ปรับปรุงฯสชป.9">#REF!</definedName>
    <definedName name="ง" localSheetId="0">#REF!</definedName>
    <definedName name="ง">#REF!</definedName>
    <definedName name="งบล" localSheetId="0">#REF!</definedName>
    <definedName name="งบล">#REF!</definedName>
    <definedName name="งปม.รวมปรับปรุงระบบ" localSheetId="0">#REF!</definedName>
    <definedName name="งปม.รวมปรับปรุงระบบ">#REF!</definedName>
    <definedName name="งวดปรับปรุงระบบ" localSheetId="0">#REF!</definedName>
    <definedName name="งวดปรับปรุงระบบ">#REF!</definedName>
    <definedName name="งวดปรับปรุงฯสชป.1" localSheetId="0">#REF!</definedName>
    <definedName name="งวดปรับปรุงฯสชป.1">#REF!</definedName>
    <definedName name="งวดปรับปรุงฯสชป.10" localSheetId="0">#REF!</definedName>
    <definedName name="งวดปรับปรุงฯสชป.10">#REF!</definedName>
    <definedName name="งวดปรับปรุงฯสชป.11" localSheetId="0">#REF!</definedName>
    <definedName name="งวดปรับปรุงฯสชป.11">#REF!</definedName>
    <definedName name="งวดปรับปรุงฯสชป.12" localSheetId="0">#REF!</definedName>
    <definedName name="งวดปรับปรุงฯสชป.12">#REF!</definedName>
    <definedName name="งวดปรับปรุงฯสชป.2" localSheetId="0">#REF!</definedName>
    <definedName name="งวดปรับปรุงฯสชป.2">#REF!</definedName>
    <definedName name="งวดปรับปรุงฯสชป.3" localSheetId="0">#REF!</definedName>
    <definedName name="งวดปรับปรุงฯสชป.3">#REF!</definedName>
    <definedName name="งวดปรับปรุงฯสชป.4" localSheetId="0">#REF!</definedName>
    <definedName name="งวดปรับปรุงฯสชป.4">#REF!</definedName>
    <definedName name="งวดปรับปรุงฯสชป.5" localSheetId="0">#REF!</definedName>
    <definedName name="งวดปรับปรุงฯสชป.5">#REF!</definedName>
    <definedName name="งวดปรับปรุงฯสชป.6" localSheetId="0">#REF!</definedName>
    <definedName name="งวดปรับปรุงฯสชป.6">#REF!</definedName>
    <definedName name="งวดปรับปรุงฯสชป.7" localSheetId="0">#REF!</definedName>
    <definedName name="งวดปรับปรุงฯสชป.7">#REF!</definedName>
    <definedName name="งวดปรับปรุงฯสชป.8" localSheetId="0">#REF!</definedName>
    <definedName name="งวดปรับปรุงฯสชป.8">#REF!</definedName>
    <definedName name="งวดปรับปรุงฯสชป.9" localSheetId="0">#REF!</definedName>
    <definedName name="งวดปรับปรุงฯสชป.9">#REF!</definedName>
    <definedName name="งวย" localSheetId="0">#REF!</definedName>
    <definedName name="งวย">#REF!</definedName>
    <definedName name="งานปรับปรุงฝายวังตะเข้" localSheetId="0">#REF!</definedName>
    <definedName name="งานปรับปรุงฝายวังตะเข้">#REF!</definedName>
    <definedName name="จ" localSheetId="0">#REF!</definedName>
    <definedName name="จ">#REF!</definedName>
    <definedName name="จจจจจ" localSheetId="0">#REF!</definedName>
    <definedName name="จจจจจ">#REF!</definedName>
    <definedName name="จังหวัด" localSheetId="0">#REF!</definedName>
    <definedName name="จังหวัด">#REF!</definedName>
    <definedName name="จัดสรรต้นปี" localSheetId="0">#REF!</definedName>
    <definedName name="จัดสรรต้นปี">#REF!</definedName>
    <definedName name="จัดสรรต้นปีสชป.1" localSheetId="0">#REF!</definedName>
    <definedName name="จัดสรรต้นปีสชป.1">#REF!</definedName>
    <definedName name="จัดสรรต้นปีสชป.10" localSheetId="0">#REF!</definedName>
    <definedName name="จัดสรรต้นปีสชป.10">#REF!</definedName>
    <definedName name="จัดสรรต้นปีสชป.11" localSheetId="0">#REF!</definedName>
    <definedName name="จัดสรรต้นปีสชป.11">#REF!</definedName>
    <definedName name="จัดสรรต้นปีสชป.12" localSheetId="0">#REF!</definedName>
    <definedName name="จัดสรรต้นปีสชป.12">#REF!</definedName>
    <definedName name="จัดสรรต้นปีสชป.2" localSheetId="0">#REF!</definedName>
    <definedName name="จัดสรรต้นปีสชป.2">#REF!</definedName>
    <definedName name="จัดสรรต้นปีสชป.3" localSheetId="0">#REF!</definedName>
    <definedName name="จัดสรรต้นปีสชป.3">#REF!</definedName>
    <definedName name="จัดสรรต้นปีสชป.4" localSheetId="0">#REF!</definedName>
    <definedName name="จัดสรรต้นปีสชป.4">#REF!</definedName>
    <definedName name="จัดสรรต้นปีสชป.5" localSheetId="0">#REF!</definedName>
    <definedName name="จัดสรรต้นปีสชป.5">#REF!</definedName>
    <definedName name="จัดสรรต้นปีสชป.6" localSheetId="0">#REF!</definedName>
    <definedName name="จัดสรรต้นปีสชป.6">#REF!</definedName>
    <definedName name="จัดสรรต้นปีสชป.7" localSheetId="0">#REF!</definedName>
    <definedName name="จัดสรรต้นปีสชป.7">#REF!</definedName>
    <definedName name="จัดสรรต้นปีสชป.8" localSheetId="0">#REF!</definedName>
    <definedName name="จัดสรรต้นปีสชป.8">#REF!</definedName>
    <definedName name="จัดสรรต้นปีสชป.9" localSheetId="0">#REF!</definedName>
    <definedName name="จัดสรรต้นปีสชป.9">#REF!</definedName>
    <definedName name="ฉ" localSheetId="0">#REF!</definedName>
    <definedName name="ฉ">#REF!</definedName>
    <definedName name="ช" localSheetId="0">#REF!</definedName>
    <definedName name="ช">#REF!</definedName>
    <definedName name="ช่องระบายทราย" localSheetId="0">#REF!</definedName>
    <definedName name="ช่องระบายทราย">#REF!</definedName>
    <definedName name="ชื่อ_สกุล" localSheetId="0">#REF!</definedName>
    <definedName name="ชื่อ_สกุล">#REF!</definedName>
    <definedName name="ฌ" localSheetId="0">#REF!</definedName>
    <definedName name="ฌ">#REF!</definedName>
    <definedName name="ญ" localSheetId="0">#REF!</definedName>
    <definedName name="ญ">#REF!</definedName>
    <definedName name="ด" localSheetId="0">#REF!</definedName>
    <definedName name="ด">#REF!</definedName>
    <definedName name="ต" localSheetId="0">#REF!</definedName>
    <definedName name="ต">#REF!</definedName>
    <definedName name="ตัวย่อ" localSheetId="0">#REF!</definedName>
    <definedName name="ตัวย่อ">#REF!</definedName>
    <definedName name="ถ" localSheetId="0">#REF!</definedName>
    <definedName name="ถ">#REF!</definedName>
    <definedName name="ทาง" localSheetId="0">#REF!</definedName>
    <definedName name="ทาง">#REF!</definedName>
    <definedName name="ที่ตั้ง_จังหวัด" localSheetId="0">#REF!</definedName>
    <definedName name="ที่ตั้ง_จังหวัด">#REF!</definedName>
    <definedName name="ที่ตั้ง_ตำบล" localSheetId="0">#REF!</definedName>
    <definedName name="ที่ตั้ง_ตำบล">#REF!</definedName>
    <definedName name="ที่ตั้ง_อำเภอ" localSheetId="0">#REF!</definedName>
    <definedName name="ที่ตั้ง_อำเภอ">#REF!</definedName>
    <definedName name="โทรบ้านพัก" localSheetId="0">#REF!</definedName>
    <definedName name="โทรบ้านพัก">#REF!</definedName>
    <definedName name="โทรมือถือ" localSheetId="0">#REF!</definedName>
    <definedName name="โทรมือถือ">#REF!</definedName>
    <definedName name="โทรสายตรง" localSheetId="0">#REF!</definedName>
    <definedName name="โทรสายตรง">#REF!</definedName>
    <definedName name="โทรสายใน" localSheetId="0">#REF!</definedName>
    <definedName name="โทรสายใน">#REF!</definedName>
    <definedName name="โทรสาร" localSheetId="0">#REF!</definedName>
    <definedName name="โทรสาร">#REF!</definedName>
    <definedName name="น" localSheetId="0">#REF!</definedName>
    <definedName name="น">#REF!</definedName>
    <definedName name="นน" localSheetId="0">#REF!</definedName>
    <definedName name="นน">#REF!</definedName>
    <definedName name="นยนฃ" localSheetId="0">#REF!</definedName>
    <definedName name="นยนฃ">#REF!</definedName>
    <definedName name="นยำ" localSheetId="0">#REF!</definedName>
    <definedName name="นยำ">#REF!</definedName>
    <definedName name="น้อย" localSheetId="0">#REF!</definedName>
    <definedName name="น้อย">#REF!</definedName>
    <definedName name="นำ" localSheetId="0">#REF!</definedName>
    <definedName name="นำ">#REF!</definedName>
    <definedName name="บ" localSheetId="0">#REF!</definedName>
    <definedName name="บ">#REF!</definedName>
    <definedName name="บก" localSheetId="0">#REF!</definedName>
    <definedName name="บก">#REF!</definedName>
    <definedName name="บยยย" localSheetId="0">#REF!</definedName>
    <definedName name="บยยย">#REF!</definedName>
    <definedName name="บส" localSheetId="0">#REF!</definedName>
    <definedName name="บส">#REF!</definedName>
    <definedName name="เบิกจ่าย" localSheetId="0">#REF!</definedName>
    <definedName name="เบิกจ่าย">#REF!</definedName>
    <definedName name="ปก">'[7]หน้า ปมก'!$K$848</definedName>
    <definedName name="ปมก.ปรับปรุงระบบ" localSheetId="0">#REF!</definedName>
    <definedName name="ปมก.ปรับปรุงระบบ">#REF!</definedName>
    <definedName name="ปมก.ปรับปรุงฯสชป.1" localSheetId="0">#REF!</definedName>
    <definedName name="ปมก.ปรับปรุงฯสชป.1">#REF!</definedName>
    <definedName name="ปมก.ปรับปรุงฯสชป.10" localSheetId="0">#REF!</definedName>
    <definedName name="ปมก.ปรับปรุงฯสชป.10">#REF!</definedName>
    <definedName name="ปมก.ปรับปรุงฯสชป.11" localSheetId="0">#REF!</definedName>
    <definedName name="ปมก.ปรับปรุงฯสชป.11">#REF!</definedName>
    <definedName name="ปมก.ปรับปรุงฯสชป.12" localSheetId="0">#REF!</definedName>
    <definedName name="ปมก.ปรับปรุงฯสชป.12">#REF!</definedName>
    <definedName name="ปมก.ปรับปรุงฯสชป.2" localSheetId="0">#REF!</definedName>
    <definedName name="ปมก.ปรับปรุงฯสชป.2">#REF!</definedName>
    <definedName name="ปมก.ปรับปรุงฯสชป.3" localSheetId="0">#REF!</definedName>
    <definedName name="ปมก.ปรับปรุงฯสชป.3">#REF!</definedName>
    <definedName name="ปมก.ปรับปรุงฯสชป.4" localSheetId="0">#REF!</definedName>
    <definedName name="ปมก.ปรับปรุงฯสชป.4">#REF!</definedName>
    <definedName name="ปมก.ปรับปรุงฯสชป.5" localSheetId="0">#REF!</definedName>
    <definedName name="ปมก.ปรับปรุงฯสชป.5">#REF!</definedName>
    <definedName name="ปมก.ปรับปรุงฯสชป.6" localSheetId="0">#REF!</definedName>
    <definedName name="ปมก.ปรับปรุงฯสชป.6">#REF!</definedName>
    <definedName name="ปมก.ปรับปรุงฯสชป.7" localSheetId="0">#REF!</definedName>
    <definedName name="ปมก.ปรับปรุงฯสชป.7">#REF!</definedName>
    <definedName name="ปมก.ปรับปรุงฯสชป.8" localSheetId="0">#REF!</definedName>
    <definedName name="ปมก.ปรับปรุงฯสชป.8">#REF!</definedName>
    <definedName name="ปมก.ปรับปรุงฯสชป.9" localSheetId="0">#REF!</definedName>
    <definedName name="ปมก.ปรับปรุงฯสชป.9">#REF!</definedName>
    <definedName name="แผน" localSheetId="0">#REF!</definedName>
    <definedName name="แผน">#REF!</definedName>
    <definedName name="แผนปรับปรุงระบบ" localSheetId="0">#REF!</definedName>
    <definedName name="แผนปรับปรุงระบบ">#REF!</definedName>
    <definedName name="แผนปรับปรุงฯสชป.1" localSheetId="0">#REF!</definedName>
    <definedName name="แผนปรับปรุงฯสชป.1">#REF!</definedName>
    <definedName name="แผนปรับปรุงฯสชป.10" localSheetId="0">#REF!</definedName>
    <definedName name="แผนปรับปรุงฯสชป.10">#REF!</definedName>
    <definedName name="แผนปรับปรุงฯสชป.11" localSheetId="0">#REF!</definedName>
    <definedName name="แผนปรับปรุงฯสชป.11">#REF!</definedName>
    <definedName name="แผนปรับปรุงฯสชป.12" localSheetId="0">#REF!</definedName>
    <definedName name="แผนปรับปรุงฯสชป.12">#REF!</definedName>
    <definedName name="แผนปรับปรุงฯสชป.2" localSheetId="0">#REF!</definedName>
    <definedName name="แผนปรับปรุงฯสชป.2">#REF!</definedName>
    <definedName name="แผนปรับปรุงฯสชป.3" localSheetId="0">#REF!</definedName>
    <definedName name="แผนปรับปรุงฯสชป.3">#REF!</definedName>
    <definedName name="แผนปรับปรุงฯสชป.4" localSheetId="0">#REF!</definedName>
    <definedName name="แผนปรับปรุงฯสชป.4">#REF!</definedName>
    <definedName name="แผนปรับปรุงฯสชป.5" localSheetId="0">#REF!</definedName>
    <definedName name="แผนปรับปรุงฯสชป.5">#REF!</definedName>
    <definedName name="แผนปรับปรุงฯสชป.6" localSheetId="0">#REF!</definedName>
    <definedName name="แผนปรับปรุงฯสชป.6">#REF!</definedName>
    <definedName name="แผนปรับปรุงฯสชป.7" localSheetId="0">#REF!</definedName>
    <definedName name="แผนปรับปรุงฯสชป.7">#REF!</definedName>
    <definedName name="แผนปรับปรุงฯสชป.8" localSheetId="0">#REF!</definedName>
    <definedName name="แผนปรับปรุงฯสชป.8">#REF!</definedName>
    <definedName name="แผนปรับปรุงฯสชป.9" localSheetId="0">#REF!</definedName>
    <definedName name="แผนปรับปรุงฯสชป.9">#REF!</definedName>
    <definedName name="ฝายเด่นทัพทัน" localSheetId="0">#REF!</definedName>
    <definedName name="ฝายเด่นทัพทัน">#REF!</definedName>
    <definedName name="ฝายธารสดึง2" localSheetId="0">#REF!</definedName>
    <definedName name="ฝายธารสดึง2">#REF!</definedName>
    <definedName name="ฝายบ้านหนองจิกยาว" localSheetId="0">#REF!</definedName>
    <definedName name="ฝายบ้านหนองจิกยาว">#REF!</definedName>
    <definedName name="ฝายบ้านใหม่" localSheetId="0">#REF!</definedName>
    <definedName name="ฝายบ้านใหม่">#REF!</definedName>
    <definedName name="ฝายหนองกระดาน" localSheetId="0">#REF!</definedName>
    <definedName name="ฝายหนองกระดาน">#REF!</definedName>
    <definedName name="ฝายหนองกาหลง" localSheetId="0">#REF!</definedName>
    <definedName name="ฝายหนองกาหลง">#REF!</definedName>
    <definedName name="ฝายห้วยบง3" localSheetId="0">#REF!</definedName>
    <definedName name="ฝายห้วยบง3">#REF!</definedName>
    <definedName name="ฝายห้วยอีจ่างพร้อมขุดลอก" localSheetId="0">#REF!</definedName>
    <definedName name="ฝายห้วยอีจ่างพร้อมขุดลอก">#REF!</definedName>
    <definedName name="ฝายหูช้าง" localSheetId="0">#REF!</definedName>
    <definedName name="ฝายหูช้าง">#REF!</definedName>
    <definedName name="พ34" localSheetId="0">#REF!</definedName>
    <definedName name="พ34">#REF!</definedName>
    <definedName name="พพพพ" localSheetId="0">#REF!</definedName>
    <definedName name="พพพพ">#REF!</definedName>
    <definedName name="พา" localSheetId="0">#REF!</definedName>
    <definedName name="พา">#REF!</definedName>
    <definedName name="พื้นตอม่อ" localSheetId="0">#REF!</definedName>
    <definedName name="พื้นตอม่อ">#REF!</definedName>
    <definedName name="พื้นสะพาน" localSheetId="0">#REF!</definedName>
    <definedName name="พื้นสะพาน">#REF!</definedName>
    <definedName name="ย" localSheetId="0">#REF!</definedName>
    <definedName name="ย">#REF!</definedName>
    <definedName name="ย1" localSheetId="0">#REF!</definedName>
    <definedName name="ย1">#REF!</definedName>
    <definedName name="ย10" localSheetId="0">#REF!</definedName>
    <definedName name="ย10">#REF!</definedName>
    <definedName name="ย11" localSheetId="0">#REF!</definedName>
    <definedName name="ย11">#REF!</definedName>
    <definedName name="ย12" localSheetId="0">#REF!</definedName>
    <definedName name="ย12">#REF!</definedName>
    <definedName name="ย13" localSheetId="0">#REF!</definedName>
    <definedName name="ย13">#REF!</definedName>
    <definedName name="ย14" localSheetId="0">#REF!</definedName>
    <definedName name="ย14">#REF!</definedName>
    <definedName name="ย15" localSheetId="0">#REF!</definedName>
    <definedName name="ย15">#REF!</definedName>
    <definedName name="ย16" localSheetId="0">#REF!</definedName>
    <definedName name="ย16">#REF!</definedName>
    <definedName name="ย17" localSheetId="0">#REF!</definedName>
    <definedName name="ย17">#REF!</definedName>
    <definedName name="ย18" localSheetId="0">#REF!</definedName>
    <definedName name="ย18">#REF!</definedName>
    <definedName name="ย19" localSheetId="0">#REF!</definedName>
    <definedName name="ย19">#REF!</definedName>
    <definedName name="ย2" localSheetId="0">#REF!</definedName>
    <definedName name="ย2">#REF!</definedName>
    <definedName name="ย20" localSheetId="0">#REF!</definedName>
    <definedName name="ย20">#REF!</definedName>
    <definedName name="ย21" localSheetId="0">#REF!</definedName>
    <definedName name="ย21">#REF!</definedName>
    <definedName name="ย22" localSheetId="0">#REF!</definedName>
    <definedName name="ย22">#REF!</definedName>
    <definedName name="ย23" localSheetId="0">#REF!</definedName>
    <definedName name="ย23">#REF!</definedName>
    <definedName name="ย24" localSheetId="0">#REF!</definedName>
    <definedName name="ย24">#REF!</definedName>
    <definedName name="ย3" localSheetId="0">#REF!</definedName>
    <definedName name="ย3">#REF!</definedName>
    <definedName name="ย4" localSheetId="0">#REF!</definedName>
    <definedName name="ย4">#REF!</definedName>
    <definedName name="ย5" localSheetId="0">#REF!</definedName>
    <definedName name="ย5">#REF!</definedName>
    <definedName name="ย6" localSheetId="0">#REF!</definedName>
    <definedName name="ย6">#REF!</definedName>
    <definedName name="ย7" localSheetId="0">#REF!</definedName>
    <definedName name="ย7">#REF!</definedName>
    <definedName name="ย8" localSheetId="0">#REF!</definedName>
    <definedName name="ย8">#REF!</definedName>
    <definedName name="ย9" localSheetId="0">#REF!</definedName>
    <definedName name="ย9">#REF!</definedName>
    <definedName name="ยกเลิกสชป.1" localSheetId="0">#REF!</definedName>
    <definedName name="ยกเลิกสชป.1">#REF!</definedName>
    <definedName name="ยกเลิกสชป.10" localSheetId="0">#REF!</definedName>
    <definedName name="ยกเลิกสชป.10">#REF!</definedName>
    <definedName name="ยกเลิกสชป.11" localSheetId="0">#REF!</definedName>
    <definedName name="ยกเลิกสชป.11">#REF!</definedName>
    <definedName name="ยกเลิกสชป.12" localSheetId="0">#REF!</definedName>
    <definedName name="ยกเลิกสชป.12">#REF!</definedName>
    <definedName name="ยกเลิกสชป.2" localSheetId="0">#REF!</definedName>
    <definedName name="ยกเลิกสชป.2">#REF!</definedName>
    <definedName name="ยกเลิกสชป.3" localSheetId="0">#REF!</definedName>
    <definedName name="ยกเลิกสชป.3">#REF!</definedName>
    <definedName name="ยกเลิกสชป.4" localSheetId="0">#REF!</definedName>
    <definedName name="ยกเลิกสชป.4">#REF!</definedName>
    <definedName name="ยกเลิกสชป.5" localSheetId="0">#REF!</definedName>
    <definedName name="ยกเลิกสชป.5">#REF!</definedName>
    <definedName name="ยกเลิกสชป.6" localSheetId="0">#REF!</definedName>
    <definedName name="ยกเลิกสชป.6">#REF!</definedName>
    <definedName name="ยกเลิกสชป.7" localSheetId="0">#REF!</definedName>
    <definedName name="ยกเลิกสชป.7">#REF!</definedName>
    <definedName name="ยกเลิกสชป.8" localSheetId="0">#REF!</definedName>
    <definedName name="ยกเลิกสชป.8">#REF!</definedName>
    <definedName name="ยกเลิกสชป.9" localSheetId="0">#REF!</definedName>
    <definedName name="ยกเลิกสชป.9">#REF!</definedName>
    <definedName name="ยกเลิกสนำ" localSheetId="0">#REF!</definedName>
    <definedName name="ยกเลิกสนำ">#REF!</definedName>
    <definedName name="ยบ" localSheetId="0">#REF!</definedName>
    <definedName name="ยบ">#REF!</definedName>
    <definedName name="ยย" localSheetId="0">#REF!</definedName>
    <definedName name="ยย">#REF!</definedName>
    <definedName name="ร" localSheetId="0">#REF!</definedName>
    <definedName name="ร">#REF!</definedName>
    <definedName name="รต.ด้านหน้า" localSheetId="0">#REF!</definedName>
    <definedName name="รต.ด้านหน้า">#REF!</definedName>
    <definedName name="รต.ตัวฝาย" localSheetId="0">#REF!</definedName>
    <definedName name="รต.ตัวฝาย">#REF!</definedName>
    <definedName name="รต.ท้ายฝาย" localSheetId="0">#REF!</definedName>
    <definedName name="รต.ท้ายฝาย">#REF!</definedName>
    <definedName name="รต.พื้นด้านหน้า" localSheetId="0">#REF!</definedName>
    <definedName name="รต.พื้นด้านหน้า">#REF!</definedName>
    <definedName name="รตท" localSheetId="0">#REF!</definedName>
    <definedName name="รตท">#REF!</definedName>
    <definedName name="รตน" localSheetId="0">#REF!</definedName>
    <definedName name="รตน">#REF!</definedName>
    <definedName name="รตฝ" localSheetId="0">#REF!</definedName>
    <definedName name="รตฝ">#REF!</definedName>
    <definedName name="รตพ" localSheetId="0">#REF!</definedName>
    <definedName name="รตพ">#REF!</definedName>
    <definedName name="รวม" localSheetId="0">#REF!</definedName>
    <definedName name="รวม">#REF!</definedName>
    <definedName name="รวมดำเนินการเอง" localSheetId="0">#REF!</definedName>
    <definedName name="รวมดำเนินการเอง">#REF!</definedName>
    <definedName name="รหัส" localSheetId="0">#REF!</definedName>
    <definedName name="รหัส">#REF!</definedName>
    <definedName name="รหัสจังหวัด" localSheetId="0">#REF!</definedName>
    <definedName name="รหัสจังหวัด">#REF!</definedName>
    <definedName name="รองวดปรับปรุงระบบ" localSheetId="0">#REF!</definedName>
    <definedName name="รองวดปรับปรุงระบบ">#REF!</definedName>
    <definedName name="รองวดปรับปรุงฯสชป.1" localSheetId="0">#REF!</definedName>
    <definedName name="รองวดปรับปรุงฯสชป.1">#REF!</definedName>
    <definedName name="รองวดปรับปรุงฯสชป.10" localSheetId="0">#REF!</definedName>
    <definedName name="รองวดปรับปรุงฯสชป.10">#REF!</definedName>
    <definedName name="รองวดปรับปรุงฯสชป.11" localSheetId="0">#REF!</definedName>
    <definedName name="รองวดปรับปรุงฯสชป.11">#REF!</definedName>
    <definedName name="รองวดปรับปรุงฯสชป.12" localSheetId="0">#REF!</definedName>
    <definedName name="รองวดปรับปรุงฯสชป.12">#REF!</definedName>
    <definedName name="รองวดปรับปรุงฯสชป.2" localSheetId="0">#REF!</definedName>
    <definedName name="รองวดปรับปรุงฯสชป.2">#REF!</definedName>
    <definedName name="รองวดปรับปรุงฯสชป.3" localSheetId="0">#REF!</definedName>
    <definedName name="รองวดปรับปรุงฯสชป.3">#REF!</definedName>
    <definedName name="รองวดปรับปรุงฯสชป.4" localSheetId="0">#REF!</definedName>
    <definedName name="รองวดปรับปรุงฯสชป.4">#REF!</definedName>
    <definedName name="รองวดปรับปรุงฯสชป.5" localSheetId="0">#REF!</definedName>
    <definedName name="รองวดปรับปรุงฯสชป.5">#REF!</definedName>
    <definedName name="รองวดปรับปรุงฯสชป.6" localSheetId="0">#REF!</definedName>
    <definedName name="รองวดปรับปรุงฯสชป.6">#REF!</definedName>
    <definedName name="รองวดปรับปรุงฯสชป.7" localSheetId="0">#REF!</definedName>
    <definedName name="รองวดปรับปรุงฯสชป.7">#REF!</definedName>
    <definedName name="รองวดปรับปรุงฯสชป.8" localSheetId="0">#REF!</definedName>
    <definedName name="รองวดปรับปรุงฯสชป.8">#REF!</definedName>
    <definedName name="รองวดปรับปรุงฯสชป.9" localSheetId="0">#REF!</definedName>
    <definedName name="รองวดปรับปรุงฯสชป.9">#REF!</definedName>
    <definedName name="รัตตานี" localSheetId="0">#REF!</definedName>
    <definedName name="รัตตานี">#REF!</definedName>
    <definedName name="รายละเอียดงาน" localSheetId="0">#REF!</definedName>
    <definedName name="รายละเอียดงาน">#REF!</definedName>
    <definedName name="รูปตัดที่1" localSheetId="0">#REF!</definedName>
    <definedName name="รูปตัดที่1">#REF!</definedName>
    <definedName name="รูปตัดที่2" localSheetId="0">#REF!</definedName>
    <definedName name="รูปตัดที่2">#REF!</definedName>
    <definedName name="รูปตัดที่3" localSheetId="0">#REF!</definedName>
    <definedName name="รูปตัดที่3">#REF!</definedName>
    <definedName name="รูปที่1" localSheetId="0">#REF!</definedName>
    <definedName name="รูปที่1">#REF!</definedName>
    <definedName name="รูปที่2" localSheetId="0">#REF!</definedName>
    <definedName name="รูปที่2">#REF!</definedName>
    <definedName name="ลบ" localSheetId="0">#REF!</definedName>
    <definedName name="ลบ">#REF!</definedName>
    <definedName name="ลบง" localSheetId="0">#REF!</definedName>
    <definedName name="ลบง">#REF!</definedName>
    <definedName name="ลบย" localSheetId="0">#REF!</definedName>
    <definedName name="ลบย">#REF!</definedName>
    <definedName name="เลขประมาณการ" localSheetId="0">#REF!</definedName>
    <definedName name="เลขประมาณการ">#REF!</definedName>
    <definedName name="ศก" localSheetId="0">#REF!</definedName>
    <definedName name="ศก">#REF!</definedName>
    <definedName name="ส" localSheetId="0">#REF!</definedName>
    <definedName name="ส">#REF!</definedName>
    <definedName name="สชป." localSheetId="0">#REF!</definedName>
    <definedName name="สชป.">#REF!</definedName>
    <definedName name="สชป10" localSheetId="0">#REF!</definedName>
    <definedName name="สชป10">#REF!</definedName>
    <definedName name="สส" localSheetId="0">#REF!</definedName>
    <definedName name="สส">#REF!</definedName>
    <definedName name="สสน" localSheetId="0">#REF!</definedName>
    <definedName name="สสน">#REF!</definedName>
    <definedName name="สสว" localSheetId="0">#REF!</definedName>
    <definedName name="สสว">#REF!</definedName>
    <definedName name="สารำรากา" localSheetId="0">#REF!</definedName>
    <definedName name="สารำรากา">#REF!</definedName>
    <definedName name="สาส" localSheetId="0">#REF!</definedName>
    <definedName name="สาส">#REF!</definedName>
    <definedName name="เสา" localSheetId="0">#REF!</definedName>
    <definedName name="เสา">#REF!</definedName>
    <definedName name="หน่วยงาน" localSheetId="0">#REF!</definedName>
    <definedName name="หน่วยงาน">#REF!</definedName>
    <definedName name="หนุ่ม" localSheetId="0">#REF!</definedName>
    <definedName name="หนุ่ม">#REF!</definedName>
    <definedName name="หลังสะพาน" localSheetId="0">#REF!</definedName>
    <definedName name="หลังสะพาน">#REF!</definedName>
    <definedName name="เห้1ห" localSheetId="0">#REF!</definedName>
    <definedName name="เห้1ห">#REF!</definedName>
    <definedName name="อ1167" localSheetId="0">[8]S1!#REF!</definedName>
    <definedName name="อ1167">[8]S1!#REF!</definedName>
    <definedName name="อ492" localSheetId="0">[8]S1!#REF!</definedName>
    <definedName name="อ492">[8]S1!#REF!</definedName>
    <definedName name="อยู่ในเขตสชป." localSheetId="0">#REF!</definedName>
    <definedName name="อยู่ในเขตสชป.">#REF!</definedName>
  </definedNames>
  <calcPr calcId="145621"/>
</workbook>
</file>

<file path=xl/calcChain.xml><?xml version="1.0" encoding="utf-8"?>
<calcChain xmlns="http://schemas.openxmlformats.org/spreadsheetml/2006/main">
  <c r="BA778" i="1" l="1"/>
  <c r="AZ778" i="1"/>
  <c r="BA777" i="1"/>
  <c r="AZ777" i="1"/>
  <c r="AW775" i="1"/>
  <c r="AV775" i="1"/>
  <c r="AU775" i="1"/>
  <c r="AO775" i="1"/>
  <c r="AN775" i="1"/>
  <c r="AM775" i="1"/>
  <c r="AJ775" i="1"/>
  <c r="AT775" i="1" s="1"/>
  <c r="N775" i="1"/>
  <c r="B775" i="1"/>
  <c r="AZ774" i="1"/>
  <c r="BA774" i="1" s="1"/>
  <c r="AV773" i="1"/>
  <c r="AR773" i="1"/>
  <c r="AQ773" i="1"/>
  <c r="AP773" i="1"/>
  <c r="AN773" i="1"/>
  <c r="AJ773" i="1"/>
  <c r="AW773" i="1" s="1"/>
  <c r="N773" i="1"/>
  <c r="AV772" i="1"/>
  <c r="AR772" i="1"/>
  <c r="AQ772" i="1"/>
  <c r="AP772" i="1"/>
  <c r="AN772" i="1"/>
  <c r="AJ772" i="1"/>
  <c r="AW772" i="1" s="1"/>
  <c r="N772" i="1"/>
  <c r="AV771" i="1"/>
  <c r="AV770" i="1" s="1"/>
  <c r="AV769" i="1" s="1"/>
  <c r="AR771" i="1"/>
  <c r="AQ771" i="1"/>
  <c r="AQ770" i="1" s="1"/>
  <c r="AP771" i="1"/>
  <c r="AP770" i="1" s="1"/>
  <c r="AN771" i="1"/>
  <c r="AN770" i="1" s="1"/>
  <c r="AN769" i="1" s="1"/>
  <c r="AJ771" i="1"/>
  <c r="AW771" i="1" s="1"/>
  <c r="AW770" i="1" s="1"/>
  <c r="AW769" i="1" s="1"/>
  <c r="B770" i="1"/>
  <c r="AX769" i="1"/>
  <c r="N769" i="1"/>
  <c r="M769" i="1"/>
  <c r="B769" i="1"/>
  <c r="AZ768" i="1"/>
  <c r="AW767" i="1"/>
  <c r="AV767" i="1"/>
  <c r="AU767" i="1"/>
  <c r="AT767" i="1"/>
  <c r="AS767" i="1"/>
  <c r="AR767" i="1"/>
  <c r="AQ767" i="1"/>
  <c r="AP767" i="1"/>
  <c r="AO767" i="1"/>
  <c r="AN767" i="1"/>
  <c r="AL767" i="1"/>
  <c r="AW766" i="1"/>
  <c r="AV766" i="1"/>
  <c r="AT766" i="1"/>
  <c r="AP766" i="1"/>
  <c r="AO766" i="1"/>
  <c r="AN766" i="1"/>
  <c r="AK766" i="1"/>
  <c r="AJ766" i="1"/>
  <c r="AU766" i="1" s="1"/>
  <c r="N766" i="1"/>
  <c r="AJ765" i="1"/>
  <c r="N765" i="1"/>
  <c r="AW764" i="1"/>
  <c r="AV764" i="1"/>
  <c r="AT764" i="1"/>
  <c r="AP764" i="1"/>
  <c r="AO764" i="1"/>
  <c r="AN764" i="1"/>
  <c r="AK764" i="1"/>
  <c r="AJ764" i="1"/>
  <c r="AU764" i="1" s="1"/>
  <c r="N764" i="1"/>
  <c r="AT763" i="1"/>
  <c r="AS763" i="1"/>
  <c r="AR763" i="1"/>
  <c r="AK763" i="1"/>
  <c r="AJ763" i="1"/>
  <c r="N763" i="1"/>
  <c r="AW762" i="1"/>
  <c r="AV762" i="1"/>
  <c r="AT762" i="1"/>
  <c r="AP762" i="1"/>
  <c r="AO762" i="1"/>
  <c r="AN762" i="1"/>
  <c r="AK762" i="1"/>
  <c r="AJ762" i="1"/>
  <c r="AU762" i="1" s="1"/>
  <c r="N762" i="1"/>
  <c r="AT761" i="1"/>
  <c r="AS761" i="1"/>
  <c r="AR761" i="1"/>
  <c r="AJ761" i="1"/>
  <c r="N761" i="1"/>
  <c r="AW760" i="1"/>
  <c r="AV760" i="1"/>
  <c r="AT760" i="1"/>
  <c r="AP760" i="1"/>
  <c r="AO760" i="1"/>
  <c r="AN760" i="1"/>
  <c r="AK760" i="1"/>
  <c r="AJ760" i="1"/>
  <c r="AU760" i="1" s="1"/>
  <c r="N760" i="1"/>
  <c r="AK759" i="1"/>
  <c r="AJ759" i="1"/>
  <c r="N759" i="1"/>
  <c r="AW758" i="1"/>
  <c r="AV758" i="1"/>
  <c r="AT758" i="1"/>
  <c r="AP758" i="1"/>
  <c r="AO758" i="1"/>
  <c r="AN758" i="1"/>
  <c r="AK758" i="1"/>
  <c r="AJ758" i="1"/>
  <c r="AU758" i="1" s="1"/>
  <c r="N758" i="1"/>
  <c r="AT757" i="1"/>
  <c r="AS757" i="1"/>
  <c r="AR757" i="1"/>
  <c r="AJ757" i="1"/>
  <c r="N757" i="1"/>
  <c r="AW756" i="1"/>
  <c r="AV756" i="1"/>
  <c r="AT756" i="1"/>
  <c r="AP756" i="1"/>
  <c r="AO756" i="1"/>
  <c r="AN756" i="1"/>
  <c r="AK756" i="1"/>
  <c r="AJ756" i="1"/>
  <c r="AU756" i="1" s="1"/>
  <c r="N756" i="1"/>
  <c r="N745" i="1" s="1"/>
  <c r="N744" i="1" s="1"/>
  <c r="AS755" i="1"/>
  <c r="AR755" i="1"/>
  <c r="AJ755" i="1"/>
  <c r="J755" i="1"/>
  <c r="I755" i="1"/>
  <c r="AW754" i="1"/>
  <c r="AV754" i="1"/>
  <c r="AP754" i="1"/>
  <c r="AO754" i="1"/>
  <c r="AN754" i="1"/>
  <c r="AJ754" i="1"/>
  <c r="AU754" i="1" s="1"/>
  <c r="S754" i="1"/>
  <c r="S755" i="1" s="1"/>
  <c r="S756" i="1" s="1"/>
  <c r="S757" i="1" s="1"/>
  <c r="S758" i="1" s="1"/>
  <c r="S759" i="1" s="1"/>
  <c r="S760" i="1" s="1"/>
  <c r="S761" i="1" s="1"/>
  <c r="S762" i="1" s="1"/>
  <c r="S763" i="1" s="1"/>
  <c r="S764" i="1" s="1"/>
  <c r="S765" i="1" s="1"/>
  <c r="S766" i="1" s="1"/>
  <c r="AW753" i="1"/>
  <c r="AV753" i="1"/>
  <c r="AU753" i="1"/>
  <c r="AS753" i="1"/>
  <c r="AR753" i="1"/>
  <c r="AQ753" i="1"/>
  <c r="AO753" i="1"/>
  <c r="AN753" i="1"/>
  <c r="AL753" i="1"/>
  <c r="AJ753" i="1"/>
  <c r="AP753" i="1" s="1"/>
  <c r="AE753" i="1"/>
  <c r="AE754" i="1" s="1"/>
  <c r="T753" i="1"/>
  <c r="T754" i="1" s="1"/>
  <c r="T755" i="1" s="1"/>
  <c r="T756" i="1" s="1"/>
  <c r="T757" i="1" s="1"/>
  <c r="T758" i="1" s="1"/>
  <c r="T759" i="1" s="1"/>
  <c r="T760" i="1" s="1"/>
  <c r="T761" i="1" s="1"/>
  <c r="T762" i="1" s="1"/>
  <c r="T763" i="1" s="1"/>
  <c r="T764" i="1" s="1"/>
  <c r="T765" i="1" s="1"/>
  <c r="T766" i="1" s="1"/>
  <c r="I753" i="1"/>
  <c r="AW752" i="1"/>
  <c r="AV752" i="1"/>
  <c r="AP752" i="1"/>
  <c r="AO752" i="1"/>
  <c r="AN752" i="1"/>
  <c r="AJ752" i="1"/>
  <c r="AU752" i="1" s="1"/>
  <c r="AE752" i="1"/>
  <c r="T752" i="1"/>
  <c r="S752" i="1"/>
  <c r="S753" i="1" s="1"/>
  <c r="R752" i="1"/>
  <c r="R753" i="1" s="1"/>
  <c r="R754" i="1" s="1"/>
  <c r="R755" i="1" s="1"/>
  <c r="R756" i="1" s="1"/>
  <c r="R757" i="1" s="1"/>
  <c r="R758" i="1" s="1"/>
  <c r="R759" i="1" s="1"/>
  <c r="R760" i="1" s="1"/>
  <c r="R761" i="1" s="1"/>
  <c r="R762" i="1" s="1"/>
  <c r="R763" i="1" s="1"/>
  <c r="R764" i="1" s="1"/>
  <c r="R765" i="1" s="1"/>
  <c r="R766" i="1" s="1"/>
  <c r="J752" i="1"/>
  <c r="J753" i="1" s="1"/>
  <c r="I752" i="1"/>
  <c r="AU751" i="1"/>
  <c r="AT751" i="1"/>
  <c r="AS751" i="1"/>
  <c r="AJ751" i="1"/>
  <c r="AG751" i="1"/>
  <c r="AG752" i="1" s="1"/>
  <c r="AG753" i="1" s="1"/>
  <c r="AG754" i="1" s="1"/>
  <c r="AG755" i="1" s="1"/>
  <c r="AG756" i="1" s="1"/>
  <c r="AG757" i="1" s="1"/>
  <c r="AG758" i="1" s="1"/>
  <c r="AG759" i="1" s="1"/>
  <c r="AG760" i="1" s="1"/>
  <c r="AG761" i="1" s="1"/>
  <c r="AG762" i="1" s="1"/>
  <c r="AG763" i="1" s="1"/>
  <c r="AG764" i="1" s="1"/>
  <c r="AG765" i="1" s="1"/>
  <c r="AG766" i="1" s="1"/>
  <c r="AE751" i="1"/>
  <c r="AT750" i="1"/>
  <c r="AS750" i="1"/>
  <c r="AL750" i="1"/>
  <c r="AJ750" i="1"/>
  <c r="AU750" i="1" s="1"/>
  <c r="AW749" i="1"/>
  <c r="AV749" i="1"/>
  <c r="AU749" i="1"/>
  <c r="AS749" i="1"/>
  <c r="AR749" i="1"/>
  <c r="AQ749" i="1"/>
  <c r="AP749" i="1"/>
  <c r="AO749" i="1"/>
  <c r="AN749" i="1"/>
  <c r="AL749" i="1"/>
  <c r="AJ749" i="1"/>
  <c r="AT749" i="1" s="1"/>
  <c r="AW748" i="1"/>
  <c r="AV748" i="1"/>
  <c r="AU748" i="1"/>
  <c r="AT748" i="1"/>
  <c r="AS748" i="1"/>
  <c r="AR748" i="1"/>
  <c r="AQ748" i="1"/>
  <c r="AP748" i="1"/>
  <c r="AO748" i="1"/>
  <c r="AN748" i="1"/>
  <c r="AL748" i="1"/>
  <c r="O748" i="1"/>
  <c r="AW747" i="1"/>
  <c r="AV747" i="1"/>
  <c r="AU747" i="1"/>
  <c r="AT747" i="1"/>
  <c r="AS747" i="1"/>
  <c r="AR747" i="1"/>
  <c r="AQ747" i="1"/>
  <c r="AP747" i="1"/>
  <c r="AO747" i="1"/>
  <c r="AN747" i="1"/>
  <c r="AL747" i="1"/>
  <c r="O747" i="1"/>
  <c r="AX745" i="1"/>
  <c r="AM745" i="1"/>
  <c r="Z745" i="1"/>
  <c r="Y745" i="1"/>
  <c r="X745" i="1"/>
  <c r="W745" i="1"/>
  <c r="W744" i="1" s="1"/>
  <c r="V745" i="1"/>
  <c r="V744" i="1" s="1"/>
  <c r="U745" i="1"/>
  <c r="O745" i="1"/>
  <c r="O744" i="1" s="1"/>
  <c r="O689" i="1" s="1"/>
  <c r="M745" i="1"/>
  <c r="M744" i="1" s="1"/>
  <c r="B745" i="1"/>
  <c r="AX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U744" i="1"/>
  <c r="T744" i="1"/>
  <c r="S744" i="1"/>
  <c r="R744" i="1"/>
  <c r="Q744" i="1"/>
  <c r="P744" i="1"/>
  <c r="B744" i="1"/>
  <c r="AW743" i="1"/>
  <c r="AV743" i="1"/>
  <c r="AU743" i="1"/>
  <c r="AT743" i="1"/>
  <c r="AS743" i="1"/>
  <c r="AR743" i="1"/>
  <c r="AQ743" i="1"/>
  <c r="AP743" i="1"/>
  <c r="AZ743" i="1" s="1"/>
  <c r="BA743" i="1" s="1"/>
  <c r="AO743" i="1"/>
  <c r="AN743" i="1"/>
  <c r="AV742" i="1"/>
  <c r="AU742" i="1"/>
  <c r="AT742" i="1"/>
  <c r="AR742" i="1"/>
  <c r="AQ742" i="1"/>
  <c r="AP742" i="1"/>
  <c r="AN742" i="1"/>
  <c r="AL742" i="1"/>
  <c r="AK742" i="1"/>
  <c r="AJ742" i="1"/>
  <c r="AS742" i="1" s="1"/>
  <c r="N742" i="1"/>
  <c r="AV741" i="1"/>
  <c r="AU741" i="1"/>
  <c r="AT741" i="1"/>
  <c r="AR741" i="1"/>
  <c r="AQ741" i="1"/>
  <c r="AP741" i="1"/>
  <c r="AN741" i="1"/>
  <c r="AL741" i="1"/>
  <c r="AK741" i="1"/>
  <c r="AJ741" i="1"/>
  <c r="AW741" i="1" s="1"/>
  <c r="N741" i="1"/>
  <c r="AV740" i="1"/>
  <c r="AU740" i="1"/>
  <c r="AU723" i="1" s="1"/>
  <c r="AU690" i="1" s="1"/>
  <c r="AT740" i="1"/>
  <c r="AR740" i="1"/>
  <c r="AQ740" i="1"/>
  <c r="AP740" i="1"/>
  <c r="AN740" i="1"/>
  <c r="AL740" i="1"/>
  <c r="AK740" i="1"/>
  <c r="AJ740" i="1"/>
  <c r="AS740" i="1" s="1"/>
  <c r="N740" i="1"/>
  <c r="AV739" i="1"/>
  <c r="AU739" i="1"/>
  <c r="AT739" i="1"/>
  <c r="AR739" i="1"/>
  <c r="AQ739" i="1"/>
  <c r="AP739" i="1"/>
  <c r="AN739" i="1"/>
  <c r="AL739" i="1"/>
  <c r="AK739" i="1"/>
  <c r="AJ739" i="1"/>
  <c r="AW739" i="1" s="1"/>
  <c r="N739" i="1"/>
  <c r="AV738" i="1"/>
  <c r="AU738" i="1"/>
  <c r="AT738" i="1"/>
  <c r="AR738" i="1"/>
  <c r="AQ738" i="1"/>
  <c r="AP738" i="1"/>
  <c r="AN738" i="1"/>
  <c r="AL738" i="1"/>
  <c r="AK738" i="1"/>
  <c r="AJ738" i="1"/>
  <c r="AS738" i="1" s="1"/>
  <c r="N738" i="1"/>
  <c r="AV737" i="1"/>
  <c r="AU737" i="1"/>
  <c r="AT737" i="1"/>
  <c r="AR737" i="1"/>
  <c r="AQ737" i="1"/>
  <c r="AP737" i="1"/>
  <c r="AO737" i="1"/>
  <c r="AN737" i="1"/>
  <c r="AL737" i="1"/>
  <c r="AK737" i="1"/>
  <c r="AJ737" i="1"/>
  <c r="AW737" i="1" s="1"/>
  <c r="N737" i="1"/>
  <c r="AV736" i="1"/>
  <c r="AU736" i="1"/>
  <c r="AT736" i="1"/>
  <c r="AR736" i="1"/>
  <c r="AQ736" i="1"/>
  <c r="AP736" i="1"/>
  <c r="AN736" i="1"/>
  <c r="AL736" i="1"/>
  <c r="AK736" i="1"/>
  <c r="AJ736" i="1"/>
  <c r="AS736" i="1" s="1"/>
  <c r="N736" i="1"/>
  <c r="AV735" i="1"/>
  <c r="AU735" i="1"/>
  <c r="AT735" i="1"/>
  <c r="AR735" i="1"/>
  <c r="AQ735" i="1"/>
  <c r="AP735" i="1"/>
  <c r="AN735" i="1"/>
  <c r="AL735" i="1"/>
  <c r="AK735" i="1"/>
  <c r="AJ735" i="1"/>
  <c r="AW735" i="1" s="1"/>
  <c r="N735" i="1"/>
  <c r="AV734" i="1"/>
  <c r="AU734" i="1"/>
  <c r="AT734" i="1"/>
  <c r="AR734" i="1"/>
  <c r="AQ734" i="1"/>
  <c r="AP734" i="1"/>
  <c r="AN734" i="1"/>
  <c r="AL734" i="1"/>
  <c r="AK734" i="1"/>
  <c r="AJ734" i="1"/>
  <c r="AS734" i="1" s="1"/>
  <c r="N734" i="1"/>
  <c r="AV733" i="1"/>
  <c r="AU733" i="1"/>
  <c r="AT733" i="1"/>
  <c r="AR733" i="1"/>
  <c r="AQ733" i="1"/>
  <c r="AP733" i="1"/>
  <c r="AP723" i="1" s="1"/>
  <c r="AN733" i="1"/>
  <c r="AL733" i="1"/>
  <c r="AK733" i="1"/>
  <c r="AJ733" i="1"/>
  <c r="AW733" i="1" s="1"/>
  <c r="N733" i="1"/>
  <c r="N723" i="1" s="1"/>
  <c r="N690" i="1" s="1"/>
  <c r="N689" i="1" s="1"/>
  <c r="AV732" i="1"/>
  <c r="AU732" i="1"/>
  <c r="AT732" i="1"/>
  <c r="AR732" i="1"/>
  <c r="AQ732" i="1"/>
  <c r="AP732" i="1"/>
  <c r="AN732" i="1"/>
  <c r="AL732" i="1"/>
  <c r="AK732" i="1"/>
  <c r="AJ732" i="1"/>
  <c r="AS732" i="1" s="1"/>
  <c r="N732" i="1"/>
  <c r="AV731" i="1"/>
  <c r="AU731" i="1"/>
  <c r="AT731" i="1"/>
  <c r="AR731" i="1"/>
  <c r="AQ731" i="1"/>
  <c r="AP731" i="1"/>
  <c r="AN731" i="1"/>
  <c r="AL731" i="1"/>
  <c r="AK731" i="1"/>
  <c r="AJ731" i="1"/>
  <c r="AW731" i="1" s="1"/>
  <c r="N731" i="1"/>
  <c r="AV730" i="1"/>
  <c r="AU730" i="1"/>
  <c r="AT730" i="1"/>
  <c r="AR730" i="1"/>
  <c r="AQ730" i="1"/>
  <c r="AP730" i="1"/>
  <c r="AN730" i="1"/>
  <c r="AL730" i="1"/>
  <c r="AK730" i="1"/>
  <c r="AJ730" i="1"/>
  <c r="AS730" i="1" s="1"/>
  <c r="S730" i="1"/>
  <c r="S731" i="1" s="1"/>
  <c r="S732" i="1" s="1"/>
  <c r="S733" i="1" s="1"/>
  <c r="S734" i="1" s="1"/>
  <c r="S735" i="1" s="1"/>
  <c r="S736" i="1" s="1"/>
  <c r="S737" i="1" s="1"/>
  <c r="S738" i="1" s="1"/>
  <c r="S739" i="1" s="1"/>
  <c r="S740" i="1" s="1"/>
  <c r="S741" i="1" s="1"/>
  <c r="S742" i="1" s="1"/>
  <c r="N730" i="1"/>
  <c r="AZ729" i="1"/>
  <c r="BA729" i="1" s="1"/>
  <c r="AX729" i="1"/>
  <c r="AW729" i="1"/>
  <c r="AV729" i="1"/>
  <c r="AU729" i="1"/>
  <c r="AT729" i="1"/>
  <c r="AS729" i="1"/>
  <c r="AR729" i="1"/>
  <c r="AL729" i="1"/>
  <c r="AL723" i="1" s="1"/>
  <c r="AJ729" i="1"/>
  <c r="AG729" i="1"/>
  <c r="AG730" i="1" s="1"/>
  <c r="AG731" i="1" s="1"/>
  <c r="AG732" i="1" s="1"/>
  <c r="AG733" i="1" s="1"/>
  <c r="AG734" i="1" s="1"/>
  <c r="AG735" i="1" s="1"/>
  <c r="AG736" i="1" s="1"/>
  <c r="AG737" i="1" s="1"/>
  <c r="AG738" i="1" s="1"/>
  <c r="AG739" i="1" s="1"/>
  <c r="AG740" i="1" s="1"/>
  <c r="AG741" i="1" s="1"/>
  <c r="AG742" i="1" s="1"/>
  <c r="T729" i="1"/>
  <c r="T730" i="1" s="1"/>
  <c r="T731" i="1" s="1"/>
  <c r="T732" i="1" s="1"/>
  <c r="T733" i="1" s="1"/>
  <c r="T734" i="1" s="1"/>
  <c r="T735" i="1" s="1"/>
  <c r="T736" i="1" s="1"/>
  <c r="T737" i="1" s="1"/>
  <c r="T738" i="1" s="1"/>
  <c r="T739" i="1" s="1"/>
  <c r="T740" i="1" s="1"/>
  <c r="T741" i="1" s="1"/>
  <c r="T742" i="1" s="1"/>
  <c r="S729" i="1"/>
  <c r="R729" i="1"/>
  <c r="R730" i="1" s="1"/>
  <c r="R731" i="1" s="1"/>
  <c r="R732" i="1" s="1"/>
  <c r="R733" i="1" s="1"/>
  <c r="R734" i="1" s="1"/>
  <c r="R735" i="1" s="1"/>
  <c r="R736" i="1" s="1"/>
  <c r="R737" i="1" s="1"/>
  <c r="R738" i="1" s="1"/>
  <c r="R739" i="1" s="1"/>
  <c r="R740" i="1" s="1"/>
  <c r="R741" i="1" s="1"/>
  <c r="R742" i="1" s="1"/>
  <c r="N729" i="1"/>
  <c r="BA728" i="1"/>
  <c r="AZ728" i="1"/>
  <c r="O728" i="1"/>
  <c r="BA727" i="1"/>
  <c r="AZ727" i="1"/>
  <c r="AJ727" i="1"/>
  <c r="BA726" i="1"/>
  <c r="AZ726" i="1"/>
  <c r="O726" i="1"/>
  <c r="AZ725" i="1"/>
  <c r="BA725" i="1" s="1"/>
  <c r="AZ724" i="1"/>
  <c r="BA724" i="1" s="1"/>
  <c r="AX723" i="1"/>
  <c r="AT723" i="1"/>
  <c r="AQ723" i="1"/>
  <c r="AM723" i="1"/>
  <c r="Z723" i="1"/>
  <c r="Y723" i="1"/>
  <c r="Y690" i="1" s="1"/>
  <c r="Y689" i="1" s="1"/>
  <c r="X723" i="1"/>
  <c r="W723" i="1"/>
  <c r="V723" i="1"/>
  <c r="U723" i="1"/>
  <c r="O723" i="1"/>
  <c r="M723" i="1"/>
  <c r="B723" i="1"/>
  <c r="AZ722" i="1"/>
  <c r="BA722" i="1" s="1"/>
  <c r="BA721" i="1"/>
  <c r="AZ721" i="1"/>
  <c r="AL721" i="1"/>
  <c r="AL719" i="1" s="1"/>
  <c r="AL690" i="1" s="1"/>
  <c r="AZ720" i="1"/>
  <c r="BA720" i="1" s="1"/>
  <c r="AX719" i="1"/>
  <c r="AW719" i="1"/>
  <c r="AV719" i="1"/>
  <c r="AU719" i="1"/>
  <c r="AT719" i="1"/>
  <c r="AS719" i="1"/>
  <c r="AR719" i="1"/>
  <c r="AQ719" i="1"/>
  <c r="AP719" i="1"/>
  <c r="AO719" i="1"/>
  <c r="AN719" i="1"/>
  <c r="AM719" i="1"/>
  <c r="AZ719" i="1" s="1"/>
  <c r="AK719" i="1"/>
  <c r="AJ719" i="1"/>
  <c r="Z719" i="1"/>
  <c r="Y719" i="1"/>
  <c r="X719" i="1"/>
  <c r="W719" i="1"/>
  <c r="V719" i="1"/>
  <c r="U719" i="1"/>
  <c r="N719" i="1"/>
  <c r="M719" i="1"/>
  <c r="B719" i="1"/>
  <c r="BA718" i="1"/>
  <c r="AZ718" i="1"/>
  <c r="AZ717" i="1"/>
  <c r="BA717" i="1" s="1"/>
  <c r="AZ716" i="1"/>
  <c r="BA716" i="1" s="1"/>
  <c r="AX715" i="1"/>
  <c r="AW715" i="1"/>
  <c r="AV715" i="1"/>
  <c r="AU715" i="1"/>
  <c r="AT715" i="1"/>
  <c r="AS715" i="1"/>
  <c r="AR715" i="1"/>
  <c r="AQ715" i="1"/>
  <c r="AP715" i="1"/>
  <c r="AO715" i="1"/>
  <c r="AN715" i="1"/>
  <c r="AM715" i="1"/>
  <c r="AZ715" i="1" s="1"/>
  <c r="AL715" i="1"/>
  <c r="AK715" i="1"/>
  <c r="AJ715" i="1"/>
  <c r="BA715" i="1" s="1"/>
  <c r="Z715" i="1"/>
  <c r="Y715" i="1"/>
  <c r="X715" i="1"/>
  <c r="W715" i="1"/>
  <c r="V715" i="1"/>
  <c r="N715" i="1"/>
  <c r="M715" i="1"/>
  <c r="B715" i="1"/>
  <c r="B690" i="1" s="1"/>
  <c r="B689" i="1" s="1"/>
  <c r="AZ714" i="1"/>
  <c r="BA714" i="1" s="1"/>
  <c r="AS713" i="1"/>
  <c r="AR713" i="1"/>
  <c r="AQ713" i="1"/>
  <c r="AP713" i="1"/>
  <c r="AP711" i="1" s="1"/>
  <c r="AP690" i="1" s="1"/>
  <c r="AO713" i="1"/>
  <c r="AZ713" i="1" s="1"/>
  <c r="BA713" i="1" s="1"/>
  <c r="BA712" i="1"/>
  <c r="AZ712" i="1"/>
  <c r="AX711" i="1"/>
  <c r="AW711" i="1"/>
  <c r="AV711" i="1"/>
  <c r="AU711" i="1"/>
  <c r="AT711" i="1"/>
  <c r="AS711" i="1"/>
  <c r="AR711" i="1"/>
  <c r="AQ711" i="1"/>
  <c r="AN711" i="1"/>
  <c r="AM711" i="1"/>
  <c r="AL711" i="1"/>
  <c r="AK711" i="1"/>
  <c r="AJ711" i="1"/>
  <c r="Z711" i="1"/>
  <c r="Y711" i="1"/>
  <c r="X711" i="1"/>
  <c r="W711" i="1"/>
  <c r="W690" i="1" s="1"/>
  <c r="W689" i="1" s="1"/>
  <c r="V711" i="1"/>
  <c r="N711" i="1"/>
  <c r="M711" i="1"/>
  <c r="B711" i="1"/>
  <c r="AZ710" i="1"/>
  <c r="BA710" i="1" s="1"/>
  <c r="AZ709" i="1"/>
  <c r="BA709" i="1" s="1"/>
  <c r="AZ708" i="1"/>
  <c r="BA708" i="1" s="1"/>
  <c r="AZ707" i="1"/>
  <c r="BA707" i="1" s="1"/>
  <c r="AZ706" i="1"/>
  <c r="AJ706" i="1"/>
  <c r="BA706" i="1" s="1"/>
  <c r="BA705" i="1"/>
  <c r="AZ705" i="1"/>
  <c r="AJ705" i="1"/>
  <c r="AZ704" i="1"/>
  <c r="AJ704" i="1"/>
  <c r="BA704" i="1" s="1"/>
  <c r="AZ703" i="1"/>
  <c r="AJ703" i="1"/>
  <c r="BA703" i="1" s="1"/>
  <c r="AZ702" i="1"/>
  <c r="AJ702" i="1"/>
  <c r="BA702" i="1" s="1"/>
  <c r="BA701" i="1"/>
  <c r="AZ701" i="1"/>
  <c r="AJ701" i="1"/>
  <c r="AZ700" i="1"/>
  <c r="AJ700" i="1"/>
  <c r="BA700" i="1" s="1"/>
  <c r="AZ699" i="1"/>
  <c r="AJ699" i="1"/>
  <c r="BA699" i="1" s="1"/>
  <c r="AZ698" i="1"/>
  <c r="BA698" i="1" s="1"/>
  <c r="AX697" i="1"/>
  <c r="AW697" i="1"/>
  <c r="AV697" i="1"/>
  <c r="AU697" i="1"/>
  <c r="AT697" i="1"/>
  <c r="AS697" i="1"/>
  <c r="AR697" i="1"/>
  <c r="AQ697" i="1"/>
  <c r="AQ690" i="1" s="1"/>
  <c r="AP697" i="1"/>
  <c r="AO697" i="1"/>
  <c r="AN697" i="1"/>
  <c r="AM697" i="1"/>
  <c r="AL697" i="1"/>
  <c r="AK697" i="1"/>
  <c r="AB697" i="1"/>
  <c r="AB690" i="1" s="1"/>
  <c r="AA697" i="1"/>
  <c r="Z697" i="1"/>
  <c r="Y697" i="1"/>
  <c r="X697" i="1"/>
  <c r="W697" i="1"/>
  <c r="V697" i="1"/>
  <c r="N697" i="1"/>
  <c r="M697" i="1"/>
  <c r="M690" i="1" s="1"/>
  <c r="M689" i="1" s="1"/>
  <c r="B697" i="1"/>
  <c r="BA696" i="1"/>
  <c r="AZ696" i="1"/>
  <c r="BA695" i="1"/>
  <c r="AZ695" i="1"/>
  <c r="AZ694" i="1"/>
  <c r="BA694" i="1" s="1"/>
  <c r="BA693" i="1"/>
  <c r="AZ693" i="1"/>
  <c r="BA692" i="1"/>
  <c r="AZ692" i="1"/>
  <c r="BA691" i="1"/>
  <c r="AZ691" i="1"/>
  <c r="AX690" i="1"/>
  <c r="AX689" i="1" s="1"/>
  <c r="AT690" i="1"/>
  <c r="AM690" i="1"/>
  <c r="AI690" i="1"/>
  <c r="AH690" i="1"/>
  <c r="AG690" i="1"/>
  <c r="AF690" i="1"/>
  <c r="AE690" i="1"/>
  <c r="AD690" i="1"/>
  <c r="AC690" i="1"/>
  <c r="AA690" i="1"/>
  <c r="Z690" i="1"/>
  <c r="X690" i="1"/>
  <c r="V690" i="1"/>
  <c r="U690" i="1"/>
  <c r="T690" i="1"/>
  <c r="S690" i="1"/>
  <c r="R690" i="1"/>
  <c r="Q690" i="1"/>
  <c r="P690" i="1"/>
  <c r="O690" i="1"/>
  <c r="Z689" i="1"/>
  <c r="X689" i="1"/>
  <c r="V689" i="1"/>
  <c r="AZ688" i="1"/>
  <c r="BA688" i="1" s="1"/>
  <c r="AW687" i="1"/>
  <c r="AV687" i="1"/>
  <c r="AU687" i="1"/>
  <c r="AT687" i="1"/>
  <c r="AT683" i="1" s="1"/>
  <c r="AT673" i="1" s="1"/>
  <c r="AS687" i="1"/>
  <c r="AR687" i="1"/>
  <c r="AQ687" i="1"/>
  <c r="AP687" i="1"/>
  <c r="AZ687" i="1" s="1"/>
  <c r="BA687" i="1" s="1"/>
  <c r="AO687" i="1"/>
  <c r="AN687" i="1"/>
  <c r="O687" i="1"/>
  <c r="AW686" i="1"/>
  <c r="AW683" i="1" s="1"/>
  <c r="AW673" i="1" s="1"/>
  <c r="AV686" i="1"/>
  <c r="AU686" i="1"/>
  <c r="AT686" i="1"/>
  <c r="AS686" i="1"/>
  <c r="AR686" i="1"/>
  <c r="AQ686" i="1"/>
  <c r="AQ683" i="1" s="1"/>
  <c r="AP686" i="1"/>
  <c r="AO686" i="1"/>
  <c r="AO683" i="1" s="1"/>
  <c r="AO673" i="1" s="1"/>
  <c r="AN686" i="1"/>
  <c r="AZ686" i="1" s="1"/>
  <c r="BA686" i="1" s="1"/>
  <c r="O686" i="1"/>
  <c r="AW685" i="1"/>
  <c r="AV685" i="1"/>
  <c r="AU685" i="1"/>
  <c r="AT685" i="1"/>
  <c r="AS685" i="1"/>
  <c r="AR685" i="1"/>
  <c r="AQ685" i="1"/>
  <c r="AP685" i="1"/>
  <c r="AO685" i="1"/>
  <c r="AN685" i="1"/>
  <c r="AZ685" i="1" s="1"/>
  <c r="BA685" i="1" s="1"/>
  <c r="O685" i="1"/>
  <c r="BA684" i="1"/>
  <c r="AZ684" i="1"/>
  <c r="AX683" i="1"/>
  <c r="AV683" i="1"/>
  <c r="AU683" i="1"/>
  <c r="AS683" i="1"/>
  <c r="AR683" i="1"/>
  <c r="AP683" i="1"/>
  <c r="AN683" i="1"/>
  <c r="AM683" i="1"/>
  <c r="AZ683" i="1" s="1"/>
  <c r="AL683" i="1"/>
  <c r="AK683" i="1"/>
  <c r="AJ683" i="1"/>
  <c r="BA683" i="1" s="1"/>
  <c r="Z683" i="1"/>
  <c r="Y683" i="1"/>
  <c r="X683" i="1"/>
  <c r="W683" i="1"/>
  <c r="V683" i="1"/>
  <c r="O683" i="1"/>
  <c r="N683" i="1"/>
  <c r="M683" i="1"/>
  <c r="B683" i="1"/>
  <c r="BA682" i="1"/>
  <c r="AZ682" i="1"/>
  <c r="BA681" i="1"/>
  <c r="AZ681" i="1"/>
  <c r="BA680" i="1"/>
  <c r="AZ680" i="1"/>
  <c r="AZ679" i="1"/>
  <c r="BA679" i="1" s="1"/>
  <c r="AX678" i="1"/>
  <c r="AW678" i="1"/>
  <c r="AV678" i="1"/>
  <c r="AU678" i="1"/>
  <c r="AT678" i="1"/>
  <c r="AS678" i="1"/>
  <c r="AR678" i="1"/>
  <c r="AQ678" i="1"/>
  <c r="AP678" i="1"/>
  <c r="AO678" i="1"/>
  <c r="AN678" i="1"/>
  <c r="AM678" i="1"/>
  <c r="AZ678" i="1" s="1"/>
  <c r="AL678" i="1"/>
  <c r="AK678" i="1"/>
  <c r="AJ678" i="1"/>
  <c r="BA678" i="1" s="1"/>
  <c r="Z678" i="1"/>
  <c r="Y678" i="1"/>
  <c r="X678" i="1"/>
  <c r="W678" i="1"/>
  <c r="V678" i="1"/>
  <c r="N678" i="1"/>
  <c r="M678" i="1"/>
  <c r="B678" i="1"/>
  <c r="AZ677" i="1"/>
  <c r="BA677" i="1" s="1"/>
  <c r="AZ676" i="1"/>
  <c r="AJ676" i="1"/>
  <c r="BA676" i="1" s="1"/>
  <c r="AZ675" i="1"/>
  <c r="BA675" i="1" s="1"/>
  <c r="AX674" i="1"/>
  <c r="AX673" i="1" s="1"/>
  <c r="AW674" i="1"/>
  <c r="AV674" i="1"/>
  <c r="AV673" i="1" s="1"/>
  <c r="AU674" i="1"/>
  <c r="AT674" i="1"/>
  <c r="AS674" i="1"/>
  <c r="AR674" i="1"/>
  <c r="AQ674" i="1"/>
  <c r="AP674" i="1"/>
  <c r="AP673" i="1" s="1"/>
  <c r="AO674" i="1"/>
  <c r="AN674" i="1"/>
  <c r="AN673" i="1" s="1"/>
  <c r="AM674" i="1"/>
  <c r="AZ674" i="1" s="1"/>
  <c r="AL674" i="1"/>
  <c r="AK674" i="1"/>
  <c r="AJ674" i="1"/>
  <c r="BA674" i="1" s="1"/>
  <c r="Z674" i="1"/>
  <c r="Y674" i="1"/>
  <c r="Y673" i="1" s="1"/>
  <c r="X674" i="1"/>
  <c r="W674" i="1"/>
  <c r="W673" i="1" s="1"/>
  <c r="V674" i="1"/>
  <c r="N674" i="1"/>
  <c r="M674" i="1"/>
  <c r="B674" i="1"/>
  <c r="AU673" i="1"/>
  <c r="AS673" i="1"/>
  <c r="AR673" i="1"/>
  <c r="AQ673" i="1"/>
  <c r="AZ673" i="1" s="1"/>
  <c r="AM673" i="1"/>
  <c r="AL673" i="1"/>
  <c r="AK673" i="1"/>
  <c r="AJ673" i="1"/>
  <c r="Z673" i="1"/>
  <c r="X673" i="1"/>
  <c r="V673" i="1"/>
  <c r="O673" i="1"/>
  <c r="N673" i="1"/>
  <c r="M673" i="1"/>
  <c r="B673" i="1"/>
  <c r="B593" i="1" s="1"/>
  <c r="AZ672" i="1"/>
  <c r="BA672" i="1" s="1"/>
  <c r="AW671" i="1"/>
  <c r="AV671" i="1"/>
  <c r="AU671" i="1"/>
  <c r="AT671" i="1"/>
  <c r="AT667" i="1" s="1"/>
  <c r="AT649" i="1" s="1"/>
  <c r="AS671" i="1"/>
  <c r="AR671" i="1"/>
  <c r="AQ671" i="1"/>
  <c r="AP671" i="1"/>
  <c r="AO671" i="1"/>
  <c r="AN671" i="1"/>
  <c r="O671" i="1"/>
  <c r="BA670" i="1"/>
  <c r="AW670" i="1"/>
  <c r="AW667" i="1" s="1"/>
  <c r="AV670" i="1"/>
  <c r="AU670" i="1"/>
  <c r="AT670" i="1"/>
  <c r="AS670" i="1"/>
  <c r="AR670" i="1"/>
  <c r="AQ670" i="1"/>
  <c r="AQ667" i="1" s="1"/>
  <c r="AP670" i="1"/>
  <c r="AO670" i="1"/>
  <c r="AO667" i="1" s="1"/>
  <c r="AN670" i="1"/>
  <c r="AZ670" i="1" s="1"/>
  <c r="O670" i="1"/>
  <c r="AW669" i="1"/>
  <c r="AV669" i="1"/>
  <c r="AU669" i="1"/>
  <c r="AT669" i="1"/>
  <c r="AS669" i="1"/>
  <c r="AR669" i="1"/>
  <c r="AQ669" i="1"/>
  <c r="AP669" i="1"/>
  <c r="AO669" i="1"/>
  <c r="AN669" i="1"/>
  <c r="AZ669" i="1" s="1"/>
  <c r="BA669" i="1" s="1"/>
  <c r="O669" i="1"/>
  <c r="BA668" i="1"/>
  <c r="AZ668" i="1"/>
  <c r="AX667" i="1"/>
  <c r="AV667" i="1"/>
  <c r="AV649" i="1" s="1"/>
  <c r="AU667" i="1"/>
  <c r="AS667" i="1"/>
  <c r="AR667" i="1"/>
  <c r="AP667" i="1"/>
  <c r="AN667" i="1"/>
  <c r="AL667" i="1"/>
  <c r="AJ667" i="1"/>
  <c r="O667" i="1"/>
  <c r="N667" i="1"/>
  <c r="M667" i="1"/>
  <c r="B667" i="1"/>
  <c r="AZ666" i="1"/>
  <c r="BA666" i="1" s="1"/>
  <c r="AZ665" i="1"/>
  <c r="BA665" i="1" s="1"/>
  <c r="AZ664" i="1"/>
  <c r="BA664" i="1" s="1"/>
  <c r="AX663" i="1"/>
  <c r="AW663" i="1"/>
  <c r="AV663" i="1"/>
  <c r="AU663" i="1"/>
  <c r="AT663" i="1"/>
  <c r="AS663" i="1"/>
  <c r="AR663" i="1"/>
  <c r="AQ663" i="1"/>
  <c r="AP663" i="1"/>
  <c r="AO663" i="1"/>
  <c r="AN663" i="1"/>
  <c r="AM663" i="1"/>
  <c r="AZ663" i="1" s="1"/>
  <c r="AL663" i="1"/>
  <c r="AK663" i="1"/>
  <c r="AJ663" i="1"/>
  <c r="Z663" i="1"/>
  <c r="Y663" i="1"/>
  <c r="X663" i="1"/>
  <c r="X649" i="1" s="1"/>
  <c r="W663" i="1"/>
  <c r="V663" i="1"/>
  <c r="U663" i="1"/>
  <c r="N663" i="1"/>
  <c r="M663" i="1"/>
  <c r="B663" i="1"/>
  <c r="AZ662" i="1"/>
  <c r="BA662" i="1" s="1"/>
  <c r="AV661" i="1"/>
  <c r="AU661" i="1"/>
  <c r="AU659" i="1" s="1"/>
  <c r="AU649" i="1" s="1"/>
  <c r="AT661" i="1"/>
  <c r="AS661" i="1"/>
  <c r="AR661" i="1"/>
  <c r="AQ661" i="1"/>
  <c r="AQ659" i="1" s="1"/>
  <c r="AQ649" i="1" s="1"/>
  <c r="AP661" i="1"/>
  <c r="AO661" i="1"/>
  <c r="AO659" i="1" s="1"/>
  <c r="AO649" i="1" s="1"/>
  <c r="BA660" i="1"/>
  <c r="AZ660" i="1"/>
  <c r="AX659" i="1"/>
  <c r="AW659" i="1"/>
  <c r="AV659" i="1"/>
  <c r="AT659" i="1"/>
  <c r="AS659" i="1"/>
  <c r="AR659" i="1"/>
  <c r="AP659" i="1"/>
  <c r="AN659" i="1"/>
  <c r="AM659" i="1"/>
  <c r="AK659" i="1"/>
  <c r="AJ659" i="1"/>
  <c r="Z659" i="1"/>
  <c r="Y659" i="1"/>
  <c r="Y649" i="1" s="1"/>
  <c r="X659" i="1"/>
  <c r="W659" i="1"/>
  <c r="V659" i="1"/>
  <c r="U659" i="1"/>
  <c r="N659" i="1"/>
  <c r="M659" i="1"/>
  <c r="B659" i="1"/>
  <c r="BA658" i="1"/>
  <c r="AZ658" i="1"/>
  <c r="AZ657" i="1"/>
  <c r="AJ657" i="1"/>
  <c r="BA657" i="1" s="1"/>
  <c r="AZ656" i="1"/>
  <c r="AJ656" i="1"/>
  <c r="BA656" i="1" s="1"/>
  <c r="BA655" i="1"/>
  <c r="AZ655" i="1"/>
  <c r="AJ655" i="1"/>
  <c r="AZ654" i="1"/>
  <c r="AJ654" i="1"/>
  <c r="BA654" i="1" s="1"/>
  <c r="AZ653" i="1"/>
  <c r="AJ653" i="1"/>
  <c r="AZ652" i="1"/>
  <c r="AJ652" i="1"/>
  <c r="BA652" i="1" s="1"/>
  <c r="BA651" i="1"/>
  <c r="AZ651" i="1"/>
  <c r="AX650" i="1"/>
  <c r="AX649" i="1" s="1"/>
  <c r="AW650" i="1"/>
  <c r="AV650" i="1"/>
  <c r="AU650" i="1"/>
  <c r="AT650" i="1"/>
  <c r="AS650" i="1"/>
  <c r="AR650" i="1"/>
  <c r="AQ650" i="1"/>
  <c r="AP650" i="1"/>
  <c r="AP649" i="1" s="1"/>
  <c r="AO650" i="1"/>
  <c r="AN650" i="1"/>
  <c r="AM650" i="1"/>
  <c r="AL650" i="1"/>
  <c r="AB650" i="1"/>
  <c r="AA650" i="1"/>
  <c r="Z650" i="1"/>
  <c r="Z649" i="1" s="1"/>
  <c r="Y650" i="1"/>
  <c r="X650" i="1"/>
  <c r="W650" i="1"/>
  <c r="V650" i="1"/>
  <c r="U650" i="1"/>
  <c r="N650" i="1"/>
  <c r="M650" i="1"/>
  <c r="B650" i="1"/>
  <c r="B649" i="1" s="1"/>
  <c r="AS649" i="1"/>
  <c r="AR649" i="1"/>
  <c r="AM649" i="1"/>
  <c r="AK649" i="1"/>
  <c r="AI649" i="1"/>
  <c r="AH649" i="1"/>
  <c r="AG649" i="1"/>
  <c r="AF649" i="1"/>
  <c r="AE649" i="1"/>
  <c r="AD649" i="1"/>
  <c r="AC649" i="1"/>
  <c r="AB649" i="1"/>
  <c r="AA649" i="1"/>
  <c r="W649" i="1"/>
  <c r="V649" i="1"/>
  <c r="U649" i="1"/>
  <c r="T649" i="1"/>
  <c r="S649" i="1"/>
  <c r="R649" i="1"/>
  <c r="Q649" i="1"/>
  <c r="P649" i="1"/>
  <c r="O649" i="1"/>
  <c r="N649" i="1"/>
  <c r="M649" i="1"/>
  <c r="BA648" i="1"/>
  <c r="AZ648" i="1"/>
  <c r="AV647" i="1"/>
  <c r="AU647" i="1"/>
  <c r="AT647" i="1"/>
  <c r="AT645" i="1" s="1"/>
  <c r="AT633" i="1" s="1"/>
  <c r="AS647" i="1"/>
  <c r="AR647" i="1"/>
  <c r="AL647" i="1" s="1"/>
  <c r="AL645" i="1" s="1"/>
  <c r="AL633" i="1" s="1"/>
  <c r="AQ647" i="1"/>
  <c r="AP647" i="1"/>
  <c r="AO647" i="1"/>
  <c r="AZ647" i="1" s="1"/>
  <c r="BA647" i="1" s="1"/>
  <c r="AZ646" i="1"/>
  <c r="BA646" i="1" s="1"/>
  <c r="AX645" i="1"/>
  <c r="AW645" i="1"/>
  <c r="AV645" i="1"/>
  <c r="AU645" i="1"/>
  <c r="AS645" i="1"/>
  <c r="AS633" i="1" s="1"/>
  <c r="AR645" i="1"/>
  <c r="AQ645" i="1"/>
  <c r="AP645" i="1"/>
  <c r="AO645" i="1"/>
  <c r="AN645" i="1"/>
  <c r="AM645" i="1"/>
  <c r="AK645" i="1"/>
  <c r="AK633" i="1" s="1"/>
  <c r="AJ645" i="1"/>
  <c r="Z645" i="1"/>
  <c r="Y645" i="1"/>
  <c r="X645" i="1"/>
  <c r="W645" i="1"/>
  <c r="V645" i="1"/>
  <c r="U645" i="1"/>
  <c r="N645" i="1"/>
  <c r="N633" i="1" s="1"/>
  <c r="M645" i="1"/>
  <c r="B645" i="1"/>
  <c r="AZ644" i="1"/>
  <c r="BA644" i="1" s="1"/>
  <c r="AZ643" i="1"/>
  <c r="AJ643" i="1"/>
  <c r="BA643" i="1" s="1"/>
  <c r="BA642" i="1"/>
  <c r="AZ642" i="1"/>
  <c r="AJ642" i="1"/>
  <c r="AZ641" i="1"/>
  <c r="AJ641" i="1"/>
  <c r="BA641" i="1" s="1"/>
  <c r="AZ640" i="1"/>
  <c r="AJ640" i="1"/>
  <c r="AZ639" i="1"/>
  <c r="AJ639" i="1"/>
  <c r="BA639" i="1" s="1"/>
  <c r="AZ638" i="1"/>
  <c r="BA638" i="1" s="1"/>
  <c r="AX637" i="1"/>
  <c r="AW637" i="1"/>
  <c r="AV637" i="1"/>
  <c r="AU637" i="1"/>
  <c r="AT637" i="1"/>
  <c r="AS637" i="1"/>
  <c r="AR637" i="1"/>
  <c r="AQ637" i="1"/>
  <c r="AP637" i="1"/>
  <c r="AO637" i="1"/>
  <c r="AN637" i="1"/>
  <c r="AM637" i="1"/>
  <c r="AL637" i="1"/>
  <c r="AK637" i="1"/>
  <c r="Z637" i="1"/>
  <c r="Y637" i="1"/>
  <c r="Y633" i="1" s="1"/>
  <c r="X637" i="1"/>
  <c r="W637" i="1"/>
  <c r="V637" i="1"/>
  <c r="U637" i="1"/>
  <c r="N637" i="1"/>
  <c r="M637" i="1"/>
  <c r="B637" i="1"/>
  <c r="BA636" i="1"/>
  <c r="AZ636" i="1"/>
  <c r="BA635" i="1"/>
  <c r="AZ635" i="1"/>
  <c r="AZ634" i="1"/>
  <c r="BA634" i="1" s="1"/>
  <c r="AX633" i="1"/>
  <c r="AW633" i="1"/>
  <c r="AV633" i="1"/>
  <c r="AU633" i="1"/>
  <c r="AR633" i="1"/>
  <c r="AQ633" i="1"/>
  <c r="AP633" i="1"/>
  <c r="AO633" i="1"/>
  <c r="AN633" i="1"/>
  <c r="AM633" i="1"/>
  <c r="AI633" i="1"/>
  <c r="AH633" i="1"/>
  <c r="AG633" i="1"/>
  <c r="AF633" i="1"/>
  <c r="AE633" i="1"/>
  <c r="AD633" i="1"/>
  <c r="AC633" i="1"/>
  <c r="AB633" i="1"/>
  <c r="AA633" i="1"/>
  <c r="Z633" i="1"/>
  <c r="X633" i="1"/>
  <c r="W633" i="1"/>
  <c r="V633" i="1"/>
  <c r="U633" i="1"/>
  <c r="T633" i="1"/>
  <c r="S633" i="1"/>
  <c r="R633" i="1"/>
  <c r="Q633" i="1"/>
  <c r="P633" i="1"/>
  <c r="O633" i="1"/>
  <c r="M633" i="1"/>
  <c r="B633" i="1"/>
  <c r="AZ632" i="1"/>
  <c r="BA632" i="1" s="1"/>
  <c r="AV631" i="1"/>
  <c r="AU631" i="1"/>
  <c r="AT631" i="1"/>
  <c r="AS631" i="1"/>
  <c r="AR631" i="1"/>
  <c r="AQ631" i="1"/>
  <c r="AP631" i="1"/>
  <c r="AO631" i="1"/>
  <c r="AZ631" i="1" s="1"/>
  <c r="BA631" i="1" s="1"/>
  <c r="AV630" i="1"/>
  <c r="AU630" i="1"/>
  <c r="AT630" i="1"/>
  <c r="AL630" i="1" s="1"/>
  <c r="AS630" i="1"/>
  <c r="AR630" i="1"/>
  <c r="AQ630" i="1"/>
  <c r="AP630" i="1"/>
  <c r="AO630" i="1"/>
  <c r="AZ630" i="1" s="1"/>
  <c r="BA630" i="1" s="1"/>
  <c r="AV629" i="1"/>
  <c r="AU629" i="1"/>
  <c r="AT629" i="1"/>
  <c r="AS629" i="1"/>
  <c r="AR629" i="1"/>
  <c r="AQ629" i="1"/>
  <c r="AP629" i="1"/>
  <c r="AO629" i="1"/>
  <c r="AV628" i="1"/>
  <c r="AU628" i="1"/>
  <c r="AT628" i="1"/>
  <c r="AS628" i="1"/>
  <c r="AR628" i="1"/>
  <c r="AR620" i="1" s="1"/>
  <c r="AQ628" i="1"/>
  <c r="AP628" i="1"/>
  <c r="AO628" i="1"/>
  <c r="AV627" i="1"/>
  <c r="AU627" i="1"/>
  <c r="AU620" i="1" s="1"/>
  <c r="AT627" i="1"/>
  <c r="AS627" i="1"/>
  <c r="AR627" i="1"/>
  <c r="AQ627" i="1"/>
  <c r="AP627" i="1"/>
  <c r="AO627" i="1"/>
  <c r="AZ627" i="1" s="1"/>
  <c r="BA627" i="1" s="1"/>
  <c r="AV626" i="1"/>
  <c r="AU626" i="1"/>
  <c r="AT626" i="1"/>
  <c r="AS626" i="1"/>
  <c r="AR626" i="1"/>
  <c r="AQ626" i="1"/>
  <c r="AP626" i="1"/>
  <c r="AO626" i="1"/>
  <c r="AV625" i="1"/>
  <c r="AU625" i="1"/>
  <c r="AT625" i="1"/>
  <c r="AS625" i="1"/>
  <c r="AL625" i="1" s="1"/>
  <c r="AR625" i="1"/>
  <c r="AQ625" i="1"/>
  <c r="AP625" i="1"/>
  <c r="AO625" i="1"/>
  <c r="AV624" i="1"/>
  <c r="AV620" i="1" s="1"/>
  <c r="AU624" i="1"/>
  <c r="AT624" i="1"/>
  <c r="AS624" i="1"/>
  <c r="AR624" i="1"/>
  <c r="AQ624" i="1"/>
  <c r="AP624" i="1"/>
  <c r="AO624" i="1"/>
  <c r="AL624" i="1"/>
  <c r="AV623" i="1"/>
  <c r="AU623" i="1"/>
  <c r="AT623" i="1"/>
  <c r="AS623" i="1"/>
  <c r="AR623" i="1"/>
  <c r="AQ623" i="1"/>
  <c r="AP623" i="1"/>
  <c r="AO623" i="1"/>
  <c r="AV622" i="1"/>
  <c r="AU622" i="1"/>
  <c r="AT622" i="1"/>
  <c r="AT620" i="1" s="1"/>
  <c r="AS622" i="1"/>
  <c r="AR622" i="1"/>
  <c r="AQ622" i="1"/>
  <c r="AP622" i="1"/>
  <c r="AO622" i="1"/>
  <c r="AZ621" i="1"/>
  <c r="BA621" i="1" s="1"/>
  <c r="AX620" i="1"/>
  <c r="AW620" i="1"/>
  <c r="AN620" i="1"/>
  <c r="AM620" i="1"/>
  <c r="AK620" i="1"/>
  <c r="AJ620" i="1"/>
  <c r="Z620" i="1"/>
  <c r="Y620" i="1"/>
  <c r="X620" i="1"/>
  <c r="W620" i="1"/>
  <c r="V620" i="1"/>
  <c r="U620" i="1"/>
  <c r="O620" i="1"/>
  <c r="N620" i="1"/>
  <c r="M620" i="1"/>
  <c r="B620" i="1"/>
  <c r="AZ619" i="1"/>
  <c r="BA619" i="1" s="1"/>
  <c r="AZ618" i="1"/>
  <c r="BA618" i="1" s="1"/>
  <c r="BA617" i="1"/>
  <c r="AZ617" i="1"/>
  <c r="AX616" i="1"/>
  <c r="AW616" i="1"/>
  <c r="AV616" i="1"/>
  <c r="AU616" i="1"/>
  <c r="AT616" i="1"/>
  <c r="AS616" i="1"/>
  <c r="AR616" i="1"/>
  <c r="AQ616" i="1"/>
  <c r="AP616" i="1"/>
  <c r="AO616" i="1"/>
  <c r="AN616" i="1"/>
  <c r="AM616" i="1"/>
  <c r="AL616" i="1"/>
  <c r="AK616" i="1"/>
  <c r="AJ616" i="1"/>
  <c r="AB616" i="1"/>
  <c r="AA616" i="1"/>
  <c r="Z616" i="1"/>
  <c r="Y616" i="1"/>
  <c r="X616" i="1"/>
  <c r="U616" i="1"/>
  <c r="O616" i="1"/>
  <c r="N616" i="1"/>
  <c r="M616" i="1"/>
  <c r="B616" i="1"/>
  <c r="AZ615" i="1"/>
  <c r="BA615" i="1" s="1"/>
  <c r="AJ614" i="1"/>
  <c r="AL614" i="1" s="1"/>
  <c r="O614" i="1"/>
  <c r="AJ613" i="1"/>
  <c r="AL613" i="1" s="1"/>
  <c r="O613" i="1"/>
  <c r="AJ612" i="1"/>
  <c r="O612" i="1"/>
  <c r="AL611" i="1"/>
  <c r="AJ611" i="1"/>
  <c r="O611" i="1"/>
  <c r="AJ610" i="1"/>
  <c r="AL610" i="1" s="1"/>
  <c r="O610" i="1"/>
  <c r="AJ609" i="1"/>
  <c r="AL609" i="1" s="1"/>
  <c r="O609" i="1"/>
  <c r="AJ608" i="1"/>
  <c r="AL608" i="1" s="1"/>
  <c r="O608" i="1"/>
  <c r="AL607" i="1"/>
  <c r="AM607" i="1" s="1"/>
  <c r="AJ607" i="1"/>
  <c r="O607" i="1"/>
  <c r="AJ606" i="1"/>
  <c r="AL606" i="1" s="1"/>
  <c r="O606" i="1"/>
  <c r="AJ605" i="1"/>
  <c r="AL605" i="1" s="1"/>
  <c r="O605" i="1"/>
  <c r="AJ604" i="1"/>
  <c r="O604" i="1"/>
  <c r="AL603" i="1"/>
  <c r="AJ603" i="1"/>
  <c r="O603" i="1"/>
  <c r="AJ602" i="1"/>
  <c r="AL602" i="1" s="1"/>
  <c r="O602" i="1"/>
  <c r="AJ601" i="1"/>
  <c r="O601" i="1"/>
  <c r="AL600" i="1"/>
  <c r="AM600" i="1" s="1"/>
  <c r="AJ600" i="1"/>
  <c r="O600" i="1"/>
  <c r="AJ599" i="1"/>
  <c r="AL599" i="1" s="1"/>
  <c r="AM599" i="1" s="1"/>
  <c r="O599" i="1"/>
  <c r="AJ598" i="1"/>
  <c r="AJ595" i="1" s="1"/>
  <c r="O598" i="1"/>
  <c r="AL597" i="1"/>
  <c r="AJ597" i="1"/>
  <c r="O597" i="1"/>
  <c r="O595" i="1" s="1"/>
  <c r="O594" i="1" s="1"/>
  <c r="O593" i="1" s="1"/>
  <c r="BA596" i="1"/>
  <c r="AZ596" i="1"/>
  <c r="AK595" i="1"/>
  <c r="Z595" i="1"/>
  <c r="Y595" i="1"/>
  <c r="X595" i="1"/>
  <c r="W595" i="1"/>
  <c r="V595" i="1"/>
  <c r="U595" i="1"/>
  <c r="N595" i="1"/>
  <c r="N594" i="1" s="1"/>
  <c r="N593" i="1" s="1"/>
  <c r="M595" i="1"/>
  <c r="B595" i="1"/>
  <c r="M594" i="1"/>
  <c r="M593" i="1" s="1"/>
  <c r="B594" i="1"/>
  <c r="AK593" i="1"/>
  <c r="AZ592" i="1"/>
  <c r="BA592" i="1" s="1"/>
  <c r="BA591" i="1"/>
  <c r="AZ591" i="1"/>
  <c r="BA590" i="1"/>
  <c r="AZ590" i="1"/>
  <c r="AZ589" i="1"/>
  <c r="BA589" i="1" s="1"/>
  <c r="AZ588" i="1"/>
  <c r="BA588" i="1" s="1"/>
  <c r="AP588" i="1"/>
  <c r="AO588" i="1"/>
  <c r="AN588" i="1"/>
  <c r="O588" i="1"/>
  <c r="AP587" i="1"/>
  <c r="AO587" i="1"/>
  <c r="AN587" i="1"/>
  <c r="AN583" i="1" s="1"/>
  <c r="O587" i="1"/>
  <c r="AP586" i="1"/>
  <c r="AP583" i="1" s="1"/>
  <c r="AP582" i="1" s="1"/>
  <c r="AO586" i="1"/>
  <c r="AN586" i="1"/>
  <c r="AZ586" i="1" s="1"/>
  <c r="BA586" i="1" s="1"/>
  <c r="O586" i="1"/>
  <c r="AP585" i="1"/>
  <c r="AO585" i="1"/>
  <c r="AN585" i="1"/>
  <c r="AZ585" i="1" s="1"/>
  <c r="BA585" i="1" s="1"/>
  <c r="O585" i="1"/>
  <c r="AZ584" i="1"/>
  <c r="BA584" i="1" s="1"/>
  <c r="AL583" i="1"/>
  <c r="AJ583" i="1"/>
  <c r="N583" i="1"/>
  <c r="N582" i="1" s="1"/>
  <c r="M583" i="1"/>
  <c r="M582" i="1" s="1"/>
  <c r="M495" i="1" s="1"/>
  <c r="B583" i="1"/>
  <c r="B582" i="1" s="1"/>
  <c r="AL582" i="1"/>
  <c r="AJ582" i="1"/>
  <c r="AZ581" i="1"/>
  <c r="BA581" i="1" s="1"/>
  <c r="AZ580" i="1"/>
  <c r="BA580" i="1" s="1"/>
  <c r="O580" i="1"/>
  <c r="BA579" i="1"/>
  <c r="AZ579" i="1"/>
  <c r="AQ578" i="1"/>
  <c r="AQ574" i="1" s="1"/>
  <c r="AP578" i="1"/>
  <c r="AO578" i="1"/>
  <c r="AL578" i="1"/>
  <c r="AL574" i="1" s="1"/>
  <c r="AK578" i="1"/>
  <c r="AJ578" i="1"/>
  <c r="Z578" i="1"/>
  <c r="Y578" i="1"/>
  <c r="X578" i="1"/>
  <c r="X574" i="1" s="1"/>
  <c r="W578" i="1"/>
  <c r="V578" i="1"/>
  <c r="V574" i="1" s="1"/>
  <c r="O578" i="1"/>
  <c r="O574" i="1" s="1"/>
  <c r="N578" i="1"/>
  <c r="M578" i="1"/>
  <c r="B578" i="1"/>
  <c r="AZ577" i="1"/>
  <c r="BA577" i="1" s="1"/>
  <c r="AZ576" i="1"/>
  <c r="BA576" i="1" s="1"/>
  <c r="BA575" i="1"/>
  <c r="AZ575" i="1"/>
  <c r="O575" i="1"/>
  <c r="N575" i="1"/>
  <c r="M575" i="1"/>
  <c r="AX574" i="1"/>
  <c r="AW574" i="1"/>
  <c r="AV574" i="1"/>
  <c r="AU574" i="1"/>
  <c r="AT574" i="1"/>
  <c r="AS574" i="1"/>
  <c r="AR574" i="1"/>
  <c r="AP574" i="1"/>
  <c r="AN574" i="1"/>
  <c r="AM574" i="1"/>
  <c r="AK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W574" i="1"/>
  <c r="U574" i="1"/>
  <c r="T574" i="1"/>
  <c r="S574" i="1"/>
  <c r="R574" i="1"/>
  <c r="Q574" i="1"/>
  <c r="P574" i="1"/>
  <c r="N574" i="1"/>
  <c r="M574" i="1"/>
  <c r="B574" i="1"/>
  <c r="AZ573" i="1"/>
  <c r="BA573" i="1" s="1"/>
  <c r="BA572" i="1"/>
  <c r="AZ572" i="1"/>
  <c r="AL572" i="1"/>
  <c r="AZ571" i="1"/>
  <c r="BA571" i="1" s="1"/>
  <c r="AX570" i="1"/>
  <c r="AW570" i="1"/>
  <c r="AV570" i="1"/>
  <c r="AU570" i="1"/>
  <c r="AT570" i="1"/>
  <c r="AS570" i="1"/>
  <c r="AR570" i="1"/>
  <c r="AQ570" i="1"/>
  <c r="AP570" i="1"/>
  <c r="AO570" i="1"/>
  <c r="AN570" i="1"/>
  <c r="AM570" i="1"/>
  <c r="AZ570" i="1" s="1"/>
  <c r="AL570" i="1"/>
  <c r="AK570" i="1"/>
  <c r="AJ570" i="1"/>
  <c r="Z570" i="1"/>
  <c r="Y570" i="1"/>
  <c r="X570" i="1"/>
  <c r="X557" i="1" s="1"/>
  <c r="W570" i="1"/>
  <c r="V570" i="1"/>
  <c r="N570" i="1"/>
  <c r="M570" i="1"/>
  <c r="B570" i="1"/>
  <c r="AZ569" i="1"/>
  <c r="BA569" i="1" s="1"/>
  <c r="BA568" i="1"/>
  <c r="AZ568" i="1"/>
  <c r="AZ567" i="1"/>
  <c r="BA567" i="1" s="1"/>
  <c r="AX566" i="1"/>
  <c r="AW566" i="1"/>
  <c r="AV566" i="1"/>
  <c r="AV557" i="1" s="1"/>
  <c r="AV495" i="1" s="1"/>
  <c r="AU566" i="1"/>
  <c r="AT566" i="1"/>
  <c r="AS566" i="1"/>
  <c r="AR566" i="1"/>
  <c r="AQ566" i="1"/>
  <c r="AP566" i="1"/>
  <c r="AO566" i="1"/>
  <c r="AZ566" i="1" s="1"/>
  <c r="AN566" i="1"/>
  <c r="AN557" i="1" s="1"/>
  <c r="AM566" i="1"/>
  <c r="AL566" i="1"/>
  <c r="AK566" i="1"/>
  <c r="AJ566" i="1"/>
  <c r="N566" i="1"/>
  <c r="N557" i="1" s="1"/>
  <c r="M566" i="1"/>
  <c r="B566" i="1"/>
  <c r="BA565" i="1"/>
  <c r="AZ565" i="1"/>
  <c r="AU564" i="1"/>
  <c r="AU562" i="1" s="1"/>
  <c r="AU557" i="1" s="1"/>
  <c r="AT564" i="1"/>
  <c r="AT562" i="1" s="1"/>
  <c r="AT557" i="1" s="1"/>
  <c r="AS564" i="1"/>
  <c r="AR564" i="1"/>
  <c r="AR562" i="1" s="1"/>
  <c r="AQ564" i="1"/>
  <c r="AP564" i="1"/>
  <c r="AO564" i="1"/>
  <c r="AN564" i="1"/>
  <c r="AZ563" i="1"/>
  <c r="BA563" i="1" s="1"/>
  <c r="AX562" i="1"/>
  <c r="AW562" i="1"/>
  <c r="AV562" i="1"/>
  <c r="AS562" i="1"/>
  <c r="AQ562" i="1"/>
  <c r="AP562" i="1"/>
  <c r="AO562" i="1"/>
  <c r="AN562" i="1"/>
  <c r="AM562" i="1"/>
  <c r="AL562" i="1"/>
  <c r="AK562" i="1"/>
  <c r="AJ562" i="1"/>
  <c r="Z562" i="1"/>
  <c r="Y562" i="1"/>
  <c r="X562" i="1"/>
  <c r="W562" i="1"/>
  <c r="V562" i="1"/>
  <c r="N562" i="1"/>
  <c r="M562" i="1"/>
  <c r="B562" i="1"/>
  <c r="BA561" i="1"/>
  <c r="AZ561" i="1"/>
  <c r="AZ560" i="1"/>
  <c r="BA560" i="1" s="1"/>
  <c r="AZ559" i="1"/>
  <c r="BA559" i="1" s="1"/>
  <c r="AX558" i="1"/>
  <c r="AW558" i="1"/>
  <c r="AV558" i="1"/>
  <c r="AU558" i="1"/>
  <c r="AT558" i="1"/>
  <c r="AS558" i="1"/>
  <c r="AR558" i="1"/>
  <c r="AQ558" i="1"/>
  <c r="AP558" i="1"/>
  <c r="AO558" i="1"/>
  <c r="AN558" i="1"/>
  <c r="AM558" i="1"/>
  <c r="AZ558" i="1" s="1"/>
  <c r="AL558" i="1"/>
  <c r="AK558" i="1"/>
  <c r="AJ558" i="1"/>
  <c r="AI558" i="1"/>
  <c r="AH558" i="1"/>
  <c r="AH557" i="1" s="1"/>
  <c r="AG558" i="1"/>
  <c r="AG557" i="1" s="1"/>
  <c r="AF558" i="1"/>
  <c r="AE558" i="1"/>
  <c r="AD558" i="1"/>
  <c r="AC558" i="1"/>
  <c r="AB558" i="1"/>
  <c r="AB557" i="1" s="1"/>
  <c r="AA558" i="1"/>
  <c r="Z558" i="1"/>
  <c r="Y558" i="1"/>
  <c r="Y557" i="1" s="1"/>
  <c r="X558" i="1"/>
  <c r="W558" i="1"/>
  <c r="V558" i="1"/>
  <c r="U558" i="1"/>
  <c r="T558" i="1"/>
  <c r="T557" i="1" s="1"/>
  <c r="S558" i="1"/>
  <c r="R558" i="1"/>
  <c r="R557" i="1" s="1"/>
  <c r="Q558" i="1"/>
  <c r="Q557" i="1" s="1"/>
  <c r="P558" i="1"/>
  <c r="O558" i="1"/>
  <c r="N558" i="1"/>
  <c r="M558" i="1"/>
  <c r="B558" i="1"/>
  <c r="AS557" i="1"/>
  <c r="AM557" i="1"/>
  <c r="AL557" i="1"/>
  <c r="AK557" i="1"/>
  <c r="AI557" i="1"/>
  <c r="AF557" i="1"/>
  <c r="AE557" i="1"/>
  <c r="AD557" i="1"/>
  <c r="AC557" i="1"/>
  <c r="AA557" i="1"/>
  <c r="W557" i="1"/>
  <c r="V557" i="1"/>
  <c r="U557" i="1"/>
  <c r="S557" i="1"/>
  <c r="P557" i="1"/>
  <c r="O557" i="1"/>
  <c r="M557" i="1"/>
  <c r="BA556" i="1"/>
  <c r="AZ556" i="1"/>
  <c r="AU555" i="1"/>
  <c r="AT555" i="1"/>
  <c r="AT553" i="1" s="1"/>
  <c r="AT552" i="1" s="1"/>
  <c r="AS555" i="1"/>
  <c r="AS553" i="1" s="1"/>
  <c r="AS552" i="1" s="1"/>
  <c r="AS551" i="1" s="1"/>
  <c r="AR555" i="1"/>
  <c r="AQ555" i="1"/>
  <c r="AQ553" i="1" s="1"/>
  <c r="AP555" i="1"/>
  <c r="AO555" i="1"/>
  <c r="AN555" i="1"/>
  <c r="AN553" i="1" s="1"/>
  <c r="AN552" i="1" s="1"/>
  <c r="AZ554" i="1"/>
  <c r="BA554" i="1" s="1"/>
  <c r="AX553" i="1"/>
  <c r="AX552" i="1" s="1"/>
  <c r="AW553" i="1"/>
  <c r="AW552" i="1" s="1"/>
  <c r="AV553" i="1"/>
  <c r="AU553" i="1"/>
  <c r="AR553" i="1"/>
  <c r="AR552" i="1" s="1"/>
  <c r="AP553" i="1"/>
  <c r="AP552" i="1" s="1"/>
  <c r="AO553" i="1"/>
  <c r="AO552" i="1" s="1"/>
  <c r="AM553" i="1"/>
  <c r="AZ553" i="1" s="1"/>
  <c r="AL553" i="1"/>
  <c r="AK553" i="1"/>
  <c r="AJ553" i="1"/>
  <c r="AI553" i="1"/>
  <c r="AH553" i="1"/>
  <c r="AH552" i="1" s="1"/>
  <c r="AH495" i="1" s="1"/>
  <c r="AG553" i="1"/>
  <c r="AG552" i="1" s="1"/>
  <c r="AF553" i="1"/>
  <c r="AE553" i="1"/>
  <c r="AD553" i="1"/>
  <c r="AC553" i="1"/>
  <c r="AB553" i="1"/>
  <c r="AB552" i="1" s="1"/>
  <c r="AB495" i="1" s="1"/>
  <c r="AA553" i="1"/>
  <c r="Z553" i="1"/>
  <c r="Z552" i="1" s="1"/>
  <c r="Y553" i="1"/>
  <c r="Y552" i="1" s="1"/>
  <c r="X553" i="1"/>
  <c r="W553" i="1"/>
  <c r="V553" i="1"/>
  <c r="U553" i="1"/>
  <c r="T553" i="1"/>
  <c r="T552" i="1" s="1"/>
  <c r="T495" i="1" s="1"/>
  <c r="S553" i="1"/>
  <c r="R553" i="1"/>
  <c r="R552" i="1" s="1"/>
  <c r="Q553" i="1"/>
  <c r="Q552" i="1" s="1"/>
  <c r="P553" i="1"/>
  <c r="O553" i="1"/>
  <c r="N553" i="1"/>
  <c r="M553" i="1"/>
  <c r="B553" i="1"/>
  <c r="B552" i="1" s="1"/>
  <c r="AV552" i="1"/>
  <c r="AU552" i="1"/>
  <c r="AU551" i="1" s="1"/>
  <c r="AQ552" i="1"/>
  <c r="AM552" i="1"/>
  <c r="AL552" i="1"/>
  <c r="AK552" i="1"/>
  <c r="AK551" i="1" s="1"/>
  <c r="AI552" i="1"/>
  <c r="AI495" i="1" s="1"/>
  <c r="AF552" i="1"/>
  <c r="AE552" i="1"/>
  <c r="AD552" i="1"/>
  <c r="AC552" i="1"/>
  <c r="AA552" i="1"/>
  <c r="AA495" i="1" s="1"/>
  <c r="X552" i="1"/>
  <c r="W552" i="1"/>
  <c r="V552" i="1"/>
  <c r="U552" i="1"/>
  <c r="S552" i="1"/>
  <c r="S495" i="1" s="1"/>
  <c r="P552" i="1"/>
  <c r="O552" i="1"/>
  <c r="N552" i="1"/>
  <c r="N551" i="1" s="1"/>
  <c r="N435" i="1" s="1"/>
  <c r="M552" i="1"/>
  <c r="M551" i="1" s="1"/>
  <c r="W551" i="1"/>
  <c r="AZ550" i="1"/>
  <c r="BA550" i="1" s="1"/>
  <c r="AZ549" i="1"/>
  <c r="BA549" i="1" s="1"/>
  <c r="AX548" i="1"/>
  <c r="AW548" i="1"/>
  <c r="AV548" i="1"/>
  <c r="AU548" i="1"/>
  <c r="AT548" i="1"/>
  <c r="AS548" i="1"/>
  <c r="AR548" i="1"/>
  <c r="AQ548" i="1"/>
  <c r="AP548" i="1"/>
  <c r="AO548" i="1"/>
  <c r="AN548" i="1"/>
  <c r="AM548" i="1"/>
  <c r="AZ548" i="1" s="1"/>
  <c r="AL548" i="1"/>
  <c r="AK548" i="1"/>
  <c r="AJ548" i="1"/>
  <c r="BA548" i="1" s="1"/>
  <c r="Z548" i="1"/>
  <c r="Y548" i="1"/>
  <c r="X548" i="1"/>
  <c r="W548" i="1"/>
  <c r="V548" i="1"/>
  <c r="U548" i="1"/>
  <c r="O548" i="1"/>
  <c r="O495" i="1" s="1"/>
  <c r="N548" i="1"/>
  <c r="M548" i="1"/>
  <c r="B548" i="1"/>
  <c r="AZ547" i="1"/>
  <c r="BA547" i="1" s="1"/>
  <c r="BA546" i="1"/>
  <c r="AZ546" i="1"/>
  <c r="AX545" i="1"/>
  <c r="AW545" i="1"/>
  <c r="AV545" i="1"/>
  <c r="AU545" i="1"/>
  <c r="AT545" i="1"/>
  <c r="AS545" i="1"/>
  <c r="AR545" i="1"/>
  <c r="AQ545" i="1"/>
  <c r="AZ545" i="1" s="1"/>
  <c r="BA545" i="1" s="1"/>
  <c r="AP545" i="1"/>
  <c r="AO545" i="1"/>
  <c r="AN545" i="1"/>
  <c r="AM545" i="1"/>
  <c r="AL545" i="1"/>
  <c r="AK545" i="1"/>
  <c r="AJ545" i="1"/>
  <c r="Z545" i="1"/>
  <c r="Y545" i="1"/>
  <c r="X545" i="1"/>
  <c r="W545" i="1"/>
  <c r="V545" i="1"/>
  <c r="U545" i="1"/>
  <c r="O545" i="1"/>
  <c r="N545" i="1"/>
  <c r="M545" i="1"/>
  <c r="B545" i="1"/>
  <c r="AZ544" i="1"/>
  <c r="BA544" i="1" s="1"/>
  <c r="AZ543" i="1"/>
  <c r="BA543" i="1" s="1"/>
  <c r="AL543" i="1"/>
  <c r="O543" i="1"/>
  <c r="AV542" i="1"/>
  <c r="AU542" i="1"/>
  <c r="AT542" i="1"/>
  <c r="AS542" i="1"/>
  <c r="AZ542" i="1" s="1"/>
  <c r="BA542" i="1" s="1"/>
  <c r="AL542" i="1"/>
  <c r="O542" i="1"/>
  <c r="AV541" i="1"/>
  <c r="AU541" i="1"/>
  <c r="AT541" i="1"/>
  <c r="AS541" i="1"/>
  <c r="AZ541" i="1" s="1"/>
  <c r="BA541" i="1" s="1"/>
  <c r="AL541" i="1"/>
  <c r="O541" i="1"/>
  <c r="BA540" i="1"/>
  <c r="AZ540" i="1"/>
  <c r="AL540" i="1"/>
  <c r="O540" i="1"/>
  <c r="AZ539" i="1"/>
  <c r="BA539" i="1" s="1"/>
  <c r="AL539" i="1"/>
  <c r="O539" i="1"/>
  <c r="BA538" i="1"/>
  <c r="AZ538" i="1"/>
  <c r="AL538" i="1"/>
  <c r="O538" i="1"/>
  <c r="AZ537" i="1"/>
  <c r="BA537" i="1" s="1"/>
  <c r="AL537" i="1"/>
  <c r="O537" i="1"/>
  <c r="BA536" i="1"/>
  <c r="AZ536" i="1"/>
  <c r="AL536" i="1"/>
  <c r="O536" i="1"/>
  <c r="AZ535" i="1"/>
  <c r="BA535" i="1" s="1"/>
  <c r="AL535" i="1"/>
  <c r="O535" i="1"/>
  <c r="BA534" i="1"/>
  <c r="AZ534" i="1"/>
  <c r="AL534" i="1"/>
  <c r="O534" i="1"/>
  <c r="AZ533" i="1"/>
  <c r="BA533" i="1" s="1"/>
  <c r="AL533" i="1"/>
  <c r="O533" i="1"/>
  <c r="BA532" i="1"/>
  <c r="AZ532" i="1"/>
  <c r="AX531" i="1"/>
  <c r="AW531" i="1"/>
  <c r="AV531" i="1"/>
  <c r="AU531" i="1"/>
  <c r="AT531" i="1"/>
  <c r="AR531" i="1"/>
  <c r="AQ531" i="1"/>
  <c r="AP531" i="1"/>
  <c r="AO531" i="1"/>
  <c r="AN531" i="1"/>
  <c r="AM531" i="1"/>
  <c r="AL531" i="1"/>
  <c r="AK531" i="1"/>
  <c r="AJ531" i="1"/>
  <c r="Z531" i="1"/>
  <c r="Y531" i="1"/>
  <c r="X531" i="1"/>
  <c r="W531" i="1"/>
  <c r="V531" i="1"/>
  <c r="N531" i="1"/>
  <c r="M531" i="1"/>
  <c r="B531" i="1"/>
  <c r="AZ530" i="1"/>
  <c r="BA530" i="1" s="1"/>
  <c r="BA529" i="1"/>
  <c r="AZ529" i="1"/>
  <c r="BA528" i="1"/>
  <c r="AZ528" i="1"/>
  <c r="AZ527" i="1"/>
  <c r="BA527" i="1" s="1"/>
  <c r="AZ526" i="1"/>
  <c r="BA526" i="1" s="1"/>
  <c r="BA525" i="1"/>
  <c r="AZ525" i="1"/>
  <c r="AX524" i="1"/>
  <c r="AW524" i="1"/>
  <c r="AV524" i="1"/>
  <c r="AU524" i="1"/>
  <c r="AT524" i="1"/>
  <c r="AS524" i="1"/>
  <c r="AR524" i="1"/>
  <c r="AQ524" i="1"/>
  <c r="AZ524" i="1" s="1"/>
  <c r="BA524" i="1" s="1"/>
  <c r="AP524" i="1"/>
  <c r="AO524" i="1"/>
  <c r="AN524" i="1"/>
  <c r="AM524" i="1"/>
  <c r="AL524" i="1"/>
  <c r="AK524" i="1"/>
  <c r="AJ524" i="1"/>
  <c r="Z524" i="1"/>
  <c r="Y524" i="1"/>
  <c r="X524" i="1"/>
  <c r="W524" i="1"/>
  <c r="V524" i="1"/>
  <c r="N524" i="1"/>
  <c r="M524" i="1"/>
  <c r="B524" i="1"/>
  <c r="BA523" i="1"/>
  <c r="AZ523" i="1"/>
  <c r="AS522" i="1"/>
  <c r="AR522" i="1"/>
  <c r="AQ522" i="1"/>
  <c r="AP522" i="1"/>
  <c r="AO522" i="1"/>
  <c r="AZ522" i="1" s="1"/>
  <c r="BA522" i="1" s="1"/>
  <c r="AS521" i="1"/>
  <c r="AR521" i="1"/>
  <c r="AQ521" i="1"/>
  <c r="AP521" i="1"/>
  <c r="AO521" i="1"/>
  <c r="AZ521" i="1" s="1"/>
  <c r="BA521" i="1" s="1"/>
  <c r="AS520" i="1"/>
  <c r="AR520" i="1"/>
  <c r="AQ520" i="1"/>
  <c r="AP520" i="1"/>
  <c r="AO520" i="1"/>
  <c r="AZ520" i="1" s="1"/>
  <c r="BA520" i="1" s="1"/>
  <c r="AS519" i="1"/>
  <c r="AR519" i="1"/>
  <c r="AQ519" i="1"/>
  <c r="AP519" i="1"/>
  <c r="AO519" i="1"/>
  <c r="AZ519" i="1" s="1"/>
  <c r="BA519" i="1" s="1"/>
  <c r="AZ518" i="1"/>
  <c r="BA518" i="1" s="1"/>
  <c r="AS518" i="1"/>
  <c r="AR518" i="1"/>
  <c r="AQ518" i="1"/>
  <c r="AP518" i="1"/>
  <c r="AO518" i="1"/>
  <c r="AS517" i="1"/>
  <c r="AR517" i="1"/>
  <c r="AQ517" i="1"/>
  <c r="AP517" i="1"/>
  <c r="AO517" i="1"/>
  <c r="AS516" i="1"/>
  <c r="AR516" i="1"/>
  <c r="AZ516" i="1" s="1"/>
  <c r="BA516" i="1" s="1"/>
  <c r="AQ516" i="1"/>
  <c r="AP516" i="1"/>
  <c r="AO516" i="1"/>
  <c r="AS515" i="1"/>
  <c r="AR515" i="1"/>
  <c r="AQ515" i="1"/>
  <c r="AP515" i="1"/>
  <c r="AO515" i="1"/>
  <c r="AS514" i="1"/>
  <c r="AR514" i="1"/>
  <c r="AQ514" i="1"/>
  <c r="AP514" i="1"/>
  <c r="AO514" i="1"/>
  <c r="AZ514" i="1" s="1"/>
  <c r="BA514" i="1" s="1"/>
  <c r="AS513" i="1"/>
  <c r="AR513" i="1"/>
  <c r="AQ513" i="1"/>
  <c r="AP513" i="1"/>
  <c r="AO513" i="1"/>
  <c r="AZ513" i="1" s="1"/>
  <c r="BA513" i="1" s="1"/>
  <c r="AS512" i="1"/>
  <c r="AR512" i="1"/>
  <c r="AQ512" i="1"/>
  <c r="AP512" i="1"/>
  <c r="AO512" i="1"/>
  <c r="AZ512" i="1" s="1"/>
  <c r="BA512" i="1" s="1"/>
  <c r="BA511" i="1"/>
  <c r="AS511" i="1"/>
  <c r="AR511" i="1"/>
  <c r="AQ511" i="1"/>
  <c r="AP511" i="1"/>
  <c r="AO511" i="1"/>
  <c r="AZ511" i="1" s="1"/>
  <c r="AZ510" i="1"/>
  <c r="BA510" i="1" s="1"/>
  <c r="AT510" i="1"/>
  <c r="AS510" i="1"/>
  <c r="AR510" i="1"/>
  <c r="AQ510" i="1"/>
  <c r="AP510" i="1"/>
  <c r="AT509" i="1"/>
  <c r="AS509" i="1"/>
  <c r="AR509" i="1"/>
  <c r="AQ509" i="1"/>
  <c r="AP509" i="1"/>
  <c r="AZ509" i="1" s="1"/>
  <c r="BA509" i="1" s="1"/>
  <c r="AT508" i="1"/>
  <c r="AS508" i="1"/>
  <c r="AR508" i="1"/>
  <c r="AQ508" i="1"/>
  <c r="AP508" i="1"/>
  <c r="AT507" i="1"/>
  <c r="AS507" i="1"/>
  <c r="AR507" i="1"/>
  <c r="AR496" i="1" s="1"/>
  <c r="AQ507" i="1"/>
  <c r="AP507" i="1"/>
  <c r="AT506" i="1"/>
  <c r="AS506" i="1"/>
  <c r="AR506" i="1"/>
  <c r="AQ506" i="1"/>
  <c r="AP506" i="1"/>
  <c r="AS505" i="1"/>
  <c r="AR505" i="1"/>
  <c r="AQ505" i="1"/>
  <c r="AP505" i="1"/>
  <c r="AO505" i="1"/>
  <c r="AZ505" i="1" s="1"/>
  <c r="BA505" i="1" s="1"/>
  <c r="AS504" i="1"/>
  <c r="AR504" i="1"/>
  <c r="AQ504" i="1"/>
  <c r="AP504" i="1"/>
  <c r="AP496" i="1" s="1"/>
  <c r="AO504" i="1"/>
  <c r="AZ504" i="1" s="1"/>
  <c r="BA504" i="1" s="1"/>
  <c r="BA503" i="1"/>
  <c r="AS503" i="1"/>
  <c r="AR503" i="1"/>
  <c r="AQ503" i="1"/>
  <c r="AP503" i="1"/>
  <c r="AO503" i="1"/>
  <c r="AZ503" i="1" s="1"/>
  <c r="AZ502" i="1"/>
  <c r="BA502" i="1" s="1"/>
  <c r="AT502" i="1"/>
  <c r="AS502" i="1"/>
  <c r="AR502" i="1"/>
  <c r="AQ502" i="1"/>
  <c r="AP502" i="1"/>
  <c r="AT501" i="1"/>
  <c r="AS501" i="1"/>
  <c r="AR501" i="1"/>
  <c r="AQ501" i="1"/>
  <c r="AP501" i="1"/>
  <c r="AZ501" i="1" s="1"/>
  <c r="BA501" i="1" s="1"/>
  <c r="AV500" i="1"/>
  <c r="AU500" i="1"/>
  <c r="AU496" i="1" s="1"/>
  <c r="AT500" i="1"/>
  <c r="AS500" i="1"/>
  <c r="AR500" i="1"/>
  <c r="AQ500" i="1"/>
  <c r="AP500" i="1"/>
  <c r="AO500" i="1"/>
  <c r="AZ499" i="1"/>
  <c r="BA499" i="1" s="1"/>
  <c r="AT499" i="1"/>
  <c r="AS499" i="1"/>
  <c r="AR499" i="1"/>
  <c r="AQ499" i="1"/>
  <c r="AP499" i="1"/>
  <c r="AT498" i="1"/>
  <c r="AT496" i="1" s="1"/>
  <c r="AT495" i="1" s="1"/>
  <c r="AS498" i="1"/>
  <c r="AR498" i="1"/>
  <c r="AQ498" i="1"/>
  <c r="AP498" i="1"/>
  <c r="AZ498" i="1" s="1"/>
  <c r="BA498" i="1" s="1"/>
  <c r="AZ497" i="1"/>
  <c r="BA497" i="1" s="1"/>
  <c r="AX496" i="1"/>
  <c r="AW496" i="1"/>
  <c r="AV496" i="1"/>
  <c r="AQ496" i="1"/>
  <c r="AN496" i="1"/>
  <c r="AM496" i="1"/>
  <c r="AL496" i="1"/>
  <c r="AK496" i="1"/>
  <c r="AJ496" i="1"/>
  <c r="Z496" i="1"/>
  <c r="Y496" i="1"/>
  <c r="X496" i="1"/>
  <c r="W496" i="1"/>
  <c r="V496" i="1"/>
  <c r="U496" i="1"/>
  <c r="N496" i="1"/>
  <c r="N495" i="1" s="1"/>
  <c r="M496" i="1"/>
  <c r="B496" i="1"/>
  <c r="AX495" i="1"/>
  <c r="AK495" i="1"/>
  <c r="Y495" i="1"/>
  <c r="W495" i="1"/>
  <c r="U495" i="1"/>
  <c r="Q495" i="1"/>
  <c r="P495" i="1"/>
  <c r="BA494" i="1"/>
  <c r="AZ494" i="1"/>
  <c r="BA493" i="1"/>
  <c r="AZ493" i="1"/>
  <c r="O493" i="1"/>
  <c r="AS492" i="1"/>
  <c r="AR492" i="1"/>
  <c r="AQ492" i="1"/>
  <c r="AP492" i="1"/>
  <c r="AO492" i="1"/>
  <c r="AN492" i="1"/>
  <c r="O492" i="1"/>
  <c r="BA491" i="1"/>
  <c r="AZ491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Z490" i="1" s="1"/>
  <c r="AL490" i="1"/>
  <c r="AK490" i="1"/>
  <c r="AJ490" i="1"/>
  <c r="Z490" i="1"/>
  <c r="Y490" i="1"/>
  <c r="X490" i="1"/>
  <c r="W490" i="1"/>
  <c r="V490" i="1"/>
  <c r="U490" i="1"/>
  <c r="O490" i="1"/>
  <c r="N490" i="1"/>
  <c r="M490" i="1"/>
  <c r="B490" i="1"/>
  <c r="AZ489" i="1"/>
  <c r="BA489" i="1" s="1"/>
  <c r="AZ488" i="1"/>
  <c r="AJ488" i="1"/>
  <c r="BA488" i="1" s="1"/>
  <c r="O488" i="1"/>
  <c r="AZ487" i="1"/>
  <c r="AJ487" i="1"/>
  <c r="O487" i="1"/>
  <c r="AZ486" i="1"/>
  <c r="AJ486" i="1"/>
  <c r="BA486" i="1" s="1"/>
  <c r="O486" i="1"/>
  <c r="AZ485" i="1"/>
  <c r="AJ485" i="1"/>
  <c r="O485" i="1"/>
  <c r="AZ484" i="1"/>
  <c r="AJ484" i="1"/>
  <c r="BA484" i="1" s="1"/>
  <c r="O484" i="1"/>
  <c r="AZ483" i="1"/>
  <c r="AJ483" i="1"/>
  <c r="BA483" i="1" s="1"/>
  <c r="O483" i="1"/>
  <c r="AZ482" i="1"/>
  <c r="BA482" i="1" s="1"/>
  <c r="AX481" i="1"/>
  <c r="AW481" i="1"/>
  <c r="AV481" i="1"/>
  <c r="AU481" i="1"/>
  <c r="AT481" i="1"/>
  <c r="AS481" i="1"/>
  <c r="AR481" i="1"/>
  <c r="AQ481" i="1"/>
  <c r="AP481" i="1"/>
  <c r="AO481" i="1"/>
  <c r="AZ481" i="1" s="1"/>
  <c r="AN481" i="1"/>
  <c r="AM481" i="1"/>
  <c r="AL481" i="1"/>
  <c r="AJ481" i="1"/>
  <c r="BA481" i="1" s="1"/>
  <c r="Z481" i="1"/>
  <c r="Y481" i="1"/>
  <c r="X481" i="1"/>
  <c r="W481" i="1"/>
  <c r="V481" i="1"/>
  <c r="U481" i="1"/>
  <c r="N481" i="1"/>
  <c r="M481" i="1"/>
  <c r="O481" i="1" s="1"/>
  <c r="B481" i="1"/>
  <c r="AZ480" i="1"/>
  <c r="BA480" i="1" s="1"/>
  <c r="AN479" i="1"/>
  <c r="O479" i="1"/>
  <c r="AO478" i="1"/>
  <c r="AZ478" i="1" s="1"/>
  <c r="BA478" i="1" s="1"/>
  <c r="AZ477" i="1"/>
  <c r="BA477" i="1" s="1"/>
  <c r="AO477" i="1"/>
  <c r="AO476" i="1"/>
  <c r="AZ476" i="1" s="1"/>
  <c r="BA476" i="1" s="1"/>
  <c r="AX475" i="1"/>
  <c r="AW475" i="1"/>
  <c r="AV475" i="1"/>
  <c r="AU475" i="1"/>
  <c r="AT475" i="1"/>
  <c r="AS475" i="1"/>
  <c r="AS462" i="1" s="1"/>
  <c r="AR475" i="1"/>
  <c r="AQ475" i="1"/>
  <c r="AQ462" i="1" s="1"/>
  <c r="AP475" i="1"/>
  <c r="AO475" i="1"/>
  <c r="AZ474" i="1"/>
  <c r="BA474" i="1" s="1"/>
  <c r="AO474" i="1"/>
  <c r="BA473" i="1"/>
  <c r="AO473" i="1"/>
  <c r="AZ473" i="1" s="1"/>
  <c r="AZ472" i="1"/>
  <c r="BA472" i="1" s="1"/>
  <c r="AO472" i="1"/>
  <c r="AW471" i="1"/>
  <c r="AW462" i="1" s="1"/>
  <c r="AV471" i="1"/>
  <c r="AU471" i="1"/>
  <c r="AU462" i="1" s="1"/>
  <c r="AT471" i="1"/>
  <c r="AS471" i="1"/>
  <c r="AZ471" i="1" s="1"/>
  <c r="BA471" i="1" s="1"/>
  <c r="AR471" i="1"/>
  <c r="AO470" i="1"/>
  <c r="AZ469" i="1"/>
  <c r="BA469" i="1" s="1"/>
  <c r="AO469" i="1"/>
  <c r="AO468" i="1"/>
  <c r="AZ468" i="1" s="1"/>
  <c r="BA468" i="1" s="1"/>
  <c r="AZ467" i="1"/>
  <c r="BA467" i="1" s="1"/>
  <c r="AO467" i="1"/>
  <c r="BA466" i="1"/>
  <c r="AO466" i="1"/>
  <c r="AZ466" i="1" s="1"/>
  <c r="AO465" i="1"/>
  <c r="AZ465" i="1" s="1"/>
  <c r="BA465" i="1" s="1"/>
  <c r="AL465" i="1"/>
  <c r="AL462" i="1" s="1"/>
  <c r="AZ464" i="1"/>
  <c r="BA464" i="1" s="1"/>
  <c r="AO464" i="1"/>
  <c r="BA463" i="1"/>
  <c r="AZ463" i="1"/>
  <c r="AX462" i="1"/>
  <c r="AV462" i="1"/>
  <c r="AT462" i="1"/>
  <c r="AR462" i="1"/>
  <c r="AP462" i="1"/>
  <c r="AN462" i="1"/>
  <c r="AM462" i="1"/>
  <c r="AK462" i="1"/>
  <c r="AJ462" i="1"/>
  <c r="O462" i="1"/>
  <c r="N462" i="1"/>
  <c r="M462" i="1"/>
  <c r="B462" i="1"/>
  <c r="AZ461" i="1"/>
  <c r="BA461" i="1" s="1"/>
  <c r="AV459" i="1"/>
  <c r="AU459" i="1"/>
  <c r="AT459" i="1"/>
  <c r="AS459" i="1"/>
  <c r="AR459" i="1"/>
  <c r="AQ459" i="1"/>
  <c r="AP459" i="1"/>
  <c r="AO459" i="1"/>
  <c r="AZ459" i="1" s="1"/>
  <c r="BA459" i="1" s="1"/>
  <c r="O459" i="1"/>
  <c r="AV458" i="1"/>
  <c r="AU458" i="1"/>
  <c r="AT458" i="1"/>
  <c r="AS458" i="1"/>
  <c r="AR458" i="1"/>
  <c r="AQ458" i="1"/>
  <c r="AP458" i="1"/>
  <c r="AO458" i="1"/>
  <c r="O458" i="1"/>
  <c r="AV457" i="1"/>
  <c r="AU457" i="1"/>
  <c r="AT457" i="1"/>
  <c r="AS457" i="1"/>
  <c r="AR457" i="1"/>
  <c r="AQ457" i="1"/>
  <c r="AP457" i="1"/>
  <c r="AO457" i="1"/>
  <c r="AZ457" i="1" s="1"/>
  <c r="BA457" i="1" s="1"/>
  <c r="O457" i="1"/>
  <c r="AV456" i="1"/>
  <c r="AU456" i="1"/>
  <c r="AT456" i="1"/>
  <c r="AS456" i="1"/>
  <c r="AR456" i="1"/>
  <c r="AQ456" i="1"/>
  <c r="AP456" i="1"/>
  <c r="AO456" i="1"/>
  <c r="O456" i="1"/>
  <c r="AV455" i="1"/>
  <c r="AU455" i="1"/>
  <c r="AT455" i="1"/>
  <c r="AS455" i="1"/>
  <c r="AR455" i="1"/>
  <c r="AQ455" i="1"/>
  <c r="AP455" i="1"/>
  <c r="AO455" i="1"/>
  <c r="AZ455" i="1" s="1"/>
  <c r="BA455" i="1" s="1"/>
  <c r="O455" i="1"/>
  <c r="AV454" i="1"/>
  <c r="AU454" i="1"/>
  <c r="AT454" i="1"/>
  <c r="AS454" i="1"/>
  <c r="AR454" i="1"/>
  <c r="AQ454" i="1"/>
  <c r="AQ450" i="1" s="1"/>
  <c r="AP454" i="1"/>
  <c r="AO454" i="1"/>
  <c r="AO450" i="1" s="1"/>
  <c r="O454" i="1"/>
  <c r="AV453" i="1"/>
  <c r="AU453" i="1"/>
  <c r="AU450" i="1" s="1"/>
  <c r="AU436" i="1" s="1"/>
  <c r="AT453" i="1"/>
  <c r="AS453" i="1"/>
  <c r="AR453" i="1"/>
  <c r="AQ453" i="1"/>
  <c r="AP453" i="1"/>
  <c r="AO453" i="1"/>
  <c r="AZ453" i="1" s="1"/>
  <c r="BA453" i="1" s="1"/>
  <c r="O453" i="1"/>
  <c r="O450" i="1" s="1"/>
  <c r="O436" i="1" s="1"/>
  <c r="O435" i="1" s="1"/>
  <c r="AV452" i="1"/>
  <c r="AU452" i="1"/>
  <c r="AT452" i="1"/>
  <c r="AS452" i="1"/>
  <c r="AR452" i="1"/>
  <c r="AQ452" i="1"/>
  <c r="AP452" i="1"/>
  <c r="AO452" i="1"/>
  <c r="AL452" i="1"/>
  <c r="O452" i="1"/>
  <c r="BA451" i="1"/>
  <c r="AZ451" i="1"/>
  <c r="AX450" i="1"/>
  <c r="AW450" i="1"/>
  <c r="AV450" i="1"/>
  <c r="AT450" i="1"/>
  <c r="AT436" i="1" s="1"/>
  <c r="AR450" i="1"/>
  <c r="AP450" i="1"/>
  <c r="AN450" i="1"/>
  <c r="AM450" i="1"/>
  <c r="AK450" i="1"/>
  <c r="AJ450" i="1"/>
  <c r="Z450" i="1"/>
  <c r="Z436" i="1" s="1"/>
  <c r="Y450" i="1"/>
  <c r="X450" i="1"/>
  <c r="W450" i="1"/>
  <c r="V450" i="1"/>
  <c r="U450" i="1"/>
  <c r="N450" i="1"/>
  <c r="M450" i="1"/>
  <c r="B450" i="1"/>
  <c r="AZ449" i="1"/>
  <c r="BA449" i="1" s="1"/>
  <c r="AZ448" i="1"/>
  <c r="BA448" i="1" s="1"/>
  <c r="AM448" i="1"/>
  <c r="AL448" i="1"/>
  <c r="O448" i="1"/>
  <c r="AZ447" i="1"/>
  <c r="BA447" i="1" s="1"/>
  <c r="AL447" i="1"/>
  <c r="O447" i="1"/>
  <c r="BA446" i="1"/>
  <c r="AZ446" i="1"/>
  <c r="AX445" i="1"/>
  <c r="AW445" i="1"/>
  <c r="AW436" i="1" s="1"/>
  <c r="AV445" i="1"/>
  <c r="AU445" i="1"/>
  <c r="AT445" i="1"/>
  <c r="AS445" i="1"/>
  <c r="AR445" i="1"/>
  <c r="AQ445" i="1"/>
  <c r="AP445" i="1"/>
  <c r="AO445" i="1"/>
  <c r="AN445" i="1"/>
  <c r="AM445" i="1"/>
  <c r="AJ445" i="1"/>
  <c r="Z445" i="1"/>
  <c r="Y445" i="1"/>
  <c r="X445" i="1"/>
  <c r="W445" i="1"/>
  <c r="V445" i="1"/>
  <c r="N445" i="1"/>
  <c r="M445" i="1"/>
  <c r="B445" i="1"/>
  <c r="B436" i="1" s="1"/>
  <c r="AZ444" i="1"/>
  <c r="BA444" i="1" s="1"/>
  <c r="BA443" i="1"/>
  <c r="AZ443" i="1"/>
  <c r="BA442" i="1"/>
  <c r="AZ442" i="1"/>
  <c r="AZ441" i="1"/>
  <c r="BA441" i="1" s="1"/>
  <c r="AX440" i="1"/>
  <c r="AX436" i="1" s="1"/>
  <c r="AX435" i="1" s="1"/>
  <c r="AW440" i="1"/>
  <c r="AV440" i="1"/>
  <c r="AV436" i="1" s="1"/>
  <c r="AV435" i="1" s="1"/>
  <c r="AU440" i="1"/>
  <c r="AT440" i="1"/>
  <c r="AS440" i="1"/>
  <c r="AR440" i="1"/>
  <c r="AQ440" i="1"/>
  <c r="AP440" i="1"/>
  <c r="AP436" i="1" s="1"/>
  <c r="AO440" i="1"/>
  <c r="AN440" i="1"/>
  <c r="AN436" i="1" s="1"/>
  <c r="AM440" i="1"/>
  <c r="AL440" i="1"/>
  <c r="AK440" i="1"/>
  <c r="AJ440" i="1"/>
  <c r="Z440" i="1"/>
  <c r="Y440" i="1"/>
  <c r="Y436" i="1" s="1"/>
  <c r="X440" i="1"/>
  <c r="W440" i="1"/>
  <c r="V440" i="1"/>
  <c r="N440" i="1"/>
  <c r="M440" i="1"/>
  <c r="B440" i="1"/>
  <c r="AZ439" i="1"/>
  <c r="BA439" i="1" s="1"/>
  <c r="AZ438" i="1"/>
  <c r="BA438" i="1" s="1"/>
  <c r="BA437" i="1"/>
  <c r="AZ437" i="1"/>
  <c r="AR436" i="1"/>
  <c r="AM436" i="1"/>
  <c r="AJ436" i="1"/>
  <c r="X436" i="1"/>
  <c r="V436" i="1"/>
  <c r="N436" i="1"/>
  <c r="M436" i="1"/>
  <c r="M435" i="1" s="1"/>
  <c r="AI435" i="1"/>
  <c r="AH435" i="1"/>
  <c r="AF435" i="1"/>
  <c r="AE435" i="1"/>
  <c r="AD435" i="1"/>
  <c r="AC435" i="1"/>
  <c r="AB435" i="1"/>
  <c r="AA435" i="1"/>
  <c r="U435" i="1"/>
  <c r="T435" i="1"/>
  <c r="S435" i="1"/>
  <c r="Q435" i="1"/>
  <c r="P435" i="1"/>
  <c r="BA434" i="1"/>
  <c r="AZ434" i="1"/>
  <c r="BA433" i="1"/>
  <c r="AZ433" i="1"/>
  <c r="AL433" i="1"/>
  <c r="AL431" i="1" s="1"/>
  <c r="BA432" i="1"/>
  <c r="AZ432" i="1"/>
  <c r="AY431" i="1"/>
  <c r="AX431" i="1"/>
  <c r="AW431" i="1"/>
  <c r="AV431" i="1"/>
  <c r="AU431" i="1"/>
  <c r="AT431" i="1"/>
  <c r="AS431" i="1"/>
  <c r="AR431" i="1"/>
  <c r="AZ431" i="1" s="1"/>
  <c r="AQ431" i="1"/>
  <c r="AP431" i="1"/>
  <c r="AO431" i="1"/>
  <c r="AN431" i="1"/>
  <c r="AM431" i="1"/>
  <c r="AM399" i="1" s="1"/>
  <c r="AK431" i="1"/>
  <c r="AJ431" i="1"/>
  <c r="Z431" i="1"/>
  <c r="Y431" i="1"/>
  <c r="X431" i="1"/>
  <c r="W431" i="1"/>
  <c r="V431" i="1"/>
  <c r="V399" i="1" s="1"/>
  <c r="U431" i="1"/>
  <c r="N431" i="1"/>
  <c r="M431" i="1"/>
  <c r="B431" i="1"/>
  <c r="BA430" i="1"/>
  <c r="AZ430" i="1"/>
  <c r="AV429" i="1"/>
  <c r="AU429" i="1"/>
  <c r="AT429" i="1"/>
  <c r="AS429" i="1"/>
  <c r="AR429" i="1"/>
  <c r="AQ429" i="1"/>
  <c r="AP429" i="1"/>
  <c r="AO429" i="1"/>
  <c r="AZ429" i="1" s="1"/>
  <c r="BA429" i="1" s="1"/>
  <c r="O429" i="1"/>
  <c r="AV428" i="1"/>
  <c r="AU428" i="1"/>
  <c r="AT428" i="1"/>
  <c r="AS428" i="1"/>
  <c r="AR428" i="1"/>
  <c r="AQ428" i="1"/>
  <c r="AP428" i="1"/>
  <c r="AO428" i="1"/>
  <c r="AZ428" i="1" s="1"/>
  <c r="BA428" i="1" s="1"/>
  <c r="O428" i="1"/>
  <c r="AV427" i="1"/>
  <c r="AU427" i="1"/>
  <c r="AT427" i="1"/>
  <c r="AS427" i="1"/>
  <c r="AR427" i="1"/>
  <c r="AR423" i="1" s="1"/>
  <c r="AQ427" i="1"/>
  <c r="AP427" i="1"/>
  <c r="AO427" i="1"/>
  <c r="O427" i="1"/>
  <c r="AV426" i="1"/>
  <c r="AU426" i="1"/>
  <c r="AU423" i="1" s="1"/>
  <c r="AU399" i="1" s="1"/>
  <c r="AU332" i="1" s="1"/>
  <c r="AT426" i="1"/>
  <c r="AS426" i="1"/>
  <c r="AR426" i="1"/>
  <c r="AQ426" i="1"/>
  <c r="AQ423" i="1" s="1"/>
  <c r="AP426" i="1"/>
  <c r="AO426" i="1"/>
  <c r="O426" i="1"/>
  <c r="AV425" i="1"/>
  <c r="AV423" i="1" s="1"/>
  <c r="AV399" i="1" s="1"/>
  <c r="AU425" i="1"/>
  <c r="AT425" i="1"/>
  <c r="AT423" i="1" s="1"/>
  <c r="AS425" i="1"/>
  <c r="AS423" i="1" s="1"/>
  <c r="AR425" i="1"/>
  <c r="AQ425" i="1"/>
  <c r="AP425" i="1"/>
  <c r="AP423" i="1" s="1"/>
  <c r="AO425" i="1"/>
  <c r="AZ425" i="1" s="1"/>
  <c r="BA425" i="1" s="1"/>
  <c r="O425" i="1"/>
  <c r="AZ424" i="1"/>
  <c r="BA424" i="1" s="1"/>
  <c r="AX423" i="1"/>
  <c r="AW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B423" i="1"/>
  <c r="BA422" i="1"/>
  <c r="AZ422" i="1"/>
  <c r="BA421" i="1"/>
  <c r="AZ421" i="1"/>
  <c r="BA420" i="1"/>
  <c r="AZ420" i="1"/>
  <c r="O420" i="1"/>
  <c r="N420" i="1"/>
  <c r="N399" i="1" s="1"/>
  <c r="M420" i="1"/>
  <c r="AZ419" i="1"/>
  <c r="BA419" i="1" s="1"/>
  <c r="AZ418" i="1"/>
  <c r="BA418" i="1" s="1"/>
  <c r="AZ417" i="1"/>
  <c r="BA417" i="1" s="1"/>
  <c r="BA416" i="1"/>
  <c r="AZ416" i="1"/>
  <c r="AX415" i="1"/>
  <c r="AW415" i="1"/>
  <c r="AW399" i="1" s="1"/>
  <c r="AV415" i="1"/>
  <c r="AU415" i="1"/>
  <c r="AT415" i="1"/>
  <c r="AS415" i="1"/>
  <c r="AR415" i="1"/>
  <c r="AQ415" i="1"/>
  <c r="AP415" i="1"/>
  <c r="AO415" i="1"/>
  <c r="AN415" i="1"/>
  <c r="AM415" i="1"/>
  <c r="AL415" i="1"/>
  <c r="AJ415" i="1"/>
  <c r="N415" i="1"/>
  <c r="M415" i="1"/>
  <c r="M399" i="1" s="1"/>
  <c r="B415" i="1"/>
  <c r="BA414" i="1"/>
  <c r="AZ414" i="1"/>
  <c r="AZ413" i="1"/>
  <c r="BA413" i="1" s="1"/>
  <c r="AJ413" i="1"/>
  <c r="O413" i="1"/>
  <c r="BA412" i="1"/>
  <c r="AZ412" i="1"/>
  <c r="AJ412" i="1"/>
  <c r="O412" i="1"/>
  <c r="AZ411" i="1"/>
  <c r="BA411" i="1" s="1"/>
  <c r="AJ411" i="1"/>
  <c r="O411" i="1"/>
  <c r="BA410" i="1"/>
  <c r="AZ410" i="1"/>
  <c r="AJ410" i="1"/>
  <c r="O410" i="1"/>
  <c r="AZ409" i="1"/>
  <c r="BA409" i="1" s="1"/>
  <c r="AJ409" i="1"/>
  <c r="O409" i="1"/>
  <c r="BA408" i="1"/>
  <c r="AZ408" i="1"/>
  <c r="AJ408" i="1"/>
  <c r="O408" i="1"/>
  <c r="AZ407" i="1"/>
  <c r="BA407" i="1" s="1"/>
  <c r="AJ407" i="1"/>
  <c r="O407" i="1"/>
  <c r="BA406" i="1"/>
  <c r="AZ406" i="1"/>
  <c r="AJ406" i="1"/>
  <c r="O406" i="1"/>
  <c r="AZ405" i="1"/>
  <c r="BA405" i="1" s="1"/>
  <c r="AJ405" i="1"/>
  <c r="O405" i="1"/>
  <c r="BA404" i="1"/>
  <c r="AZ404" i="1"/>
  <c r="AJ404" i="1"/>
  <c r="O404" i="1"/>
  <c r="AZ403" i="1"/>
  <c r="BA403" i="1" s="1"/>
  <c r="AJ403" i="1"/>
  <c r="O403" i="1"/>
  <c r="BA402" i="1"/>
  <c r="AZ402" i="1"/>
  <c r="AJ402" i="1"/>
  <c r="AJ400" i="1" s="1"/>
  <c r="O402" i="1"/>
  <c r="AZ401" i="1"/>
  <c r="BA401" i="1" s="1"/>
  <c r="AX400" i="1"/>
  <c r="AX399" i="1" s="1"/>
  <c r="AW400" i="1"/>
  <c r="AV400" i="1"/>
  <c r="AU400" i="1"/>
  <c r="AT400" i="1"/>
  <c r="AS400" i="1"/>
  <c r="AR400" i="1"/>
  <c r="AQ400" i="1"/>
  <c r="AP400" i="1"/>
  <c r="AP399" i="1" s="1"/>
  <c r="AO400" i="1"/>
  <c r="AN400" i="1"/>
  <c r="AM400" i="1"/>
  <c r="AZ400" i="1" s="1"/>
  <c r="AL400" i="1"/>
  <c r="AL399" i="1" s="1"/>
  <c r="AK400" i="1"/>
  <c r="Z400" i="1"/>
  <c r="Y400" i="1"/>
  <c r="Y399" i="1" s="1"/>
  <c r="X400" i="1"/>
  <c r="W400" i="1"/>
  <c r="V400" i="1"/>
  <c r="U400" i="1"/>
  <c r="U399" i="1" s="1"/>
  <c r="O400" i="1"/>
  <c r="N400" i="1"/>
  <c r="M400" i="1"/>
  <c r="B400" i="1"/>
  <c r="B399" i="1" s="1"/>
  <c r="AS399" i="1"/>
  <c r="AN399" i="1"/>
  <c r="AK399" i="1"/>
  <c r="Z399" i="1"/>
  <c r="X399" i="1"/>
  <c r="W399" i="1"/>
  <c r="O399" i="1"/>
  <c r="AZ398" i="1"/>
  <c r="BA398" i="1" s="1"/>
  <c r="BA397" i="1"/>
  <c r="AZ397" i="1"/>
  <c r="AL397" i="1"/>
  <c r="AL394" i="1" s="1"/>
  <c r="AZ396" i="1"/>
  <c r="BA396" i="1" s="1"/>
  <c r="AL396" i="1"/>
  <c r="AZ395" i="1"/>
  <c r="BA395" i="1" s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J394" i="1"/>
  <c r="N394" i="1"/>
  <c r="M394" i="1"/>
  <c r="B394" i="1"/>
  <c r="B333" i="1" s="1"/>
  <c r="AZ393" i="1"/>
  <c r="BA393" i="1" s="1"/>
  <c r="AL392" i="1"/>
  <c r="AO391" i="1"/>
  <c r="AN391" i="1"/>
  <c r="AL391" i="1"/>
  <c r="AP391" i="1" s="1"/>
  <c r="AO390" i="1"/>
  <c r="AL390" i="1"/>
  <c r="AP390" i="1" s="1"/>
  <c r="AO389" i="1"/>
  <c r="AL389" i="1"/>
  <c r="AN389" i="1" s="1"/>
  <c r="AP388" i="1"/>
  <c r="AO388" i="1"/>
  <c r="AN388" i="1"/>
  <c r="O388" i="1"/>
  <c r="AP387" i="1"/>
  <c r="AO387" i="1"/>
  <c r="AN387" i="1"/>
  <c r="AZ387" i="1" s="1"/>
  <c r="BA387" i="1" s="1"/>
  <c r="O387" i="1"/>
  <c r="AZ386" i="1"/>
  <c r="BA386" i="1" s="1"/>
  <c r="AX385" i="1"/>
  <c r="AW385" i="1"/>
  <c r="AV385" i="1"/>
  <c r="AU385" i="1"/>
  <c r="AT385" i="1"/>
  <c r="AS385" i="1"/>
  <c r="AR385" i="1"/>
  <c r="AQ385" i="1"/>
  <c r="AJ385" i="1"/>
  <c r="N385" i="1"/>
  <c r="M385" i="1"/>
  <c r="B385" i="1"/>
  <c r="AZ384" i="1"/>
  <c r="BA384" i="1" s="1"/>
  <c r="BA383" i="1"/>
  <c r="AZ383" i="1"/>
  <c r="O383" i="1"/>
  <c r="BA382" i="1"/>
  <c r="AZ382" i="1"/>
  <c r="O382" i="1"/>
  <c r="AZ381" i="1"/>
  <c r="BA381" i="1" s="1"/>
  <c r="O381" i="1"/>
  <c r="BA380" i="1"/>
  <c r="AZ380" i="1"/>
  <c r="O380" i="1"/>
  <c r="AZ379" i="1"/>
  <c r="BA379" i="1" s="1"/>
  <c r="O379" i="1"/>
  <c r="AZ378" i="1"/>
  <c r="BA378" i="1" s="1"/>
  <c r="O378" i="1"/>
  <c r="AZ377" i="1"/>
  <c r="BA377" i="1" s="1"/>
  <c r="O377" i="1"/>
  <c r="BA376" i="1"/>
  <c r="AZ376" i="1"/>
  <c r="O376" i="1"/>
  <c r="BA375" i="1"/>
  <c r="AZ375" i="1"/>
  <c r="O375" i="1"/>
  <c r="BA374" i="1"/>
  <c r="AZ374" i="1"/>
  <c r="O374" i="1"/>
  <c r="AZ373" i="1"/>
  <c r="BA373" i="1" s="1"/>
  <c r="O373" i="1"/>
  <c r="BA372" i="1"/>
  <c r="AZ372" i="1"/>
  <c r="O372" i="1"/>
  <c r="AZ371" i="1"/>
  <c r="BA371" i="1" s="1"/>
  <c r="O371" i="1"/>
  <c r="AZ370" i="1"/>
  <c r="BA370" i="1" s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Z369" i="1" s="1"/>
  <c r="AL369" i="1"/>
  <c r="AK369" i="1"/>
  <c r="AJ369" i="1"/>
  <c r="N369" i="1"/>
  <c r="M369" i="1"/>
  <c r="B369" i="1"/>
  <c r="AZ368" i="1"/>
  <c r="BA368" i="1" s="1"/>
  <c r="AZ367" i="1"/>
  <c r="AL367" i="1"/>
  <c r="AJ367" i="1"/>
  <c r="AZ366" i="1"/>
  <c r="BA366" i="1" s="1"/>
  <c r="O366" i="1"/>
  <c r="AP365" i="1"/>
  <c r="AO365" i="1"/>
  <c r="AN365" i="1"/>
  <c r="O365" i="1"/>
  <c r="BA364" i="1"/>
  <c r="AZ364" i="1"/>
  <c r="O364" i="1"/>
  <c r="BA363" i="1"/>
  <c r="AZ363" i="1"/>
  <c r="O363" i="1"/>
  <c r="BA362" i="1"/>
  <c r="AZ362" i="1"/>
  <c r="O362" i="1"/>
  <c r="O359" i="1" s="1"/>
  <c r="AX361" i="1"/>
  <c r="AX359" i="1" s="1"/>
  <c r="O361" i="1"/>
  <c r="AZ360" i="1"/>
  <c r="BA360" i="1" s="1"/>
  <c r="AW359" i="1"/>
  <c r="AV359" i="1"/>
  <c r="AV333" i="1" s="1"/>
  <c r="AV332" i="1" s="1"/>
  <c r="AU359" i="1"/>
  <c r="AT359" i="1"/>
  <c r="AS359" i="1"/>
  <c r="AS333" i="1" s="1"/>
  <c r="AR359" i="1"/>
  <c r="AQ359" i="1"/>
  <c r="AP359" i="1"/>
  <c r="AO359" i="1"/>
  <c r="AM359" i="1"/>
  <c r="AL359" i="1"/>
  <c r="AK359" i="1"/>
  <c r="AK333" i="1" s="1"/>
  <c r="Z359" i="1"/>
  <c r="Y359" i="1"/>
  <c r="X359" i="1"/>
  <c r="W359" i="1"/>
  <c r="V359" i="1"/>
  <c r="N359" i="1"/>
  <c r="M359" i="1"/>
  <c r="B359" i="1"/>
  <c r="AZ358" i="1"/>
  <c r="BA358" i="1" s="1"/>
  <c r="BA357" i="1"/>
  <c r="AZ357" i="1"/>
  <c r="O357" i="1"/>
  <c r="BA356" i="1"/>
  <c r="AZ356" i="1"/>
  <c r="O356" i="1"/>
  <c r="AZ355" i="1"/>
  <c r="BA355" i="1" s="1"/>
  <c r="O355" i="1"/>
  <c r="AP354" i="1"/>
  <c r="AZ354" i="1" s="1"/>
  <c r="BA354" i="1" s="1"/>
  <c r="O354" i="1"/>
  <c r="BA353" i="1"/>
  <c r="AZ353" i="1"/>
  <c r="O353" i="1"/>
  <c r="BA352" i="1"/>
  <c r="AZ352" i="1"/>
  <c r="O352" i="1"/>
  <c r="BA351" i="1"/>
  <c r="AZ351" i="1"/>
  <c r="O351" i="1"/>
  <c r="AZ350" i="1"/>
  <c r="BA350" i="1" s="1"/>
  <c r="O350" i="1"/>
  <c r="BA349" i="1"/>
  <c r="AZ349" i="1"/>
  <c r="O349" i="1"/>
  <c r="AZ348" i="1"/>
  <c r="BA348" i="1" s="1"/>
  <c r="O348" i="1"/>
  <c r="AZ347" i="1"/>
  <c r="BA347" i="1" s="1"/>
  <c r="AP347" i="1"/>
  <c r="O347" i="1"/>
  <c r="BA346" i="1"/>
  <c r="AZ346" i="1"/>
  <c r="O346" i="1"/>
  <c r="AZ345" i="1"/>
  <c r="BA345" i="1" s="1"/>
  <c r="O345" i="1"/>
  <c r="BA344" i="1"/>
  <c r="AZ344" i="1"/>
  <c r="O344" i="1"/>
  <c r="AZ343" i="1"/>
  <c r="BA343" i="1" s="1"/>
  <c r="AP343" i="1"/>
  <c r="O343" i="1"/>
  <c r="BA342" i="1"/>
  <c r="AZ342" i="1"/>
  <c r="O342" i="1"/>
  <c r="BA341" i="1"/>
  <c r="AZ341" i="1"/>
  <c r="O341" i="1"/>
  <c r="AZ340" i="1"/>
  <c r="BA340" i="1" s="1"/>
  <c r="O340" i="1"/>
  <c r="AP339" i="1"/>
  <c r="O339" i="1"/>
  <c r="BA338" i="1"/>
  <c r="AZ338" i="1"/>
  <c r="O338" i="1"/>
  <c r="BA337" i="1"/>
  <c r="AZ337" i="1"/>
  <c r="O337" i="1"/>
  <c r="BA336" i="1"/>
  <c r="AZ336" i="1"/>
  <c r="O336" i="1"/>
  <c r="AZ335" i="1"/>
  <c r="BA335" i="1" s="1"/>
  <c r="AX334" i="1"/>
  <c r="AW334" i="1"/>
  <c r="AW333" i="1" s="1"/>
  <c r="AV334" i="1"/>
  <c r="AU334" i="1"/>
  <c r="AT334" i="1"/>
  <c r="AS334" i="1"/>
  <c r="AR334" i="1"/>
  <c r="AR333" i="1" s="1"/>
  <c r="AQ334" i="1"/>
  <c r="AO334" i="1"/>
  <c r="AN334" i="1"/>
  <c r="AM334" i="1"/>
  <c r="AL334" i="1"/>
  <c r="AK334" i="1"/>
  <c r="AJ334" i="1"/>
  <c r="Z334" i="1"/>
  <c r="Y334" i="1"/>
  <c r="X334" i="1"/>
  <c r="X333" i="1" s="1"/>
  <c r="W334" i="1"/>
  <c r="W333" i="1" s="1"/>
  <c r="V334" i="1"/>
  <c r="N334" i="1"/>
  <c r="M334" i="1"/>
  <c r="M333" i="1" s="1"/>
  <c r="M332" i="1" s="1"/>
  <c r="B334" i="1"/>
  <c r="AU333" i="1"/>
  <c r="AT333" i="1"/>
  <c r="AQ333" i="1"/>
  <c r="AM333" i="1"/>
  <c r="Z333" i="1"/>
  <c r="Y333" i="1"/>
  <c r="V333" i="1"/>
  <c r="AZ331" i="1"/>
  <c r="BA331" i="1" s="1"/>
  <c r="BA330" i="1"/>
  <c r="AZ330" i="1"/>
  <c r="O330" i="1"/>
  <c r="BA329" i="1"/>
  <c r="AZ329" i="1"/>
  <c r="AX328" i="1"/>
  <c r="AX327" i="1" s="1"/>
  <c r="AW328" i="1"/>
  <c r="AV328" i="1"/>
  <c r="AU328" i="1"/>
  <c r="AT328" i="1"/>
  <c r="AT327" i="1" s="1"/>
  <c r="AS328" i="1"/>
  <c r="AR328" i="1"/>
  <c r="AQ328" i="1"/>
  <c r="AP328" i="1"/>
  <c r="AP327" i="1" s="1"/>
  <c r="AO328" i="1"/>
  <c r="AN328" i="1"/>
  <c r="AM328" i="1"/>
  <c r="AZ328" i="1" s="1"/>
  <c r="AL328" i="1"/>
  <c r="AL327" i="1" s="1"/>
  <c r="AK328" i="1"/>
  <c r="AJ328" i="1"/>
  <c r="Z328" i="1"/>
  <c r="Y328" i="1"/>
  <c r="X328" i="1"/>
  <c r="X327" i="1" s="1"/>
  <c r="W328" i="1"/>
  <c r="V328" i="1"/>
  <c r="U328" i="1"/>
  <c r="U327" i="1" s="1"/>
  <c r="O328" i="1"/>
  <c r="O327" i="1" s="1"/>
  <c r="N328" i="1"/>
  <c r="M328" i="1"/>
  <c r="B328" i="1"/>
  <c r="AW327" i="1"/>
  <c r="AV327" i="1"/>
  <c r="AU327" i="1"/>
  <c r="AS327" i="1"/>
  <c r="AR327" i="1"/>
  <c r="AQ327" i="1"/>
  <c r="AO327" i="1"/>
  <c r="AN327" i="1"/>
  <c r="AM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W327" i="1"/>
  <c r="V327" i="1"/>
  <c r="T327" i="1"/>
  <c r="S327" i="1"/>
  <c r="R327" i="1"/>
  <c r="Q327" i="1"/>
  <c r="P327" i="1"/>
  <c r="N327" i="1"/>
  <c r="M327" i="1"/>
  <c r="B327" i="1"/>
  <c r="BA326" i="1"/>
  <c r="AZ326" i="1"/>
  <c r="BA325" i="1"/>
  <c r="AZ325" i="1"/>
  <c r="BA324" i="1"/>
  <c r="AZ324" i="1"/>
  <c r="AZ323" i="1"/>
  <c r="BA323" i="1" s="1"/>
  <c r="BA322" i="1"/>
  <c r="AZ322" i="1"/>
  <c r="AL322" i="1"/>
  <c r="AL319" i="1" s="1"/>
  <c r="BA321" i="1"/>
  <c r="AZ321" i="1"/>
  <c r="AL321" i="1"/>
  <c r="AZ320" i="1"/>
  <c r="BA320" i="1" s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Z319" i="1" s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B319" i="1"/>
  <c r="AZ318" i="1"/>
  <c r="BA318" i="1" s="1"/>
  <c r="AO317" i="1"/>
  <c r="AN317" i="1"/>
  <c r="AM317" i="1"/>
  <c r="AZ317" i="1" s="1"/>
  <c r="BA317" i="1" s="1"/>
  <c r="AL317" i="1"/>
  <c r="AK317" i="1" s="1"/>
  <c r="O317" i="1"/>
  <c r="AO316" i="1"/>
  <c r="AN316" i="1"/>
  <c r="AM316" i="1"/>
  <c r="AZ316" i="1" s="1"/>
  <c r="BA316" i="1" s="1"/>
  <c r="AL316" i="1"/>
  <c r="O316" i="1"/>
  <c r="AO315" i="1"/>
  <c r="AN315" i="1"/>
  <c r="AM315" i="1"/>
  <c r="AZ315" i="1" s="1"/>
  <c r="BA315" i="1" s="1"/>
  <c r="AL315" i="1"/>
  <c r="O315" i="1"/>
  <c r="AZ314" i="1"/>
  <c r="BA314" i="1" s="1"/>
  <c r="AO314" i="1"/>
  <c r="AN314" i="1"/>
  <c r="AM314" i="1"/>
  <c r="AL314" i="1"/>
  <c r="AK314" i="1"/>
  <c r="O314" i="1"/>
  <c r="AZ313" i="1"/>
  <c r="BA313" i="1" s="1"/>
  <c r="AL313" i="1"/>
  <c r="O313" i="1"/>
  <c r="AZ312" i="1"/>
  <c r="BA312" i="1" s="1"/>
  <c r="AL312" i="1"/>
  <c r="O312" i="1"/>
  <c r="AZ311" i="1"/>
  <c r="BA311" i="1" s="1"/>
  <c r="AO311" i="1"/>
  <c r="AN311" i="1"/>
  <c r="AM311" i="1"/>
  <c r="AL311" i="1"/>
  <c r="O311" i="1"/>
  <c r="AO310" i="1"/>
  <c r="AN310" i="1"/>
  <c r="AM310" i="1"/>
  <c r="AZ310" i="1" s="1"/>
  <c r="BA310" i="1" s="1"/>
  <c r="AL310" i="1"/>
  <c r="O310" i="1"/>
  <c r="AO309" i="1"/>
  <c r="AN309" i="1"/>
  <c r="AM309" i="1"/>
  <c r="AZ309" i="1" s="1"/>
  <c r="BA309" i="1" s="1"/>
  <c r="AL309" i="1"/>
  <c r="AK309" i="1" s="1"/>
  <c r="O309" i="1"/>
  <c r="AO308" i="1"/>
  <c r="AN308" i="1"/>
  <c r="AN301" i="1" s="1"/>
  <c r="AM308" i="1"/>
  <c r="AL308" i="1"/>
  <c r="O308" i="1"/>
  <c r="AO307" i="1"/>
  <c r="AN307" i="1"/>
  <c r="AM307" i="1"/>
  <c r="AL307" i="1"/>
  <c r="O307" i="1"/>
  <c r="AZ306" i="1"/>
  <c r="BA306" i="1" s="1"/>
  <c r="AL306" i="1"/>
  <c r="AL301" i="1" s="1"/>
  <c r="O306" i="1"/>
  <c r="BA305" i="1"/>
  <c r="AZ305" i="1"/>
  <c r="AL305" i="1"/>
  <c r="O305" i="1"/>
  <c r="AZ304" i="1"/>
  <c r="BA304" i="1" s="1"/>
  <c r="AL304" i="1"/>
  <c r="O304" i="1"/>
  <c r="BA303" i="1"/>
  <c r="AZ303" i="1"/>
  <c r="O303" i="1"/>
  <c r="AZ302" i="1"/>
  <c r="BA302" i="1" s="1"/>
  <c r="AX301" i="1"/>
  <c r="AW301" i="1"/>
  <c r="AV301" i="1"/>
  <c r="AU301" i="1"/>
  <c r="AT301" i="1"/>
  <c r="AS301" i="1"/>
  <c r="AR301" i="1"/>
  <c r="AQ301" i="1"/>
  <c r="AP301" i="1"/>
  <c r="AO301" i="1"/>
  <c r="AJ301" i="1"/>
  <c r="Z301" i="1"/>
  <c r="Y301" i="1"/>
  <c r="X301" i="1"/>
  <c r="W301" i="1"/>
  <c r="V301" i="1"/>
  <c r="N301" i="1"/>
  <c r="M301" i="1"/>
  <c r="B301" i="1"/>
  <c r="AZ300" i="1"/>
  <c r="BA300" i="1" s="1"/>
  <c r="AP299" i="1"/>
  <c r="AO299" i="1"/>
  <c r="AN299" i="1"/>
  <c r="AZ299" i="1" s="1"/>
  <c r="BA299" i="1" s="1"/>
  <c r="O299" i="1"/>
  <c r="AP298" i="1"/>
  <c r="AP264" i="1" s="1"/>
  <c r="AO298" i="1"/>
  <c r="AN298" i="1"/>
  <c r="O298" i="1"/>
  <c r="AP297" i="1"/>
  <c r="AO297" i="1"/>
  <c r="AN297" i="1"/>
  <c r="O297" i="1"/>
  <c r="AP296" i="1"/>
  <c r="AO296" i="1"/>
  <c r="AN296" i="1"/>
  <c r="AZ296" i="1" s="1"/>
  <c r="BA296" i="1" s="1"/>
  <c r="O296" i="1"/>
  <c r="AP295" i="1"/>
  <c r="AO295" i="1"/>
  <c r="AN295" i="1"/>
  <c r="AZ295" i="1" s="1"/>
  <c r="BA295" i="1" s="1"/>
  <c r="O295" i="1"/>
  <c r="AZ294" i="1"/>
  <c r="BA294" i="1" s="1"/>
  <c r="O294" i="1"/>
  <c r="AZ293" i="1"/>
  <c r="BA293" i="1" s="1"/>
  <c r="O293" i="1"/>
  <c r="AZ292" i="1"/>
  <c r="BA292" i="1" s="1"/>
  <c r="O292" i="1"/>
  <c r="AZ291" i="1"/>
  <c r="BA291" i="1" s="1"/>
  <c r="O291" i="1"/>
  <c r="AZ290" i="1"/>
  <c r="BA290" i="1" s="1"/>
  <c r="O290" i="1"/>
  <c r="BA289" i="1"/>
  <c r="AZ289" i="1"/>
  <c r="O289" i="1"/>
  <c r="BA288" i="1"/>
  <c r="AZ288" i="1"/>
  <c r="O288" i="1"/>
  <c r="AZ287" i="1"/>
  <c r="BA287" i="1" s="1"/>
  <c r="O287" i="1"/>
  <c r="AZ286" i="1"/>
  <c r="BA286" i="1" s="1"/>
  <c r="O286" i="1"/>
  <c r="AZ285" i="1"/>
  <c r="BA285" i="1" s="1"/>
  <c r="O285" i="1"/>
  <c r="AZ284" i="1"/>
  <c r="BA284" i="1" s="1"/>
  <c r="O284" i="1"/>
  <c r="AZ283" i="1"/>
  <c r="BA283" i="1" s="1"/>
  <c r="O283" i="1"/>
  <c r="AZ282" i="1"/>
  <c r="BA282" i="1" s="1"/>
  <c r="O282" i="1"/>
  <c r="BA281" i="1"/>
  <c r="AZ281" i="1"/>
  <c r="O281" i="1"/>
  <c r="BA280" i="1"/>
  <c r="AZ280" i="1"/>
  <c r="O280" i="1"/>
  <c r="AZ279" i="1"/>
  <c r="BA279" i="1" s="1"/>
  <c r="O279" i="1"/>
  <c r="AZ278" i="1"/>
  <c r="BA278" i="1" s="1"/>
  <c r="O278" i="1"/>
  <c r="AZ277" i="1"/>
  <c r="BA277" i="1" s="1"/>
  <c r="O277" i="1"/>
  <c r="AZ276" i="1"/>
  <c r="BA276" i="1" s="1"/>
  <c r="O276" i="1"/>
  <c r="AZ275" i="1"/>
  <c r="BA275" i="1" s="1"/>
  <c r="O275" i="1"/>
  <c r="AZ274" i="1"/>
  <c r="BA274" i="1" s="1"/>
  <c r="O274" i="1"/>
  <c r="AZ273" i="1"/>
  <c r="BA273" i="1" s="1"/>
  <c r="O273" i="1"/>
  <c r="BA272" i="1"/>
  <c r="AZ272" i="1"/>
  <c r="O272" i="1"/>
  <c r="AZ271" i="1"/>
  <c r="BA271" i="1" s="1"/>
  <c r="O271" i="1"/>
  <c r="AZ270" i="1"/>
  <c r="BA270" i="1" s="1"/>
  <c r="O270" i="1"/>
  <c r="AZ269" i="1"/>
  <c r="BA269" i="1" s="1"/>
  <c r="O269" i="1"/>
  <c r="AZ268" i="1"/>
  <c r="BA268" i="1" s="1"/>
  <c r="O268" i="1"/>
  <c r="AZ267" i="1"/>
  <c r="BA267" i="1" s="1"/>
  <c r="O267" i="1"/>
  <c r="AZ266" i="1"/>
  <c r="BA266" i="1" s="1"/>
  <c r="O266" i="1"/>
  <c r="AZ265" i="1"/>
  <c r="BA265" i="1" s="1"/>
  <c r="AX264" i="1"/>
  <c r="AW264" i="1"/>
  <c r="AV264" i="1"/>
  <c r="AU264" i="1"/>
  <c r="AT264" i="1"/>
  <c r="AS264" i="1"/>
  <c r="AR264" i="1"/>
  <c r="AQ264" i="1"/>
  <c r="AO264" i="1"/>
  <c r="AM264" i="1"/>
  <c r="AL264" i="1"/>
  <c r="AK264" i="1"/>
  <c r="AJ264" i="1"/>
  <c r="Z264" i="1"/>
  <c r="Y264" i="1"/>
  <c r="X264" i="1"/>
  <c r="W264" i="1"/>
  <c r="V264" i="1"/>
  <c r="N264" i="1"/>
  <c r="M264" i="1"/>
  <c r="B264" i="1"/>
  <c r="BA263" i="1"/>
  <c r="AZ263" i="1"/>
  <c r="AU262" i="1"/>
  <c r="AT262" i="1"/>
  <c r="AS262" i="1"/>
  <c r="AR262" i="1"/>
  <c r="AQ262" i="1"/>
  <c r="AZ262" i="1" s="1"/>
  <c r="BA262" i="1" s="1"/>
  <c r="AU261" i="1"/>
  <c r="AT261" i="1"/>
  <c r="AS261" i="1"/>
  <c r="AR261" i="1"/>
  <c r="AQ261" i="1"/>
  <c r="AZ261" i="1" s="1"/>
  <c r="BA261" i="1" s="1"/>
  <c r="AU260" i="1"/>
  <c r="AT260" i="1"/>
  <c r="AS260" i="1"/>
  <c r="AR260" i="1"/>
  <c r="AQ260" i="1"/>
  <c r="AZ260" i="1" s="1"/>
  <c r="BA260" i="1" s="1"/>
  <c r="AZ259" i="1"/>
  <c r="BA259" i="1" s="1"/>
  <c r="AU259" i="1"/>
  <c r="AT259" i="1"/>
  <c r="AS259" i="1"/>
  <c r="AR259" i="1"/>
  <c r="AQ259" i="1"/>
  <c r="AU258" i="1"/>
  <c r="AT258" i="1"/>
  <c r="AS258" i="1"/>
  <c r="AR258" i="1"/>
  <c r="AQ258" i="1"/>
  <c r="AU257" i="1"/>
  <c r="AT257" i="1"/>
  <c r="AS257" i="1"/>
  <c r="AR257" i="1"/>
  <c r="AQ257" i="1"/>
  <c r="AZ257" i="1" s="1"/>
  <c r="BA257" i="1" s="1"/>
  <c r="AS256" i="1"/>
  <c r="AR256" i="1"/>
  <c r="AQ256" i="1"/>
  <c r="AQ246" i="1" s="1"/>
  <c r="AP256" i="1"/>
  <c r="AZ256" i="1" s="1"/>
  <c r="BA256" i="1" s="1"/>
  <c r="AS255" i="1"/>
  <c r="AR255" i="1"/>
  <c r="AQ255" i="1"/>
  <c r="AP255" i="1"/>
  <c r="AO255" i="1"/>
  <c r="AZ254" i="1"/>
  <c r="BA254" i="1" s="1"/>
  <c r="AS254" i="1"/>
  <c r="AR254" i="1"/>
  <c r="AQ254" i="1"/>
  <c r="AP254" i="1"/>
  <c r="AO254" i="1"/>
  <c r="BA253" i="1"/>
  <c r="AS253" i="1"/>
  <c r="AR253" i="1"/>
  <c r="AQ253" i="1"/>
  <c r="AP253" i="1"/>
  <c r="AO253" i="1"/>
  <c r="AZ253" i="1" s="1"/>
  <c r="AZ252" i="1"/>
  <c r="BA252" i="1" s="1"/>
  <c r="AS252" i="1"/>
  <c r="AR252" i="1"/>
  <c r="AQ252" i="1"/>
  <c r="AP252" i="1"/>
  <c r="AO252" i="1"/>
  <c r="AU251" i="1"/>
  <c r="AT251" i="1"/>
  <c r="AS251" i="1"/>
  <c r="AR251" i="1"/>
  <c r="AQ251" i="1"/>
  <c r="AU250" i="1"/>
  <c r="AT250" i="1"/>
  <c r="AT246" i="1" s="1"/>
  <c r="AS250" i="1"/>
  <c r="AR250" i="1"/>
  <c r="AQ250" i="1"/>
  <c r="AU249" i="1"/>
  <c r="AT249" i="1"/>
  <c r="AS249" i="1"/>
  <c r="AS246" i="1" s="1"/>
  <c r="AR249" i="1"/>
  <c r="AQ249" i="1"/>
  <c r="AU248" i="1"/>
  <c r="AT248" i="1"/>
  <c r="AS248" i="1"/>
  <c r="AR248" i="1"/>
  <c r="AR246" i="1" s="1"/>
  <c r="AQ248" i="1"/>
  <c r="AZ248" i="1" s="1"/>
  <c r="BA248" i="1" s="1"/>
  <c r="AZ247" i="1"/>
  <c r="BA247" i="1" s="1"/>
  <c r="AX246" i="1"/>
  <c r="AW246" i="1"/>
  <c r="AV246" i="1"/>
  <c r="AP246" i="1"/>
  <c r="AN246" i="1"/>
  <c r="AM246" i="1"/>
  <c r="AL246" i="1"/>
  <c r="AK246" i="1"/>
  <c r="AJ246" i="1"/>
  <c r="Z246" i="1"/>
  <c r="Y246" i="1"/>
  <c r="X246" i="1"/>
  <c r="W246" i="1"/>
  <c r="V246" i="1"/>
  <c r="U246" i="1"/>
  <c r="N246" i="1"/>
  <c r="M246" i="1"/>
  <c r="B246" i="1"/>
  <c r="AZ245" i="1"/>
  <c r="BA245" i="1" s="1"/>
  <c r="BA244" i="1"/>
  <c r="AZ244" i="1"/>
  <c r="O244" i="1"/>
  <c r="AZ243" i="1"/>
  <c r="BA243" i="1" s="1"/>
  <c r="O243" i="1"/>
  <c r="AZ242" i="1"/>
  <c r="BA242" i="1" s="1"/>
  <c r="O242" i="1"/>
  <c r="AZ241" i="1"/>
  <c r="BA241" i="1" s="1"/>
  <c r="O241" i="1"/>
  <c r="AZ240" i="1"/>
  <c r="BA240" i="1" s="1"/>
  <c r="O240" i="1"/>
  <c r="AZ239" i="1"/>
  <c r="BA239" i="1" s="1"/>
  <c r="O239" i="1"/>
  <c r="AZ238" i="1"/>
  <c r="BA238" i="1" s="1"/>
  <c r="O238" i="1"/>
  <c r="AZ237" i="1"/>
  <c r="BA237" i="1" s="1"/>
  <c r="O237" i="1"/>
  <c r="BA236" i="1"/>
  <c r="AZ236" i="1"/>
  <c r="O236" i="1"/>
  <c r="AZ235" i="1"/>
  <c r="BA235" i="1" s="1"/>
  <c r="O235" i="1"/>
  <c r="AZ234" i="1"/>
  <c r="BA234" i="1" s="1"/>
  <c r="O234" i="1"/>
  <c r="AZ233" i="1"/>
  <c r="BA233" i="1" s="1"/>
  <c r="O233" i="1"/>
  <c r="AZ232" i="1"/>
  <c r="BA232" i="1" s="1"/>
  <c r="O232" i="1"/>
  <c r="AZ231" i="1"/>
  <c r="BA231" i="1" s="1"/>
  <c r="O231" i="1"/>
  <c r="AZ230" i="1"/>
  <c r="BA230" i="1" s="1"/>
  <c r="O230" i="1"/>
  <c r="AZ229" i="1"/>
  <c r="BA229" i="1" s="1"/>
  <c r="O229" i="1"/>
  <c r="BA228" i="1"/>
  <c r="AZ228" i="1"/>
  <c r="O228" i="1"/>
  <c r="AZ227" i="1"/>
  <c r="BA227" i="1" s="1"/>
  <c r="O227" i="1"/>
  <c r="AZ226" i="1"/>
  <c r="BA226" i="1" s="1"/>
  <c r="O226" i="1"/>
  <c r="AZ225" i="1"/>
  <c r="BA225" i="1" s="1"/>
  <c r="O225" i="1"/>
  <c r="AZ224" i="1"/>
  <c r="BA224" i="1" s="1"/>
  <c r="O224" i="1"/>
  <c r="AZ223" i="1"/>
  <c r="BA223" i="1" s="1"/>
  <c r="O223" i="1"/>
  <c r="AZ222" i="1"/>
  <c r="BA222" i="1" s="1"/>
  <c r="O222" i="1"/>
  <c r="AZ221" i="1"/>
  <c r="BA221" i="1" s="1"/>
  <c r="O221" i="1"/>
  <c r="BA220" i="1"/>
  <c r="AZ220" i="1"/>
  <c r="AZ219" i="1"/>
  <c r="BA219" i="1" s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Z218" i="1"/>
  <c r="Y218" i="1"/>
  <c r="X218" i="1"/>
  <c r="W218" i="1"/>
  <c r="V218" i="1"/>
  <c r="N218" i="1"/>
  <c r="M218" i="1"/>
  <c r="B218" i="1"/>
  <c r="AZ217" i="1"/>
  <c r="BA217" i="1" s="1"/>
  <c r="O217" i="1"/>
  <c r="AO216" i="1"/>
  <c r="AN216" i="1"/>
  <c r="AM216" i="1"/>
  <c r="AZ216" i="1" s="1"/>
  <c r="BA216" i="1" s="1"/>
  <c r="O216" i="1"/>
  <c r="AZ215" i="1"/>
  <c r="BA215" i="1" s="1"/>
  <c r="AO215" i="1"/>
  <c r="AN215" i="1"/>
  <c r="AM215" i="1"/>
  <c r="O215" i="1"/>
  <c r="AO214" i="1"/>
  <c r="AN214" i="1"/>
  <c r="AM214" i="1"/>
  <c r="AZ214" i="1" s="1"/>
  <c r="BA214" i="1" s="1"/>
  <c r="O214" i="1"/>
  <c r="AO213" i="1"/>
  <c r="AN213" i="1"/>
  <c r="AM213" i="1"/>
  <c r="AZ213" i="1" s="1"/>
  <c r="BA213" i="1" s="1"/>
  <c r="O213" i="1"/>
  <c r="AO212" i="1"/>
  <c r="AN212" i="1"/>
  <c r="AM212" i="1"/>
  <c r="AZ212" i="1" s="1"/>
  <c r="BA212" i="1" s="1"/>
  <c r="O212" i="1"/>
  <c r="AZ211" i="1"/>
  <c r="BA211" i="1" s="1"/>
  <c r="AO211" i="1"/>
  <c r="AN211" i="1"/>
  <c r="AM211" i="1"/>
  <c r="O211" i="1"/>
  <c r="AO210" i="1"/>
  <c r="AN210" i="1"/>
  <c r="AM210" i="1"/>
  <c r="O210" i="1"/>
  <c r="AO209" i="1"/>
  <c r="AN209" i="1"/>
  <c r="AM209" i="1"/>
  <c r="AZ209" i="1" s="1"/>
  <c r="BA209" i="1" s="1"/>
  <c r="O209" i="1"/>
  <c r="AO208" i="1"/>
  <c r="AN208" i="1"/>
  <c r="AM208" i="1"/>
  <c r="AZ208" i="1" s="1"/>
  <c r="BA208" i="1" s="1"/>
  <c r="O208" i="1"/>
  <c r="AZ207" i="1"/>
  <c r="BA207" i="1" s="1"/>
  <c r="AO207" i="1"/>
  <c r="AN207" i="1"/>
  <c r="AM207" i="1"/>
  <c r="O207" i="1"/>
  <c r="AO206" i="1"/>
  <c r="AN206" i="1"/>
  <c r="AM206" i="1"/>
  <c r="O206" i="1"/>
  <c r="AO205" i="1"/>
  <c r="AN205" i="1"/>
  <c r="AM205" i="1"/>
  <c r="AZ205" i="1" s="1"/>
  <c r="BA205" i="1" s="1"/>
  <c r="O205" i="1"/>
  <c r="AO204" i="1"/>
  <c r="AN204" i="1"/>
  <c r="AM204" i="1"/>
  <c r="AZ204" i="1" s="1"/>
  <c r="BA204" i="1" s="1"/>
  <c r="O204" i="1"/>
  <c r="AZ203" i="1"/>
  <c r="BA203" i="1" s="1"/>
  <c r="AO203" i="1"/>
  <c r="AN203" i="1"/>
  <c r="AM203" i="1"/>
  <c r="O203" i="1"/>
  <c r="AO202" i="1"/>
  <c r="AN202" i="1"/>
  <c r="AM202" i="1"/>
  <c r="AZ202" i="1" s="1"/>
  <c r="BA202" i="1" s="1"/>
  <c r="O202" i="1"/>
  <c r="AO201" i="1"/>
  <c r="AN201" i="1"/>
  <c r="AM201" i="1"/>
  <c r="AZ201" i="1" s="1"/>
  <c r="BA201" i="1" s="1"/>
  <c r="O201" i="1"/>
  <c r="AO200" i="1"/>
  <c r="AN200" i="1"/>
  <c r="AM200" i="1"/>
  <c r="AZ200" i="1" s="1"/>
  <c r="BA200" i="1" s="1"/>
  <c r="O200" i="1"/>
  <c r="AZ199" i="1"/>
  <c r="BA199" i="1" s="1"/>
  <c r="AO199" i="1"/>
  <c r="AN199" i="1"/>
  <c r="AM199" i="1"/>
  <c r="O199" i="1"/>
  <c r="AO198" i="1"/>
  <c r="AN198" i="1"/>
  <c r="AM198" i="1"/>
  <c r="AZ198" i="1" s="1"/>
  <c r="BA198" i="1" s="1"/>
  <c r="O198" i="1"/>
  <c r="AO197" i="1"/>
  <c r="AN197" i="1"/>
  <c r="AM197" i="1"/>
  <c r="AZ197" i="1" s="1"/>
  <c r="BA197" i="1" s="1"/>
  <c r="O197" i="1"/>
  <c r="AO196" i="1"/>
  <c r="AN196" i="1"/>
  <c r="AM196" i="1"/>
  <c r="AZ196" i="1" s="1"/>
  <c r="BA196" i="1" s="1"/>
  <c r="O196" i="1"/>
  <c r="AZ195" i="1"/>
  <c r="BA195" i="1" s="1"/>
  <c r="O195" i="1"/>
  <c r="AP194" i="1"/>
  <c r="AO194" i="1"/>
  <c r="AM194" i="1"/>
  <c r="AL194" i="1"/>
  <c r="AK194" i="1"/>
  <c r="AJ194" i="1"/>
  <c r="N194" i="1"/>
  <c r="M194" i="1"/>
  <c r="B194" i="1"/>
  <c r="AZ193" i="1"/>
  <c r="BA193" i="1" s="1"/>
  <c r="AZ192" i="1"/>
  <c r="AL192" i="1"/>
  <c r="AJ192" i="1"/>
  <c r="BA192" i="1" s="1"/>
  <c r="AZ191" i="1"/>
  <c r="AL191" i="1"/>
  <c r="AJ191" i="1"/>
  <c r="BA191" i="1" s="1"/>
  <c r="AZ190" i="1"/>
  <c r="AL190" i="1"/>
  <c r="AJ190" i="1"/>
  <c r="BA190" i="1" s="1"/>
  <c r="AZ189" i="1"/>
  <c r="AL189" i="1"/>
  <c r="AJ189" i="1"/>
  <c r="BA189" i="1" s="1"/>
  <c r="O189" i="1"/>
  <c r="AP188" i="1"/>
  <c r="AO188" i="1"/>
  <c r="AN188" i="1"/>
  <c r="AZ188" i="1" s="1"/>
  <c r="BA188" i="1" s="1"/>
  <c r="O188" i="1"/>
  <c r="AZ187" i="1"/>
  <c r="AL187" i="1"/>
  <c r="AJ187" i="1" s="1"/>
  <c r="BA187" i="1" s="1"/>
  <c r="O187" i="1"/>
  <c r="AZ186" i="1"/>
  <c r="AL186" i="1"/>
  <c r="AJ186" i="1" s="1"/>
  <c r="O186" i="1"/>
  <c r="AP185" i="1"/>
  <c r="AO185" i="1"/>
  <c r="AN185" i="1"/>
  <c r="AZ185" i="1" s="1"/>
  <c r="BA185" i="1" s="1"/>
  <c r="AL185" i="1"/>
  <c r="O185" i="1"/>
  <c r="AZ184" i="1"/>
  <c r="BA184" i="1" s="1"/>
  <c r="AL184" i="1"/>
  <c r="O184" i="1"/>
  <c r="AZ183" i="1"/>
  <c r="BA183" i="1" s="1"/>
  <c r="AL183" i="1"/>
  <c r="O183" i="1"/>
  <c r="AZ182" i="1"/>
  <c r="BA182" i="1" s="1"/>
  <c r="AX182" i="1"/>
  <c r="AL182" i="1"/>
  <c r="O182" i="1"/>
  <c r="AZ181" i="1"/>
  <c r="BA181" i="1" s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Z180" i="1" s="1"/>
  <c r="AK180" i="1"/>
  <c r="Z180" i="1"/>
  <c r="Y180" i="1"/>
  <c r="X180" i="1"/>
  <c r="W180" i="1"/>
  <c r="V180" i="1"/>
  <c r="U180" i="1"/>
  <c r="N180" i="1"/>
  <c r="M180" i="1"/>
  <c r="B180" i="1"/>
  <c r="AZ179" i="1"/>
  <c r="BA179" i="1" s="1"/>
  <c r="AZ178" i="1"/>
  <c r="AL178" i="1"/>
  <c r="AJ178" i="1"/>
  <c r="BA178" i="1" s="1"/>
  <c r="AZ177" i="1"/>
  <c r="AL177" i="1"/>
  <c r="AJ177" i="1"/>
  <c r="BA177" i="1" s="1"/>
  <c r="AZ176" i="1"/>
  <c r="AL176" i="1"/>
  <c r="AJ176" i="1"/>
  <c r="BA176" i="1" s="1"/>
  <c r="AZ175" i="1"/>
  <c r="AL175" i="1"/>
  <c r="AJ175" i="1"/>
  <c r="BA175" i="1" s="1"/>
  <c r="AZ174" i="1"/>
  <c r="BA174" i="1" s="1"/>
  <c r="AZ173" i="1"/>
  <c r="BA173" i="1" s="1"/>
  <c r="O173" i="1"/>
  <c r="AZ172" i="1"/>
  <c r="BA172" i="1" s="1"/>
  <c r="O172" i="1"/>
  <c r="AZ171" i="1"/>
  <c r="AJ171" i="1"/>
  <c r="BA171" i="1" s="1"/>
  <c r="O171" i="1"/>
  <c r="AZ170" i="1"/>
  <c r="BA170" i="1" s="1"/>
  <c r="O170" i="1"/>
  <c r="BA169" i="1"/>
  <c r="AZ169" i="1"/>
  <c r="O169" i="1"/>
  <c r="AZ168" i="1"/>
  <c r="BA168" i="1" s="1"/>
  <c r="O168" i="1"/>
  <c r="AZ167" i="1"/>
  <c r="BA167" i="1" s="1"/>
  <c r="AL167" i="1"/>
  <c r="O167" i="1"/>
  <c r="AZ166" i="1"/>
  <c r="BA166" i="1" s="1"/>
  <c r="O166" i="1"/>
  <c r="AM165" i="1"/>
  <c r="AZ165" i="1" s="1"/>
  <c r="BA165" i="1" s="1"/>
  <c r="O165" i="1"/>
  <c r="AZ164" i="1"/>
  <c r="BA164" i="1" s="1"/>
  <c r="O164" i="1"/>
  <c r="BA163" i="1"/>
  <c r="AZ163" i="1"/>
  <c r="AL163" i="1"/>
  <c r="O163" i="1"/>
  <c r="AZ162" i="1"/>
  <c r="AJ162" i="1"/>
  <c r="BA162" i="1" s="1"/>
  <c r="O162" i="1"/>
  <c r="BA161" i="1"/>
  <c r="AZ161" i="1"/>
  <c r="O161" i="1"/>
  <c r="AP160" i="1"/>
  <c r="AZ160" i="1" s="1"/>
  <c r="BA160" i="1" s="1"/>
  <c r="O160" i="1"/>
  <c r="AZ159" i="1"/>
  <c r="BA159" i="1" s="1"/>
  <c r="AL159" i="1"/>
  <c r="O159" i="1"/>
  <c r="AZ158" i="1"/>
  <c r="AJ158" i="1"/>
  <c r="BA158" i="1" s="1"/>
  <c r="O158" i="1"/>
  <c r="AZ157" i="1"/>
  <c r="BA157" i="1" s="1"/>
  <c r="O157" i="1"/>
  <c r="AP156" i="1"/>
  <c r="AZ156" i="1" s="1"/>
  <c r="AJ156" i="1"/>
  <c r="O156" i="1"/>
  <c r="AZ155" i="1"/>
  <c r="BA155" i="1" s="1"/>
  <c r="AL155" i="1"/>
  <c r="O155" i="1"/>
  <c r="AZ154" i="1"/>
  <c r="AJ154" i="1"/>
  <c r="BA154" i="1" s="1"/>
  <c r="O154" i="1"/>
  <c r="AZ153" i="1"/>
  <c r="BA153" i="1" s="1"/>
  <c r="O153" i="1"/>
  <c r="AZ152" i="1"/>
  <c r="BA152" i="1" s="1"/>
  <c r="O152" i="1"/>
  <c r="BA151" i="1"/>
  <c r="AZ151" i="1"/>
  <c r="AL151" i="1"/>
  <c r="O151" i="1"/>
  <c r="BA150" i="1"/>
  <c r="AZ150" i="1"/>
  <c r="AJ150" i="1"/>
  <c r="O150" i="1"/>
  <c r="BA149" i="1"/>
  <c r="AZ149" i="1"/>
  <c r="O149" i="1"/>
  <c r="BA148" i="1"/>
  <c r="AZ148" i="1"/>
  <c r="O148" i="1"/>
  <c r="AZ147" i="1"/>
  <c r="BA147" i="1" s="1"/>
  <c r="AP147" i="1"/>
  <c r="AJ147" i="1"/>
  <c r="O147" i="1"/>
  <c r="BA146" i="1"/>
  <c r="AZ146" i="1"/>
  <c r="AJ146" i="1"/>
  <c r="O146" i="1"/>
  <c r="BA145" i="1"/>
  <c r="AZ145" i="1"/>
  <c r="O145" i="1"/>
  <c r="AZ144" i="1"/>
  <c r="BA144" i="1" s="1"/>
  <c r="O144" i="1"/>
  <c r="AP143" i="1"/>
  <c r="AZ143" i="1" s="1"/>
  <c r="AJ143" i="1"/>
  <c r="O143" i="1"/>
  <c r="AZ142" i="1"/>
  <c r="BA142" i="1" s="1"/>
  <c r="AL142" i="1"/>
  <c r="O142" i="1"/>
  <c r="AZ141" i="1"/>
  <c r="BA141" i="1" s="1"/>
  <c r="O141" i="1"/>
  <c r="AZ140" i="1"/>
  <c r="BA140" i="1" s="1"/>
  <c r="O140" i="1"/>
  <c r="AP139" i="1"/>
  <c r="AZ139" i="1" s="1"/>
  <c r="AJ139" i="1"/>
  <c r="BA139" i="1" s="1"/>
  <c r="O139" i="1"/>
  <c r="AZ138" i="1"/>
  <c r="BA138" i="1" s="1"/>
  <c r="AL138" i="1"/>
  <c r="AL134" i="1" s="1"/>
  <c r="O138" i="1"/>
  <c r="AZ137" i="1"/>
  <c r="AJ137" i="1"/>
  <c r="BA137" i="1" s="1"/>
  <c r="O137" i="1"/>
  <c r="AZ136" i="1"/>
  <c r="AJ136" i="1"/>
  <c r="AJ134" i="1" s="1"/>
  <c r="O136" i="1"/>
  <c r="AZ135" i="1"/>
  <c r="BA135" i="1" s="1"/>
  <c r="AX134" i="1"/>
  <c r="AW134" i="1"/>
  <c r="AV134" i="1"/>
  <c r="AV133" i="1" s="1"/>
  <c r="AU134" i="1"/>
  <c r="AT134" i="1"/>
  <c r="AS134" i="1"/>
  <c r="AR134" i="1"/>
  <c r="AQ134" i="1"/>
  <c r="AQ133" i="1" s="1"/>
  <c r="AQ122" i="1" s="1"/>
  <c r="AO134" i="1"/>
  <c r="AN134" i="1"/>
  <c r="AM134" i="1"/>
  <c r="AK134" i="1"/>
  <c r="Z134" i="1"/>
  <c r="Z133" i="1" s="1"/>
  <c r="Z122" i="1" s="1"/>
  <c r="Y134" i="1"/>
  <c r="X134" i="1"/>
  <c r="W134" i="1"/>
  <c r="W133" i="1" s="1"/>
  <c r="V134" i="1"/>
  <c r="V133" i="1" s="1"/>
  <c r="V122" i="1" s="1"/>
  <c r="N134" i="1"/>
  <c r="M134" i="1"/>
  <c r="B134" i="1"/>
  <c r="B133" i="1" s="1"/>
  <c r="B122" i="1" s="1"/>
  <c r="AX133" i="1"/>
  <c r="AW133" i="1"/>
  <c r="AT133" i="1"/>
  <c r="AS133" i="1"/>
  <c r="AR133" i="1"/>
  <c r="Y133" i="1"/>
  <c r="X133" i="1"/>
  <c r="N133" i="1"/>
  <c r="M133" i="1"/>
  <c r="AZ132" i="1"/>
  <c r="BA132" i="1" s="1"/>
  <c r="AN131" i="1"/>
  <c r="AL131" i="1"/>
  <c r="AM131" i="1" s="1"/>
  <c r="AZ131" i="1" s="1"/>
  <c r="BA131" i="1" s="1"/>
  <c r="O131" i="1"/>
  <c r="AN130" i="1"/>
  <c r="AN123" i="1" s="1"/>
  <c r="AM130" i="1"/>
  <c r="AZ130" i="1" s="1"/>
  <c r="BA130" i="1" s="1"/>
  <c r="AL130" i="1"/>
  <c r="O130" i="1"/>
  <c r="AN129" i="1"/>
  <c r="AL129" i="1"/>
  <c r="AM129" i="1" s="1"/>
  <c r="AZ129" i="1" s="1"/>
  <c r="BA129" i="1" s="1"/>
  <c r="O129" i="1"/>
  <c r="AN128" i="1"/>
  <c r="AM128" i="1"/>
  <c r="AZ128" i="1" s="1"/>
  <c r="BA128" i="1" s="1"/>
  <c r="AL128" i="1"/>
  <c r="O128" i="1"/>
  <c r="AN127" i="1"/>
  <c r="AL127" i="1"/>
  <c r="AM127" i="1" s="1"/>
  <c r="AZ127" i="1" s="1"/>
  <c r="BA127" i="1" s="1"/>
  <c r="O127" i="1"/>
  <c r="AN126" i="1"/>
  <c r="AM126" i="1"/>
  <c r="AZ126" i="1" s="1"/>
  <c r="BA126" i="1" s="1"/>
  <c r="AL126" i="1"/>
  <c r="O126" i="1"/>
  <c r="AN125" i="1"/>
  <c r="AL125" i="1"/>
  <c r="AL123" i="1" s="1"/>
  <c r="O125" i="1"/>
  <c r="AZ124" i="1"/>
  <c r="BA124" i="1" s="1"/>
  <c r="AX123" i="1"/>
  <c r="AW123" i="1"/>
  <c r="AW122" i="1" s="1"/>
  <c r="AV123" i="1"/>
  <c r="AV122" i="1" s="1"/>
  <c r="AU123" i="1"/>
  <c r="AT123" i="1"/>
  <c r="AS123" i="1"/>
  <c r="AS122" i="1" s="1"/>
  <c r="AR123" i="1"/>
  <c r="AR122" i="1" s="1"/>
  <c r="AQ123" i="1"/>
  <c r="AP123" i="1"/>
  <c r="AO123" i="1"/>
  <c r="AK123" i="1"/>
  <c r="AJ123" i="1"/>
  <c r="Z123" i="1"/>
  <c r="Y123" i="1"/>
  <c r="X123" i="1"/>
  <c r="X122" i="1" s="1"/>
  <c r="W123" i="1"/>
  <c r="V123" i="1"/>
  <c r="U123" i="1"/>
  <c r="N123" i="1"/>
  <c r="N122" i="1" s="1"/>
  <c r="M123" i="1"/>
  <c r="O123" i="1" s="1"/>
  <c r="O122" i="1" s="1"/>
  <c r="B123" i="1"/>
  <c r="AX122" i="1"/>
  <c r="AT122" i="1"/>
  <c r="Y122" i="1"/>
  <c r="BA121" i="1"/>
  <c r="AZ121" i="1"/>
  <c r="AZ120" i="1"/>
  <c r="BA120" i="1" s="1"/>
  <c r="AL120" i="1"/>
  <c r="AK120" i="1" s="1"/>
  <c r="O120" i="1"/>
  <c r="BA119" i="1"/>
  <c r="AZ119" i="1"/>
  <c r="AL119" i="1"/>
  <c r="AK119" i="1"/>
  <c r="O119" i="1"/>
  <c r="BA118" i="1"/>
  <c r="AZ118" i="1"/>
  <c r="AL118" i="1"/>
  <c r="AK118" i="1"/>
  <c r="O118" i="1"/>
  <c r="AZ117" i="1"/>
  <c r="BA117" i="1" s="1"/>
  <c r="AL117" i="1"/>
  <c r="AK117" i="1" s="1"/>
  <c r="O117" i="1"/>
  <c r="AZ116" i="1"/>
  <c r="BA116" i="1" s="1"/>
  <c r="AL116" i="1"/>
  <c r="AK116" i="1" s="1"/>
  <c r="O116" i="1"/>
  <c r="BA115" i="1"/>
  <c r="AZ115" i="1"/>
  <c r="AL115" i="1"/>
  <c r="AK115" i="1"/>
  <c r="O115" i="1"/>
  <c r="BA114" i="1"/>
  <c r="AZ114" i="1"/>
  <c r="AL114" i="1"/>
  <c r="AL112" i="1" s="1"/>
  <c r="AK114" i="1"/>
  <c r="O114" i="1"/>
  <c r="O112" i="1" s="1"/>
  <c r="AZ113" i="1"/>
  <c r="BA113" i="1" s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Z112" i="1" s="1"/>
  <c r="AJ112" i="1"/>
  <c r="Z112" i="1"/>
  <c r="Y112" i="1"/>
  <c r="X112" i="1"/>
  <c r="W112" i="1"/>
  <c r="V112" i="1"/>
  <c r="M112" i="1"/>
  <c r="B112" i="1"/>
  <c r="BA111" i="1"/>
  <c r="AZ111" i="1"/>
  <c r="AZ110" i="1"/>
  <c r="BA110" i="1" s="1"/>
  <c r="O110" i="1"/>
  <c r="AZ109" i="1"/>
  <c r="BA109" i="1" s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Z108" i="1" s="1"/>
  <c r="AL108" i="1"/>
  <c r="AK108" i="1"/>
  <c r="AJ108" i="1"/>
  <c r="O108" i="1"/>
  <c r="N108" i="1"/>
  <c r="M108" i="1"/>
  <c r="B108" i="1"/>
  <c r="BA107" i="1"/>
  <c r="AZ107" i="1"/>
  <c r="AZ106" i="1"/>
  <c r="BA106" i="1" s="1"/>
  <c r="AL106" i="1"/>
  <c r="AK106" i="1" s="1"/>
  <c r="AK104" i="1" s="1"/>
  <c r="O106" i="1"/>
  <c r="BA105" i="1"/>
  <c r="AZ105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Z104" i="1" s="1"/>
  <c r="AL104" i="1"/>
  <c r="AJ104" i="1"/>
  <c r="BA104" i="1" s="1"/>
  <c r="Z104" i="1"/>
  <c r="Y104" i="1"/>
  <c r="X104" i="1"/>
  <c r="W104" i="1"/>
  <c r="V104" i="1"/>
  <c r="N104" i="1"/>
  <c r="M104" i="1"/>
  <c r="B104" i="1"/>
  <c r="AZ103" i="1"/>
  <c r="BA103" i="1" s="1"/>
  <c r="BA102" i="1"/>
  <c r="AZ102" i="1"/>
  <c r="O102" i="1"/>
  <c r="BA101" i="1"/>
  <c r="AZ101" i="1"/>
  <c r="O101" i="1"/>
  <c r="AZ100" i="1"/>
  <c r="BA100" i="1" s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Z99" i="1" s="1"/>
  <c r="AL99" i="1"/>
  <c r="AK99" i="1"/>
  <c r="AJ99" i="1"/>
  <c r="Z99" i="1"/>
  <c r="Y99" i="1"/>
  <c r="X99" i="1"/>
  <c r="W99" i="1"/>
  <c r="V99" i="1"/>
  <c r="O99" i="1"/>
  <c r="N99" i="1"/>
  <c r="M99" i="1"/>
  <c r="B99" i="1"/>
  <c r="AZ98" i="1"/>
  <c r="BA98" i="1" s="1"/>
  <c r="AU97" i="1"/>
  <c r="AT97" i="1"/>
  <c r="AT95" i="1" s="1"/>
  <c r="AT90" i="1" s="1"/>
  <c r="AS97" i="1"/>
  <c r="AR97" i="1"/>
  <c r="AQ97" i="1"/>
  <c r="AP97" i="1"/>
  <c r="AO97" i="1"/>
  <c r="AN97" i="1"/>
  <c r="AZ97" i="1" s="1"/>
  <c r="BA97" i="1" s="1"/>
  <c r="O97" i="1"/>
  <c r="BA96" i="1"/>
  <c r="AZ96" i="1"/>
  <c r="AX95" i="1"/>
  <c r="AX90" i="1" s="1"/>
  <c r="AW95" i="1"/>
  <c r="AV95" i="1"/>
  <c r="AU95" i="1"/>
  <c r="AS95" i="1"/>
  <c r="AR95" i="1"/>
  <c r="AQ95" i="1"/>
  <c r="AP95" i="1"/>
  <c r="AP90" i="1" s="1"/>
  <c r="AO95" i="1"/>
  <c r="AN95" i="1"/>
  <c r="AM95" i="1"/>
  <c r="AL95" i="1"/>
  <c r="AL90" i="1" s="1"/>
  <c r="AK95" i="1"/>
  <c r="AJ95" i="1"/>
  <c r="Z95" i="1"/>
  <c r="Y95" i="1"/>
  <c r="Y90" i="1" s="1"/>
  <c r="Y12" i="1" s="1"/>
  <c r="X95" i="1"/>
  <c r="W95" i="1"/>
  <c r="V95" i="1"/>
  <c r="O95" i="1"/>
  <c r="N95" i="1"/>
  <c r="M95" i="1"/>
  <c r="B95" i="1"/>
  <c r="BA94" i="1"/>
  <c r="AZ94" i="1"/>
  <c r="AS93" i="1"/>
  <c r="AS91" i="1" s="1"/>
  <c r="AS90" i="1" s="1"/>
  <c r="AR93" i="1"/>
  <c r="AQ93" i="1"/>
  <c r="AP93" i="1"/>
  <c r="AO93" i="1"/>
  <c r="AN93" i="1"/>
  <c r="AZ93" i="1" s="1"/>
  <c r="BA93" i="1" s="1"/>
  <c r="O93" i="1"/>
  <c r="AZ92" i="1"/>
  <c r="BA92" i="1" s="1"/>
  <c r="AX91" i="1"/>
  <c r="AW91" i="1"/>
  <c r="AW90" i="1" s="1"/>
  <c r="AV91" i="1"/>
  <c r="AV90" i="1" s="1"/>
  <c r="AU91" i="1"/>
  <c r="AT91" i="1"/>
  <c r="AR91" i="1"/>
  <c r="AR90" i="1" s="1"/>
  <c r="AQ91" i="1"/>
  <c r="AP91" i="1"/>
  <c r="AO91" i="1"/>
  <c r="AO90" i="1" s="1"/>
  <c r="AN91" i="1"/>
  <c r="AN90" i="1" s="1"/>
  <c r="AM91" i="1"/>
  <c r="AZ91" i="1" s="1"/>
  <c r="AL91" i="1"/>
  <c r="AK91" i="1"/>
  <c r="AK90" i="1" s="1"/>
  <c r="AJ91" i="1"/>
  <c r="Z91" i="1"/>
  <c r="Y91" i="1"/>
  <c r="X91" i="1"/>
  <c r="X90" i="1" s="1"/>
  <c r="W91" i="1"/>
  <c r="W90" i="1" s="1"/>
  <c r="W12" i="1" s="1"/>
  <c r="V91" i="1"/>
  <c r="N91" i="1"/>
  <c r="N90" i="1" s="1"/>
  <c r="M91" i="1"/>
  <c r="M90" i="1" s="1"/>
  <c r="B91" i="1"/>
  <c r="AU90" i="1"/>
  <c r="AQ90" i="1"/>
  <c r="AM90" i="1"/>
  <c r="Z90" i="1"/>
  <c r="V90" i="1"/>
  <c r="V12" i="1" s="1"/>
  <c r="B90" i="1"/>
  <c r="BA89" i="1"/>
  <c r="AZ89" i="1"/>
  <c r="AZ88" i="1"/>
  <c r="BA88" i="1" s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Z87" i="1" s="1"/>
  <c r="AL87" i="1"/>
  <c r="AK87" i="1"/>
  <c r="AJ87" i="1"/>
  <c r="Z87" i="1"/>
  <c r="Y87" i="1"/>
  <c r="X87" i="1"/>
  <c r="W87" i="1"/>
  <c r="V87" i="1"/>
  <c r="U87" i="1"/>
  <c r="O87" i="1"/>
  <c r="N87" i="1"/>
  <c r="M87" i="1"/>
  <c r="B87" i="1"/>
  <c r="BA86" i="1"/>
  <c r="AZ86" i="1"/>
  <c r="AZ85" i="1"/>
  <c r="BA85" i="1" s="1"/>
  <c r="BA84" i="1"/>
  <c r="AZ84" i="1"/>
  <c r="AZ83" i="1"/>
  <c r="BA83" i="1" s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Z82" i="1" s="1"/>
  <c r="AL82" i="1"/>
  <c r="AK82" i="1"/>
  <c r="AJ82" i="1"/>
  <c r="Z82" i="1"/>
  <c r="Y82" i="1"/>
  <c r="X82" i="1"/>
  <c r="W82" i="1"/>
  <c r="V82" i="1"/>
  <c r="O82" i="1"/>
  <c r="N82" i="1"/>
  <c r="M82" i="1"/>
  <c r="B82" i="1"/>
  <c r="AZ81" i="1"/>
  <c r="BA81" i="1" s="1"/>
  <c r="AU80" i="1"/>
  <c r="AT80" i="1"/>
  <c r="AS80" i="1"/>
  <c r="AR80" i="1"/>
  <c r="AQ80" i="1"/>
  <c r="AP80" i="1"/>
  <c r="AO80" i="1"/>
  <c r="AN80" i="1"/>
  <c r="AZ80" i="1" s="1"/>
  <c r="BA80" i="1" s="1"/>
  <c r="AU79" i="1"/>
  <c r="AU76" i="1" s="1"/>
  <c r="AU65" i="1" s="1"/>
  <c r="AT79" i="1"/>
  <c r="AS79" i="1"/>
  <c r="AR79" i="1"/>
  <c r="AQ79" i="1"/>
  <c r="AQ76" i="1" s="1"/>
  <c r="AQ65" i="1" s="1"/>
  <c r="AP79" i="1"/>
  <c r="AO79" i="1"/>
  <c r="AN79" i="1"/>
  <c r="AZ79" i="1" s="1"/>
  <c r="BA79" i="1" s="1"/>
  <c r="AU78" i="1"/>
  <c r="AT78" i="1"/>
  <c r="AT76" i="1" s="1"/>
  <c r="AS78" i="1"/>
  <c r="AS76" i="1" s="1"/>
  <c r="AR78" i="1"/>
  <c r="AQ78" i="1"/>
  <c r="AP78" i="1"/>
  <c r="AP76" i="1" s="1"/>
  <c r="AO78" i="1"/>
  <c r="AO76" i="1" s="1"/>
  <c r="AN78" i="1"/>
  <c r="AZ78" i="1" s="1"/>
  <c r="BA78" i="1" s="1"/>
  <c r="AZ77" i="1"/>
  <c r="BA77" i="1" s="1"/>
  <c r="AX76" i="1"/>
  <c r="AW76" i="1"/>
  <c r="AV76" i="1"/>
  <c r="AR76" i="1"/>
  <c r="AR65" i="1" s="1"/>
  <c r="AN76" i="1"/>
  <c r="AM76" i="1"/>
  <c r="AL76" i="1"/>
  <c r="AK76" i="1"/>
  <c r="AJ76" i="1"/>
  <c r="O76" i="1"/>
  <c r="N76" i="1"/>
  <c r="M76" i="1"/>
  <c r="B76" i="1"/>
  <c r="BA75" i="1"/>
  <c r="AZ75" i="1"/>
  <c r="AZ74" i="1"/>
  <c r="BA74" i="1" s="1"/>
  <c r="AP74" i="1"/>
  <c r="AP72" i="1" s="1"/>
  <c r="AO74" i="1"/>
  <c r="AN74" i="1"/>
  <c r="O74" i="1"/>
  <c r="O72" i="1" s="1"/>
  <c r="BA73" i="1"/>
  <c r="AZ73" i="1"/>
  <c r="O73" i="1"/>
  <c r="AO72" i="1"/>
  <c r="AN72" i="1"/>
  <c r="AM72" i="1"/>
  <c r="AL72" i="1"/>
  <c r="AK72" i="1"/>
  <c r="AJ72" i="1"/>
  <c r="N72" i="1"/>
  <c r="M72" i="1"/>
  <c r="B72" i="1"/>
  <c r="BA71" i="1"/>
  <c r="AZ71" i="1"/>
  <c r="AZ70" i="1"/>
  <c r="BA70" i="1" s="1"/>
  <c r="AX69" i="1"/>
  <c r="AW69" i="1"/>
  <c r="AV69" i="1"/>
  <c r="AV65" i="1" s="1"/>
  <c r="AU69" i="1"/>
  <c r="AT69" i="1"/>
  <c r="AS69" i="1"/>
  <c r="AR69" i="1"/>
  <c r="AQ69" i="1"/>
  <c r="AP69" i="1"/>
  <c r="AO69" i="1"/>
  <c r="AN69" i="1"/>
  <c r="AN65" i="1" s="1"/>
  <c r="AM69" i="1"/>
  <c r="AZ69" i="1" s="1"/>
  <c r="AL69" i="1"/>
  <c r="AJ69" i="1"/>
  <c r="Z69" i="1"/>
  <c r="Y69" i="1"/>
  <c r="X69" i="1"/>
  <c r="W69" i="1"/>
  <c r="V69" i="1"/>
  <c r="N69" i="1"/>
  <c r="M69" i="1"/>
  <c r="O69" i="1" s="1"/>
  <c r="B69" i="1"/>
  <c r="B65" i="1" s="1"/>
  <c r="AZ68" i="1"/>
  <c r="BA68" i="1" s="1"/>
  <c r="BA67" i="1"/>
  <c r="AZ67" i="1"/>
  <c r="AX66" i="1"/>
  <c r="AX65" i="1" s="1"/>
  <c r="AW66" i="1"/>
  <c r="AW65" i="1" s="1"/>
  <c r="AV66" i="1"/>
  <c r="AU66" i="1"/>
  <c r="AT66" i="1"/>
  <c r="AT65" i="1" s="1"/>
  <c r="AS66" i="1"/>
  <c r="AS65" i="1" s="1"/>
  <c r="AR66" i="1"/>
  <c r="AQ66" i="1"/>
  <c r="AP66" i="1"/>
  <c r="AO66" i="1"/>
  <c r="AO65" i="1" s="1"/>
  <c r="AN66" i="1"/>
  <c r="AM66" i="1"/>
  <c r="AZ66" i="1" s="1"/>
  <c r="AL66" i="1"/>
  <c r="AL65" i="1" s="1"/>
  <c r="AK66" i="1"/>
  <c r="AK65" i="1" s="1"/>
  <c r="AJ66" i="1"/>
  <c r="BA66" i="1" s="1"/>
  <c r="N66" i="1"/>
  <c r="N65" i="1" s="1"/>
  <c r="M66" i="1"/>
  <c r="M65" i="1" s="1"/>
  <c r="B66" i="1"/>
  <c r="AM65" i="1"/>
  <c r="BA64" i="1"/>
  <c r="AZ64" i="1"/>
  <c r="AO63" i="1"/>
  <c r="AN63" i="1"/>
  <c r="AZ63" i="1" s="1"/>
  <c r="AL63" i="1"/>
  <c r="AJ63" i="1"/>
  <c r="O63" i="1"/>
  <c r="AL62" i="1"/>
  <c r="AJ62" i="1" s="1"/>
  <c r="O62" i="1"/>
  <c r="AL61" i="1"/>
  <c r="AL55" i="1" s="1"/>
  <c r="O61" i="1"/>
  <c r="AL60" i="1"/>
  <c r="AJ60" i="1"/>
  <c r="AO60" i="1" s="1"/>
  <c r="O60" i="1"/>
  <c r="AS59" i="1"/>
  <c r="AS55" i="1" s="1"/>
  <c r="AR59" i="1"/>
  <c r="AO59" i="1"/>
  <c r="AN59" i="1"/>
  <c r="AL59" i="1"/>
  <c r="AJ59" i="1"/>
  <c r="AQ59" i="1" s="1"/>
  <c r="O59" i="1"/>
  <c r="AL58" i="1"/>
  <c r="AJ58" i="1" s="1"/>
  <c r="O58" i="1"/>
  <c r="AO57" i="1"/>
  <c r="AN57" i="1"/>
  <c r="AL57" i="1"/>
  <c r="AJ57" i="1"/>
  <c r="AQ57" i="1" s="1"/>
  <c r="O57" i="1"/>
  <c r="O55" i="1" s="1"/>
  <c r="BA56" i="1"/>
  <c r="AZ56" i="1"/>
  <c r="AX55" i="1"/>
  <c r="AW55" i="1"/>
  <c r="AV55" i="1"/>
  <c r="AU55" i="1"/>
  <c r="AT55" i="1"/>
  <c r="AR55" i="1"/>
  <c r="AM55" i="1"/>
  <c r="AK55" i="1"/>
  <c r="N55" i="1"/>
  <c r="M55" i="1"/>
  <c r="B55" i="1"/>
  <c r="BA54" i="1"/>
  <c r="AZ54" i="1"/>
  <c r="AJ54" i="1"/>
  <c r="AL54" i="1" s="1"/>
  <c r="AV53" i="1"/>
  <c r="AV51" i="1" s="1"/>
  <c r="AR53" i="1"/>
  <c r="AR51" i="1" s="1"/>
  <c r="AQ53" i="1"/>
  <c r="AN53" i="1"/>
  <c r="AN51" i="1" s="1"/>
  <c r="AM53" i="1"/>
  <c r="AJ53" i="1"/>
  <c r="AU53" i="1" s="1"/>
  <c r="AU51" i="1" s="1"/>
  <c r="O53" i="1"/>
  <c r="AZ52" i="1"/>
  <c r="AJ52" i="1"/>
  <c r="BA52" i="1" s="1"/>
  <c r="AQ51" i="1"/>
  <c r="AM51" i="1"/>
  <c r="AK51" i="1"/>
  <c r="Z51" i="1"/>
  <c r="Y51" i="1"/>
  <c r="X51" i="1"/>
  <c r="W51" i="1"/>
  <c r="V51" i="1"/>
  <c r="U51" i="1"/>
  <c r="O51" i="1"/>
  <c r="N51" i="1"/>
  <c r="M51" i="1"/>
  <c r="AJ51" i="1" s="1"/>
  <c r="B51" i="1"/>
  <c r="BA50" i="1"/>
  <c r="AZ50" i="1"/>
  <c r="AJ50" i="1"/>
  <c r="AL50" i="1" s="1"/>
  <c r="BA49" i="1"/>
  <c r="AZ49" i="1"/>
  <c r="AJ49" i="1"/>
  <c r="AL49" i="1" s="1"/>
  <c r="O49" i="1"/>
  <c r="AZ48" i="1"/>
  <c r="AJ48" i="1"/>
  <c r="BA48" i="1" s="1"/>
  <c r="AW47" i="1"/>
  <c r="AV47" i="1"/>
  <c r="AU47" i="1"/>
  <c r="AT47" i="1"/>
  <c r="AS47" i="1"/>
  <c r="AR47" i="1"/>
  <c r="AQ47" i="1"/>
  <c r="AP47" i="1"/>
  <c r="AO47" i="1"/>
  <c r="AN47" i="1"/>
  <c r="AZ47" i="1" s="1"/>
  <c r="AK47" i="1"/>
  <c r="AJ47" i="1"/>
  <c r="O47" i="1"/>
  <c r="N47" i="1"/>
  <c r="M47" i="1"/>
  <c r="B47" i="1"/>
  <c r="BA46" i="1"/>
  <c r="AZ46" i="1"/>
  <c r="AJ46" i="1"/>
  <c r="AL46" i="1" s="1"/>
  <c r="AS45" i="1"/>
  <c r="AO45" i="1"/>
  <c r="AO43" i="1" s="1"/>
  <c r="AJ45" i="1"/>
  <c r="AN45" i="1" s="1"/>
  <c r="O45" i="1"/>
  <c r="O43" i="1" s="1"/>
  <c r="O39" i="1" s="1"/>
  <c r="AZ44" i="1"/>
  <c r="AJ44" i="1"/>
  <c r="BA44" i="1" s="1"/>
  <c r="AX43" i="1"/>
  <c r="AW43" i="1"/>
  <c r="AV43" i="1"/>
  <c r="AS43" i="1"/>
  <c r="AM43" i="1"/>
  <c r="AK43" i="1"/>
  <c r="N43" i="1"/>
  <c r="M43" i="1"/>
  <c r="AJ43" i="1" s="1"/>
  <c r="B43" i="1"/>
  <c r="AZ42" i="1"/>
  <c r="AL42" i="1"/>
  <c r="AJ42" i="1"/>
  <c r="BA42" i="1" s="1"/>
  <c r="AJ41" i="1"/>
  <c r="O41" i="1"/>
  <c r="AZ40" i="1"/>
  <c r="AL40" i="1"/>
  <c r="AJ40" i="1"/>
  <c r="BA40" i="1" s="1"/>
  <c r="AM39" i="1"/>
  <c r="AK39" i="1"/>
  <c r="N39" i="1"/>
  <c r="M39" i="1"/>
  <c r="AJ39" i="1" s="1"/>
  <c r="B39" i="1"/>
  <c r="AZ38" i="1"/>
  <c r="AJ38" i="1"/>
  <c r="BA38" i="1" s="1"/>
  <c r="AJ37" i="1"/>
  <c r="AN37" i="1" s="1"/>
  <c r="O37" i="1"/>
  <c r="AJ36" i="1"/>
  <c r="AN36" i="1" s="1"/>
  <c r="O36" i="1"/>
  <c r="O34" i="1" s="1"/>
  <c r="AZ35" i="1"/>
  <c r="AJ35" i="1"/>
  <c r="BA35" i="1" s="1"/>
  <c r="AX34" i="1"/>
  <c r="AW34" i="1"/>
  <c r="AV34" i="1"/>
  <c r="AU34" i="1"/>
  <c r="AT34" i="1"/>
  <c r="AS34" i="1"/>
  <c r="AR34" i="1"/>
  <c r="AQ34" i="1"/>
  <c r="AO34" i="1"/>
  <c r="AM34" i="1"/>
  <c r="AK34" i="1"/>
  <c r="N34" i="1"/>
  <c r="M34" i="1"/>
  <c r="AJ34" i="1" s="1"/>
  <c r="B34" i="1"/>
  <c r="AZ33" i="1"/>
  <c r="AL33" i="1"/>
  <c r="AJ33" i="1"/>
  <c r="BA33" i="1" s="1"/>
  <c r="AJ32" i="1"/>
  <c r="O32" i="1"/>
  <c r="O30" i="1" s="1"/>
  <c r="AZ31" i="1"/>
  <c r="AJ31" i="1"/>
  <c r="BA31" i="1" s="1"/>
  <c r="AX30" i="1"/>
  <c r="AW30" i="1"/>
  <c r="AK30" i="1"/>
  <c r="N30" i="1"/>
  <c r="M30" i="1"/>
  <c r="AJ30" i="1" s="1"/>
  <c r="B30" i="1"/>
  <c r="AZ29" i="1"/>
  <c r="AL29" i="1"/>
  <c r="AJ29" i="1"/>
  <c r="BA29" i="1" s="1"/>
  <c r="AZ28" i="1"/>
  <c r="AL28" i="1"/>
  <c r="AJ28" i="1"/>
  <c r="BA28" i="1" s="1"/>
  <c r="O28" i="1"/>
  <c r="AJ27" i="1"/>
  <c r="O27" i="1"/>
  <c r="O25" i="1" s="1"/>
  <c r="AZ26" i="1"/>
  <c r="AJ26" i="1"/>
  <c r="BA26" i="1" s="1"/>
  <c r="AX25" i="1"/>
  <c r="AW25" i="1"/>
  <c r="AV25" i="1"/>
  <c r="AU25" i="1"/>
  <c r="AT25" i="1"/>
  <c r="AS25" i="1"/>
  <c r="AR25" i="1"/>
  <c r="AQ25" i="1"/>
  <c r="AP25" i="1"/>
  <c r="AO25" i="1"/>
  <c r="AN25" i="1"/>
  <c r="AK25" i="1"/>
  <c r="AK24" i="1" s="1"/>
  <c r="Z25" i="1"/>
  <c r="Y25" i="1"/>
  <c r="X25" i="1"/>
  <c r="X24" i="1" s="1"/>
  <c r="W25" i="1"/>
  <c r="V25" i="1"/>
  <c r="N25" i="1"/>
  <c r="N24" i="1" s="1"/>
  <c r="N12" i="1" s="1"/>
  <c r="M25" i="1"/>
  <c r="AJ25" i="1" s="1"/>
  <c r="B25" i="1"/>
  <c r="Z24" i="1"/>
  <c r="Z12" i="1" s="1"/>
  <c r="Y24" i="1"/>
  <c r="W24" i="1"/>
  <c r="V24" i="1"/>
  <c r="B24" i="1"/>
  <c r="B12" i="1" s="1"/>
  <c r="BA23" i="1"/>
  <c r="AZ23" i="1"/>
  <c r="AZ22" i="1"/>
  <c r="BA22" i="1" s="1"/>
  <c r="AM22" i="1"/>
  <c r="O22" i="1"/>
  <c r="AZ21" i="1"/>
  <c r="BA21" i="1" s="1"/>
  <c r="AM21" i="1"/>
  <c r="O21" i="1"/>
  <c r="AZ20" i="1"/>
  <c r="BA20" i="1" s="1"/>
  <c r="AM20" i="1"/>
  <c r="O20" i="1"/>
  <c r="AZ19" i="1"/>
  <c r="BA19" i="1" s="1"/>
  <c r="AM19" i="1"/>
  <c r="O19" i="1"/>
  <c r="AZ18" i="1"/>
  <c r="BA18" i="1" s="1"/>
  <c r="AM18" i="1"/>
  <c r="O18" i="1"/>
  <c r="AZ17" i="1"/>
  <c r="BA17" i="1" s="1"/>
  <c r="AM17" i="1"/>
  <c r="O17" i="1"/>
  <c r="AZ16" i="1"/>
  <c r="BA16" i="1" s="1"/>
  <c r="AM16" i="1"/>
  <c r="O16" i="1"/>
  <c r="AZ15" i="1"/>
  <c r="BA15" i="1" s="1"/>
  <c r="AM15" i="1"/>
  <c r="O15" i="1"/>
  <c r="AZ14" i="1"/>
  <c r="BA14" i="1" s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Z13" i="1" s="1"/>
  <c r="AL13" i="1"/>
  <c r="AK13" i="1"/>
  <c r="AK12" i="1" s="1"/>
  <c r="AJ13" i="1"/>
  <c r="Z13" i="1"/>
  <c r="Y13" i="1"/>
  <c r="X13" i="1"/>
  <c r="W13" i="1"/>
  <c r="V13" i="1"/>
  <c r="U13" i="1"/>
  <c r="O13" i="1"/>
  <c r="N13" i="1"/>
  <c r="M13" i="1"/>
  <c r="B13" i="1"/>
  <c r="AO11" i="1"/>
  <c r="AZ11" i="1" s="1"/>
  <c r="BA11" i="1" s="1"/>
  <c r="AK11" i="1"/>
  <c r="O11" i="1"/>
  <c r="AK10" i="1"/>
  <c r="AN10" i="1" s="1"/>
  <c r="O10" i="1"/>
  <c r="AX9" i="1"/>
  <c r="AW9" i="1"/>
  <c r="AV9" i="1"/>
  <c r="AV8" i="1" s="1"/>
  <c r="AU9" i="1"/>
  <c r="AT9" i="1"/>
  <c r="AS9" i="1"/>
  <c r="AR9" i="1"/>
  <c r="AR8" i="1" s="1"/>
  <c r="AQ9" i="1"/>
  <c r="AP9" i="1"/>
  <c r="AM9" i="1"/>
  <c r="AL9" i="1"/>
  <c r="AK9" i="1"/>
  <c r="AJ9" i="1"/>
  <c r="AJ8" i="1" s="1"/>
  <c r="O9" i="1"/>
  <c r="N9" i="1"/>
  <c r="M9" i="1"/>
  <c r="C9" i="1"/>
  <c r="B9" i="1"/>
  <c r="AX8" i="1"/>
  <c r="AW8" i="1"/>
  <c r="AU8" i="1"/>
  <c r="AT8" i="1"/>
  <c r="AS8" i="1"/>
  <c r="AQ8" i="1"/>
  <c r="AP8" i="1"/>
  <c r="AM8" i="1"/>
  <c r="AL8" i="1"/>
  <c r="AK8" i="1"/>
  <c r="O8" i="1"/>
  <c r="N8" i="1"/>
  <c r="M8" i="1"/>
  <c r="B8" i="1"/>
  <c r="AZ8" i="1" l="1"/>
  <c r="AL30" i="1"/>
  <c r="AL43" i="1"/>
  <c r="AZ9" i="1"/>
  <c r="BA9" i="1" s="1"/>
  <c r="BA13" i="1"/>
  <c r="AL25" i="1"/>
  <c r="AQ55" i="1"/>
  <c r="AZ72" i="1"/>
  <c r="BA72" i="1" s="1"/>
  <c r="AZ95" i="1"/>
  <c r="BA95" i="1" s="1"/>
  <c r="BA99" i="1"/>
  <c r="BA108" i="1"/>
  <c r="W122" i="1"/>
  <c r="N7" i="1"/>
  <c r="BA69" i="1"/>
  <c r="BA76" i="1"/>
  <c r="AZ90" i="1"/>
  <c r="AJ133" i="1"/>
  <c r="AJ122" i="1" s="1"/>
  <c r="AN9" i="1"/>
  <c r="AN8" i="1" s="1"/>
  <c r="AZ10" i="1"/>
  <c r="BA10" i="1" s="1"/>
  <c r="AL39" i="1"/>
  <c r="AN43" i="1"/>
  <c r="AZ43" i="1" s="1"/>
  <c r="BA43" i="1" s="1"/>
  <c r="AL51" i="1"/>
  <c r="AK112" i="1"/>
  <c r="BA62" i="1"/>
  <c r="AO62" i="1"/>
  <c r="AN62" i="1"/>
  <c r="AZ62" i="1" s="1"/>
  <c r="BA112" i="1"/>
  <c r="BA8" i="1"/>
  <c r="AL34" i="1"/>
  <c r="AN34" i="1"/>
  <c r="AZ34" i="1" s="1"/>
  <c r="BA34" i="1" s="1"/>
  <c r="AZ36" i="1"/>
  <c r="BA36" i="1" s="1"/>
  <c r="BA47" i="1"/>
  <c r="AZ76" i="1"/>
  <c r="BA87" i="1"/>
  <c r="BA91" i="1"/>
  <c r="BA143" i="1"/>
  <c r="BA156" i="1"/>
  <c r="X12" i="1"/>
  <c r="O24" i="1"/>
  <c r="O12" i="1" s="1"/>
  <c r="O7" i="1" s="1"/>
  <c r="BA58" i="1"/>
  <c r="AO58" i="1"/>
  <c r="AN58" i="1"/>
  <c r="AZ58" i="1" s="1"/>
  <c r="BA63" i="1"/>
  <c r="O65" i="1"/>
  <c r="AP65" i="1"/>
  <c r="AZ65" i="1" s="1"/>
  <c r="BA82" i="1"/>
  <c r="O90" i="1"/>
  <c r="BA327" i="1"/>
  <c r="AO9" i="1"/>
  <c r="AO8" i="1" s="1"/>
  <c r="M24" i="1"/>
  <c r="AL35" i="1"/>
  <c r="AL41" i="1"/>
  <c r="AL44" i="1"/>
  <c r="AP45" i="1"/>
  <c r="AP43" i="1" s="1"/>
  <c r="AL48" i="1"/>
  <c r="AL52" i="1"/>
  <c r="AO53" i="1"/>
  <c r="AO51" i="1" s="1"/>
  <c r="AZ51" i="1" s="1"/>
  <c r="BA51" i="1" s="1"/>
  <c r="AW53" i="1"/>
  <c r="AW51" i="1" s="1"/>
  <c r="AW24" i="1" s="1"/>
  <c r="AW12" i="1" s="1"/>
  <c r="O66" i="1"/>
  <c r="O91" i="1"/>
  <c r="M122" i="1"/>
  <c r="AM125" i="1"/>
  <c r="AJ180" i="1"/>
  <c r="BA180" i="1" s="1"/>
  <c r="BA186" i="1"/>
  <c r="AZ218" i="1"/>
  <c r="AZ246" i="1"/>
  <c r="AN264" i="1"/>
  <c r="AZ264" i="1" s="1"/>
  <c r="BA264" i="1" s="1"/>
  <c r="AZ297" i="1"/>
  <c r="BA297" i="1" s="1"/>
  <c r="AM301" i="1"/>
  <c r="AZ301" i="1" s="1"/>
  <c r="BA301" i="1" s="1"/>
  <c r="AZ307" i="1"/>
  <c r="BA307" i="1" s="1"/>
  <c r="AW332" i="1"/>
  <c r="AZ365" i="1"/>
  <c r="BA365" i="1" s="1"/>
  <c r="AN359" i="1"/>
  <c r="AZ359" i="1" s="1"/>
  <c r="AR399" i="1"/>
  <c r="AR332" i="1" s="1"/>
  <c r="AU435" i="1"/>
  <c r="AN582" i="1"/>
  <c r="AZ582" i="1" s="1"/>
  <c r="AL27" i="1"/>
  <c r="AM27" i="1" s="1"/>
  <c r="AL32" i="1"/>
  <c r="AM32" i="1" s="1"/>
  <c r="AQ45" i="1"/>
  <c r="AQ43" i="1" s="1"/>
  <c r="AP53" i="1"/>
  <c r="AP51" i="1" s="1"/>
  <c r="AX53" i="1"/>
  <c r="AX51" i="1" s="1"/>
  <c r="AX24" i="1" s="1"/>
  <c r="AX12" i="1" s="1"/>
  <c r="AP134" i="1"/>
  <c r="AP133" i="1" s="1"/>
  <c r="AP122" i="1" s="1"/>
  <c r="BA136" i="1"/>
  <c r="AZ250" i="1"/>
  <c r="BA250" i="1" s="1"/>
  <c r="AZ327" i="1"/>
  <c r="AT332" i="1"/>
  <c r="N333" i="1"/>
  <c r="N332" i="1" s="1"/>
  <c r="AZ391" i="1"/>
  <c r="BA391" i="1" s="1"/>
  <c r="AZ394" i="1"/>
  <c r="BA394" i="1" s="1"/>
  <c r="AQ399" i="1"/>
  <c r="AQ332" i="1" s="1"/>
  <c r="AZ415" i="1"/>
  <c r="BA415" i="1" s="1"/>
  <c r="AZ452" i="1"/>
  <c r="BA452" i="1" s="1"/>
  <c r="AZ562" i="1"/>
  <c r="AQ557" i="1"/>
  <c r="AQ495" i="1" s="1"/>
  <c r="AL38" i="1"/>
  <c r="AR45" i="1"/>
  <c r="AR43" i="1" s="1"/>
  <c r="AL47" i="1"/>
  <c r="AJ61" i="1"/>
  <c r="AU246" i="1"/>
  <c r="AU133" i="1" s="1"/>
  <c r="AU122" i="1" s="1"/>
  <c r="W436" i="1"/>
  <c r="W435" i="1" s="1"/>
  <c r="W7" i="1" s="1"/>
  <c r="AZ475" i="1"/>
  <c r="BA475" i="1" s="1"/>
  <c r="AZ258" i="1"/>
  <c r="BA258" i="1" s="1"/>
  <c r="O334" i="1"/>
  <c r="AP392" i="1"/>
  <c r="AO392" i="1"/>
  <c r="AN392" i="1"/>
  <c r="AZ423" i="1"/>
  <c r="BA423" i="1" s="1"/>
  <c r="BA431" i="1"/>
  <c r="AK447" i="1"/>
  <c r="AK445" i="1" s="1"/>
  <c r="AK436" i="1" s="1"/>
  <c r="AK435" i="1" s="1"/>
  <c r="AL445" i="1"/>
  <c r="AL26" i="1"/>
  <c r="AL31" i="1"/>
  <c r="AL37" i="1"/>
  <c r="AP37" i="1" s="1"/>
  <c r="AZ37" i="1" s="1"/>
  <c r="BA37" i="1" s="1"/>
  <c r="AT45" i="1"/>
  <c r="AT43" i="1" s="1"/>
  <c r="AS53" i="1"/>
  <c r="AS51" i="1" s="1"/>
  <c r="AP57" i="1"/>
  <c r="AP55" i="1" s="1"/>
  <c r="AP59" i="1"/>
  <c r="AZ59" i="1" s="1"/>
  <c r="BA59" i="1" s="1"/>
  <c r="AJ65" i="1"/>
  <c r="AJ90" i="1"/>
  <c r="BA90" i="1" s="1"/>
  <c r="AN194" i="1"/>
  <c r="AN133" i="1" s="1"/>
  <c r="AN122" i="1" s="1"/>
  <c r="AZ249" i="1"/>
  <c r="BA249" i="1" s="1"/>
  <c r="AZ298" i="1"/>
  <c r="BA298" i="1" s="1"/>
  <c r="BA328" i="1"/>
  <c r="BA369" i="1"/>
  <c r="AO385" i="1"/>
  <c r="AO333" i="1" s="1"/>
  <c r="AZ426" i="1"/>
  <c r="BA426" i="1" s="1"/>
  <c r="X435" i="1"/>
  <c r="AZ445" i="1"/>
  <c r="BA445" i="1" s="1"/>
  <c r="AO551" i="1"/>
  <c r="AL36" i="1"/>
  <c r="AP36" i="1" s="1"/>
  <c r="AP34" i="1" s="1"/>
  <c r="AL45" i="1"/>
  <c r="AU45" i="1"/>
  <c r="AU43" i="1" s="1"/>
  <c r="AL53" i="1"/>
  <c r="AT53" i="1"/>
  <c r="AT51" i="1" s="1"/>
  <c r="AN60" i="1"/>
  <c r="AZ60" i="1" s="1"/>
  <c r="BA60" i="1" s="1"/>
  <c r="AL180" i="1"/>
  <c r="AL133" i="1" s="1"/>
  <c r="AL122" i="1" s="1"/>
  <c r="AZ206" i="1"/>
  <c r="BA206" i="1" s="1"/>
  <c r="BA218" i="1"/>
  <c r="BA246" i="1"/>
  <c r="AZ255" i="1"/>
  <c r="BA255" i="1" s="1"/>
  <c r="AO246" i="1"/>
  <c r="AO133" i="1" s="1"/>
  <c r="AO122" i="1" s="1"/>
  <c r="AZ308" i="1"/>
  <c r="BA308" i="1" s="1"/>
  <c r="AZ339" i="1"/>
  <c r="BA339" i="1" s="1"/>
  <c r="AP334" i="1"/>
  <c r="AX333" i="1"/>
  <c r="AX332" i="1" s="1"/>
  <c r="AJ359" i="1"/>
  <c r="BA359" i="1" s="1"/>
  <c r="BA367" i="1"/>
  <c r="B332" i="1"/>
  <c r="AJ399" i="1"/>
  <c r="BA400" i="1"/>
  <c r="AO423" i="1"/>
  <c r="AO399" i="1" s="1"/>
  <c r="AZ399" i="1" s="1"/>
  <c r="AZ427" i="1"/>
  <c r="BA427" i="1" s="1"/>
  <c r="AM332" i="1"/>
  <c r="AQ436" i="1"/>
  <c r="O194" i="1"/>
  <c r="AZ210" i="1"/>
  <c r="BA210" i="1" s="1"/>
  <c r="AZ251" i="1"/>
  <c r="BA251" i="1" s="1"/>
  <c r="BA319" i="1"/>
  <c r="AS332" i="1"/>
  <c r="O369" i="1"/>
  <c r="AT399" i="1"/>
  <c r="AM435" i="1"/>
  <c r="BA440" i="1"/>
  <c r="AZ450" i="1"/>
  <c r="BA450" i="1" s="1"/>
  <c r="AS450" i="1"/>
  <c r="AS436" i="1" s="1"/>
  <c r="AL453" i="1"/>
  <c r="AL450" i="1" s="1"/>
  <c r="AL188" i="1"/>
  <c r="AJ333" i="1"/>
  <c r="AP389" i="1"/>
  <c r="AP385" i="1" s="1"/>
  <c r="AZ440" i="1"/>
  <c r="AL456" i="1"/>
  <c r="AZ456" i="1"/>
  <c r="BA456" i="1" s="1"/>
  <c r="AZ470" i="1"/>
  <c r="BA470" i="1" s="1"/>
  <c r="AO496" i="1"/>
  <c r="AZ507" i="1"/>
  <c r="BA507" i="1" s="1"/>
  <c r="AZ508" i="1"/>
  <c r="BA508" i="1" s="1"/>
  <c r="AS496" i="1"/>
  <c r="AQ551" i="1"/>
  <c r="BA562" i="1"/>
  <c r="AJ594" i="1"/>
  <c r="AM611" i="1"/>
  <c r="BA640" i="1"/>
  <c r="AJ637" i="1"/>
  <c r="AK306" i="1"/>
  <c r="AK301" i="1" s="1"/>
  <c r="AK133" i="1" s="1"/>
  <c r="AK122" i="1" s="1"/>
  <c r="AL385" i="1"/>
  <c r="AL333" i="1" s="1"/>
  <c r="AL332" i="1" s="1"/>
  <c r="Y551" i="1"/>
  <c r="Y435" i="1" s="1"/>
  <c r="Y7" i="1" s="1"/>
  <c r="AG495" i="1"/>
  <c r="AG435" i="1" s="1"/>
  <c r="AZ600" i="1"/>
  <c r="BA600" i="1" s="1"/>
  <c r="AN600" i="1"/>
  <c r="AP600" i="1" s="1"/>
  <c r="AR600" i="1" s="1"/>
  <c r="AT600" i="1" s="1"/>
  <c r="AV600" i="1" s="1"/>
  <c r="AP495" i="1"/>
  <c r="AP435" i="1" s="1"/>
  <c r="AM495" i="1"/>
  <c r="R495" i="1"/>
  <c r="R435" i="1" s="1"/>
  <c r="Z551" i="1"/>
  <c r="AO557" i="1"/>
  <c r="AZ557" i="1" s="1"/>
  <c r="AW557" i="1"/>
  <c r="AW495" i="1" s="1"/>
  <c r="AW435" i="1" s="1"/>
  <c r="AO600" i="1"/>
  <c r="AQ600" i="1" s="1"/>
  <c r="AS600" i="1" s="1"/>
  <c r="AU600" i="1" s="1"/>
  <c r="AW600" i="1" s="1"/>
  <c r="AZ361" i="1"/>
  <c r="BA361" i="1" s="1"/>
  <c r="AZ388" i="1"/>
  <c r="BA388" i="1" s="1"/>
  <c r="AL458" i="1"/>
  <c r="AZ458" i="1"/>
  <c r="BA458" i="1" s="1"/>
  <c r="AZ506" i="1"/>
  <c r="BA506" i="1" s="1"/>
  <c r="AZ515" i="1"/>
  <c r="BA515" i="1" s="1"/>
  <c r="AZ552" i="1"/>
  <c r="Z557" i="1"/>
  <c r="Z495" i="1" s="1"/>
  <c r="Z435" i="1" s="1"/>
  <c r="Z7" i="1" s="1"/>
  <c r="AP557" i="1"/>
  <c r="AP551" i="1" s="1"/>
  <c r="AX557" i="1"/>
  <c r="BA566" i="1"/>
  <c r="X495" i="1"/>
  <c r="BA578" i="1"/>
  <c r="AM603" i="1"/>
  <c r="AN390" i="1"/>
  <c r="AZ390" i="1" s="1"/>
  <c r="BA390" i="1" s="1"/>
  <c r="BA487" i="1"/>
  <c r="BA490" i="1"/>
  <c r="AZ517" i="1"/>
  <c r="BA517" i="1" s="1"/>
  <c r="BA553" i="1"/>
  <c r="AO583" i="1"/>
  <c r="AO582" i="1" s="1"/>
  <c r="AO599" i="1"/>
  <c r="AQ599" i="1" s="1"/>
  <c r="AS599" i="1" s="1"/>
  <c r="AU599" i="1" s="1"/>
  <c r="AW599" i="1" s="1"/>
  <c r="AN599" i="1"/>
  <c r="AP599" i="1" s="1"/>
  <c r="AR599" i="1" s="1"/>
  <c r="AT599" i="1" s="1"/>
  <c r="AV599" i="1" s="1"/>
  <c r="AL454" i="1"/>
  <c r="AZ454" i="1"/>
  <c r="BA454" i="1" s="1"/>
  <c r="B557" i="1"/>
  <c r="B551" i="1" s="1"/>
  <c r="BA558" i="1"/>
  <c r="AR557" i="1"/>
  <c r="AR495" i="1" s="1"/>
  <c r="AL495" i="1"/>
  <c r="BA485" i="1"/>
  <c r="AZ492" i="1"/>
  <c r="BA492" i="1" s="1"/>
  <c r="AU495" i="1"/>
  <c r="AJ495" i="1"/>
  <c r="X551" i="1"/>
  <c r="AL551" i="1"/>
  <c r="AT551" i="1"/>
  <c r="AT435" i="1" s="1"/>
  <c r="AZ564" i="1"/>
  <c r="BA564" i="1" s="1"/>
  <c r="BA570" i="1"/>
  <c r="V551" i="1"/>
  <c r="V495" i="1"/>
  <c r="AO574" i="1"/>
  <c r="AZ574" i="1" s="1"/>
  <c r="BA574" i="1" s="1"/>
  <c r="AZ578" i="1"/>
  <c r="BA582" i="1"/>
  <c r="AJ552" i="1"/>
  <c r="AJ557" i="1"/>
  <c r="AX600" i="1"/>
  <c r="AS620" i="1"/>
  <c r="AZ637" i="1"/>
  <c r="AW649" i="1"/>
  <c r="AZ500" i="1"/>
  <c r="BA500" i="1" s="1"/>
  <c r="AZ587" i="1"/>
  <c r="BA587" i="1" s="1"/>
  <c r="AM606" i="1"/>
  <c r="AM614" i="1"/>
  <c r="AL455" i="1"/>
  <c r="AL457" i="1"/>
  <c r="AL459" i="1"/>
  <c r="AM597" i="1"/>
  <c r="AL598" i="1"/>
  <c r="AL604" i="1"/>
  <c r="AM608" i="1"/>
  <c r="AL612" i="1"/>
  <c r="AZ616" i="1"/>
  <c r="BA616" i="1" s="1"/>
  <c r="BA645" i="1"/>
  <c r="AL601" i="1"/>
  <c r="AM602" i="1"/>
  <c r="AM610" i="1"/>
  <c r="BA663" i="1"/>
  <c r="AZ667" i="1"/>
  <c r="BA667" i="1" s="1"/>
  <c r="AN649" i="1"/>
  <c r="AZ649" i="1" s="1"/>
  <c r="BA719" i="1"/>
  <c r="AO479" i="1"/>
  <c r="AZ479" i="1" s="1"/>
  <c r="BA479" i="1" s="1"/>
  <c r="AZ555" i="1"/>
  <c r="BA555" i="1" s="1"/>
  <c r="AZ622" i="1"/>
  <c r="BA622" i="1" s="1"/>
  <c r="AZ623" i="1"/>
  <c r="BA623" i="1" s="1"/>
  <c r="AZ645" i="1"/>
  <c r="BA659" i="1"/>
  <c r="AZ671" i="1"/>
  <c r="BA671" i="1" s="1"/>
  <c r="AS531" i="1"/>
  <c r="AZ531" i="1" s="1"/>
  <c r="BA531" i="1" s="1"/>
  <c r="AM605" i="1"/>
  <c r="AM613" i="1"/>
  <c r="AZ624" i="1"/>
  <c r="BA624" i="1" s="1"/>
  <c r="AZ625" i="1"/>
  <c r="BA625" i="1" s="1"/>
  <c r="AZ626" i="1"/>
  <c r="BA626" i="1" s="1"/>
  <c r="AZ711" i="1"/>
  <c r="BA711" i="1" s="1"/>
  <c r="AO607" i="1"/>
  <c r="AQ607" i="1" s="1"/>
  <c r="AS607" i="1" s="1"/>
  <c r="AU607" i="1" s="1"/>
  <c r="AW607" i="1" s="1"/>
  <c r="AN607" i="1"/>
  <c r="AP607" i="1" s="1"/>
  <c r="AR607" i="1" s="1"/>
  <c r="AT607" i="1" s="1"/>
  <c r="AV607" i="1" s="1"/>
  <c r="AM609" i="1"/>
  <c r="AQ620" i="1"/>
  <c r="AL626" i="1"/>
  <c r="AP620" i="1"/>
  <c r="AZ628" i="1"/>
  <c r="BA628" i="1" s="1"/>
  <c r="AL629" i="1"/>
  <c r="AO620" i="1"/>
  <c r="AZ620" i="1" s="1"/>
  <c r="BA620" i="1" s="1"/>
  <c r="AZ629" i="1"/>
  <c r="BA629" i="1" s="1"/>
  <c r="AZ633" i="1"/>
  <c r="AZ650" i="1"/>
  <c r="AJ650" i="1"/>
  <c r="BA653" i="1"/>
  <c r="AZ659" i="1"/>
  <c r="BA673" i="1"/>
  <c r="AZ697" i="1"/>
  <c r="AM744" i="1"/>
  <c r="AL627" i="1"/>
  <c r="AJ697" i="1"/>
  <c r="AO711" i="1"/>
  <c r="AR723" i="1"/>
  <c r="AR690" i="1" s="1"/>
  <c r="AN723" i="1"/>
  <c r="AZ748" i="1"/>
  <c r="BA748" i="1" s="1"/>
  <c r="AQ759" i="1"/>
  <c r="AP759" i="1"/>
  <c r="AW759" i="1"/>
  <c r="AO759" i="1"/>
  <c r="AV759" i="1"/>
  <c r="AN759" i="1"/>
  <c r="AU759" i="1"/>
  <c r="AL759" i="1"/>
  <c r="AL622" i="1"/>
  <c r="AQ765" i="1"/>
  <c r="AP765" i="1"/>
  <c r="AW765" i="1"/>
  <c r="AO765" i="1"/>
  <c r="AV765" i="1"/>
  <c r="AN765" i="1"/>
  <c r="AU765" i="1"/>
  <c r="AZ747" i="1"/>
  <c r="AR759" i="1"/>
  <c r="AK765" i="1"/>
  <c r="AL765" i="1" s="1"/>
  <c r="AL628" i="1"/>
  <c r="AQ755" i="1"/>
  <c r="AP755" i="1"/>
  <c r="AW755" i="1"/>
  <c r="AO755" i="1"/>
  <c r="AV755" i="1"/>
  <c r="AN755" i="1"/>
  <c r="AU755" i="1"/>
  <c r="AU745" i="1" s="1"/>
  <c r="AU744" i="1" s="1"/>
  <c r="AU689" i="1" s="1"/>
  <c r="AL755" i="1"/>
  <c r="AS759" i="1"/>
  <c r="AQ761" i="1"/>
  <c r="AP761" i="1"/>
  <c r="AW761" i="1"/>
  <c r="AO761" i="1"/>
  <c r="AV761" i="1"/>
  <c r="AN761" i="1"/>
  <c r="AU761" i="1"/>
  <c r="AR765" i="1"/>
  <c r="AZ767" i="1"/>
  <c r="BA767" i="1" s="1"/>
  <c r="AR770" i="1"/>
  <c r="AL623" i="1"/>
  <c r="AL631" i="1"/>
  <c r="AL661" i="1"/>
  <c r="AL659" i="1" s="1"/>
  <c r="AL649" i="1" s="1"/>
  <c r="AV723" i="1"/>
  <c r="AV690" i="1" s="1"/>
  <c r="AZ749" i="1"/>
  <c r="BA749" i="1" s="1"/>
  <c r="AT759" i="1"/>
  <c r="AK761" i="1"/>
  <c r="AL761" i="1" s="1"/>
  <c r="AS765" i="1"/>
  <c r="AZ661" i="1"/>
  <c r="BA661" i="1" s="1"/>
  <c r="AR751" i="1"/>
  <c r="AQ751" i="1"/>
  <c r="AP751" i="1"/>
  <c r="AW751" i="1"/>
  <c r="AO751" i="1"/>
  <c r="AV751" i="1"/>
  <c r="AN751" i="1"/>
  <c r="AZ753" i="1"/>
  <c r="BA753" i="1" s="1"/>
  <c r="AQ757" i="1"/>
  <c r="AP757" i="1"/>
  <c r="AW757" i="1"/>
  <c r="AO757" i="1"/>
  <c r="AV757" i="1"/>
  <c r="AN757" i="1"/>
  <c r="AU757" i="1"/>
  <c r="AL757" i="1"/>
  <c r="AT765" i="1"/>
  <c r="AK729" i="1"/>
  <c r="AK723" i="1" s="1"/>
  <c r="AK690" i="1" s="1"/>
  <c r="AJ723" i="1"/>
  <c r="AZ738" i="1"/>
  <c r="BA738" i="1" s="1"/>
  <c r="AR750" i="1"/>
  <c r="AR745" i="1" s="1"/>
  <c r="AR744" i="1" s="1"/>
  <c r="AQ750" i="1"/>
  <c r="AP750" i="1"/>
  <c r="AP745" i="1" s="1"/>
  <c r="AP744" i="1" s="1"/>
  <c r="AP689" i="1" s="1"/>
  <c r="AJ745" i="1"/>
  <c r="AW750" i="1"/>
  <c r="AW745" i="1" s="1"/>
  <c r="AW744" i="1" s="1"/>
  <c r="AO750" i="1"/>
  <c r="AO745" i="1" s="1"/>
  <c r="AO744" i="1" s="1"/>
  <c r="AV750" i="1"/>
  <c r="AN750" i="1"/>
  <c r="AL751" i="1"/>
  <c r="AT755" i="1"/>
  <c r="AK757" i="1"/>
  <c r="AQ763" i="1"/>
  <c r="AP763" i="1"/>
  <c r="AW763" i="1"/>
  <c r="AO763" i="1"/>
  <c r="AV763" i="1"/>
  <c r="AN763" i="1"/>
  <c r="AU763" i="1"/>
  <c r="AL763" i="1"/>
  <c r="AO730" i="1"/>
  <c r="AW730" i="1"/>
  <c r="AS731" i="1"/>
  <c r="AO732" i="1"/>
  <c r="AZ732" i="1" s="1"/>
  <c r="BA732" i="1" s="1"/>
  <c r="AW732" i="1"/>
  <c r="AS733" i="1"/>
  <c r="AO734" i="1"/>
  <c r="AZ734" i="1" s="1"/>
  <c r="BA734" i="1" s="1"/>
  <c r="AW734" i="1"/>
  <c r="AS735" i="1"/>
  <c r="AO736" i="1"/>
  <c r="AZ736" i="1" s="1"/>
  <c r="BA736" i="1" s="1"/>
  <c r="AW736" i="1"/>
  <c r="AS737" i="1"/>
  <c r="AZ737" i="1" s="1"/>
  <c r="BA737" i="1" s="1"/>
  <c r="AO738" i="1"/>
  <c r="AW738" i="1"/>
  <c r="AS739" i="1"/>
  <c r="AO740" i="1"/>
  <c r="AZ740" i="1" s="1"/>
  <c r="BA740" i="1" s="1"/>
  <c r="AW740" i="1"/>
  <c r="AS741" i="1"/>
  <c r="AO742" i="1"/>
  <c r="AZ742" i="1" s="1"/>
  <c r="BA742" i="1" s="1"/>
  <c r="AW742" i="1"/>
  <c r="AQ752" i="1"/>
  <c r="AZ752" i="1" s="1"/>
  <c r="BA752" i="1" s="1"/>
  <c r="AT753" i="1"/>
  <c r="AQ754" i="1"/>
  <c r="AQ745" i="1" s="1"/>
  <c r="AQ744" i="1" s="1"/>
  <c r="AQ689" i="1" s="1"/>
  <c r="AQ756" i="1"/>
  <c r="AZ756" i="1" s="1"/>
  <c r="BA756" i="1" s="1"/>
  <c r="AQ758" i="1"/>
  <c r="AZ758" i="1" s="1"/>
  <c r="BA758" i="1" s="1"/>
  <c r="AQ760" i="1"/>
  <c r="AQ762" i="1"/>
  <c r="AZ762" i="1" s="1"/>
  <c r="BA762" i="1" s="1"/>
  <c r="AQ764" i="1"/>
  <c r="AZ764" i="1" s="1"/>
  <c r="BA764" i="1" s="1"/>
  <c r="AQ766" i="1"/>
  <c r="AZ766" i="1" s="1"/>
  <c r="BA766" i="1" s="1"/>
  <c r="AS771" i="1"/>
  <c r="AS772" i="1"/>
  <c r="AS773" i="1"/>
  <c r="AP775" i="1"/>
  <c r="AZ775" i="1" s="1"/>
  <c r="BA775" i="1" s="1"/>
  <c r="AR752" i="1"/>
  <c r="AR754" i="1"/>
  <c r="AR756" i="1"/>
  <c r="AR758" i="1"/>
  <c r="AR760" i="1"/>
  <c r="AR762" i="1"/>
  <c r="AR764" i="1"/>
  <c r="AR766" i="1"/>
  <c r="AL771" i="1"/>
  <c r="AT771" i="1"/>
  <c r="AL772" i="1"/>
  <c r="AT772" i="1"/>
  <c r="AL773" i="1"/>
  <c r="AT773" i="1"/>
  <c r="AQ775" i="1"/>
  <c r="AQ769" i="1" s="1"/>
  <c r="AS752" i="1"/>
  <c r="AS745" i="1" s="1"/>
  <c r="AS744" i="1" s="1"/>
  <c r="AS754" i="1"/>
  <c r="AS756" i="1"/>
  <c r="AS758" i="1"/>
  <c r="AS760" i="1"/>
  <c r="AS762" i="1"/>
  <c r="AS764" i="1"/>
  <c r="AS766" i="1"/>
  <c r="AJ769" i="1"/>
  <c r="AM771" i="1"/>
  <c r="AU771" i="1"/>
  <c r="AU770" i="1" s="1"/>
  <c r="AU769" i="1" s="1"/>
  <c r="AM772" i="1"/>
  <c r="AU772" i="1"/>
  <c r="AM773" i="1"/>
  <c r="AU773" i="1"/>
  <c r="AR775" i="1"/>
  <c r="AT752" i="1"/>
  <c r="AT745" i="1" s="1"/>
  <c r="AT744" i="1" s="1"/>
  <c r="AT689" i="1" s="1"/>
  <c r="AT754" i="1"/>
  <c r="AS775" i="1"/>
  <c r="AO731" i="1"/>
  <c r="AZ731" i="1" s="1"/>
  <c r="BA731" i="1" s="1"/>
  <c r="AO733" i="1"/>
  <c r="AZ733" i="1" s="1"/>
  <c r="BA733" i="1" s="1"/>
  <c r="AO735" i="1"/>
  <c r="AZ735" i="1" s="1"/>
  <c r="BA735" i="1" s="1"/>
  <c r="AO739" i="1"/>
  <c r="AZ739" i="1" s="1"/>
  <c r="BA739" i="1" s="1"/>
  <c r="AO741" i="1"/>
  <c r="AL752" i="1"/>
  <c r="AL754" i="1"/>
  <c r="AL756" i="1"/>
  <c r="AL758" i="1"/>
  <c r="AL760" i="1"/>
  <c r="AL762" i="1"/>
  <c r="AL764" i="1"/>
  <c r="AL766" i="1"/>
  <c r="AO771" i="1"/>
  <c r="AO772" i="1"/>
  <c r="AO773" i="1"/>
  <c r="AL775" i="1"/>
  <c r="AL769" i="1" s="1"/>
  <c r="AX608" i="1" l="1"/>
  <c r="AR689" i="1"/>
  <c r="AO332" i="1"/>
  <c r="AJ435" i="1"/>
  <c r="AL745" i="1"/>
  <c r="AL744" i="1" s="1"/>
  <c r="AL689" i="1" s="1"/>
  <c r="AO610" i="1"/>
  <c r="AQ610" i="1" s="1"/>
  <c r="AS610" i="1" s="1"/>
  <c r="AU610" i="1" s="1"/>
  <c r="AW610" i="1" s="1"/>
  <c r="AN610" i="1"/>
  <c r="AP610" i="1" s="1"/>
  <c r="AR610" i="1" s="1"/>
  <c r="AT610" i="1" s="1"/>
  <c r="AV610" i="1" s="1"/>
  <c r="AZ760" i="1"/>
  <c r="BA760" i="1" s="1"/>
  <c r="AZ763" i="1"/>
  <c r="BA763" i="1" s="1"/>
  <c r="AR769" i="1"/>
  <c r="AO690" i="1"/>
  <c r="AO689" i="1" s="1"/>
  <c r="AM601" i="1"/>
  <c r="AJ551" i="1"/>
  <c r="BA552" i="1"/>
  <c r="AX607" i="1"/>
  <c r="AR551" i="1"/>
  <c r="AR435" i="1" s="1"/>
  <c r="B495" i="1"/>
  <c r="B435" i="1" s="1"/>
  <c r="B7" i="1" s="1"/>
  <c r="AP333" i="1"/>
  <c r="AP332" i="1" s="1"/>
  <c r="BA65" i="1"/>
  <c r="AZ392" i="1"/>
  <c r="BA392" i="1" s="1"/>
  <c r="AO61" i="1"/>
  <c r="AO55" i="1" s="1"/>
  <c r="AN61" i="1"/>
  <c r="AZ61" i="1" s="1"/>
  <c r="BA61" i="1" s="1"/>
  <c r="AQ32" i="1"/>
  <c r="AQ30" i="1" s="1"/>
  <c r="AQ24" i="1" s="1"/>
  <c r="AQ12" i="1" s="1"/>
  <c r="AP32" i="1"/>
  <c r="AP30" i="1" s="1"/>
  <c r="AM30" i="1"/>
  <c r="AO32" i="1"/>
  <c r="AO30" i="1" s="1"/>
  <c r="AV32" i="1"/>
  <c r="AV30" i="1" s="1"/>
  <c r="AV24" i="1" s="1"/>
  <c r="AV12" i="1" s="1"/>
  <c r="AN32" i="1"/>
  <c r="AN30" i="1" s="1"/>
  <c r="AU32" i="1"/>
  <c r="AU30" i="1" s="1"/>
  <c r="AU24" i="1" s="1"/>
  <c r="AU12" i="1" s="1"/>
  <c r="AR32" i="1"/>
  <c r="AR30" i="1" s="1"/>
  <c r="AR24" i="1" s="1"/>
  <c r="AR12" i="1" s="1"/>
  <c r="AT32" i="1"/>
  <c r="AT30" i="1" s="1"/>
  <c r="AT24" i="1" s="1"/>
  <c r="AT12" i="1" s="1"/>
  <c r="AS32" i="1"/>
  <c r="AS30" i="1" s="1"/>
  <c r="AS24" i="1" s="1"/>
  <c r="AS12" i="1" s="1"/>
  <c r="AZ334" i="1"/>
  <c r="BA334" i="1" s="1"/>
  <c r="AZ53" i="1"/>
  <c r="BA53" i="1" s="1"/>
  <c r="AK689" i="1"/>
  <c r="AK7" i="1" s="1"/>
  <c r="AS770" i="1"/>
  <c r="AS769" i="1" s="1"/>
  <c r="AZ772" i="1"/>
  <c r="BA772" i="1" s="1"/>
  <c r="AL620" i="1"/>
  <c r="AJ690" i="1"/>
  <c r="BA697" i="1"/>
  <c r="AX599" i="1"/>
  <c r="AZ599" i="1" s="1"/>
  <c r="BA599" i="1" s="1"/>
  <c r="AJ593" i="1"/>
  <c r="AZ194" i="1"/>
  <c r="BA194" i="1" s="1"/>
  <c r="AL436" i="1"/>
  <c r="AL435" i="1" s="1"/>
  <c r="AM25" i="1"/>
  <c r="AZ27" i="1"/>
  <c r="BA27" i="1" s="1"/>
  <c r="AZ750" i="1"/>
  <c r="BA750" i="1" s="1"/>
  <c r="AN745" i="1"/>
  <c r="AM612" i="1"/>
  <c r="AO495" i="1"/>
  <c r="AZ496" i="1"/>
  <c r="BA496" i="1" s="1"/>
  <c r="AJ332" i="1"/>
  <c r="AM123" i="1"/>
  <c r="AZ125" i="1"/>
  <c r="BA125" i="1" s="1"/>
  <c r="M12" i="1"/>
  <c r="M7" i="1" s="1"/>
  <c r="AJ24" i="1"/>
  <c r="BA747" i="1"/>
  <c r="AO614" i="1"/>
  <c r="AQ614" i="1" s="1"/>
  <c r="AS614" i="1" s="1"/>
  <c r="AU614" i="1" s="1"/>
  <c r="AW614" i="1" s="1"/>
  <c r="AN614" i="1"/>
  <c r="AP614" i="1" s="1"/>
  <c r="AR614" i="1" s="1"/>
  <c r="AT614" i="1" s="1"/>
  <c r="AV614" i="1" s="1"/>
  <c r="AM770" i="1"/>
  <c r="AZ771" i="1"/>
  <c r="BA771" i="1" s="1"/>
  <c r="AT770" i="1"/>
  <c r="AT769" i="1" s="1"/>
  <c r="AS723" i="1"/>
  <c r="AS690" i="1" s="1"/>
  <c r="AS689" i="1" s="1"/>
  <c r="AV745" i="1"/>
  <c r="AV744" i="1" s="1"/>
  <c r="AV689" i="1" s="1"/>
  <c r="AZ757" i="1"/>
  <c r="BA757" i="1" s="1"/>
  <c r="AZ751" i="1"/>
  <c r="BA751" i="1" s="1"/>
  <c r="AN690" i="1"/>
  <c r="AL595" i="1"/>
  <c r="AL594" i="1" s="1"/>
  <c r="AL593" i="1" s="1"/>
  <c r="AM598" i="1"/>
  <c r="AO462" i="1"/>
  <c r="BA399" i="1"/>
  <c r="AZ389" i="1"/>
  <c r="BA389" i="1" s="1"/>
  <c r="AZ583" i="1"/>
  <c r="BA583" i="1" s="1"/>
  <c r="AO770" i="1"/>
  <c r="AO769" i="1" s="1"/>
  <c r="AW723" i="1"/>
  <c r="AW690" i="1" s="1"/>
  <c r="AW689" i="1" s="1"/>
  <c r="AZ759" i="1"/>
  <c r="BA759" i="1" s="1"/>
  <c r="AO609" i="1"/>
  <c r="AQ609" i="1" s="1"/>
  <c r="AS609" i="1" s="1"/>
  <c r="AU609" i="1" s="1"/>
  <c r="AW609" i="1" s="1"/>
  <c r="AN609" i="1"/>
  <c r="AP609" i="1" s="1"/>
  <c r="AR609" i="1" s="1"/>
  <c r="AT609" i="1" s="1"/>
  <c r="AV609" i="1" s="1"/>
  <c r="AO597" i="1"/>
  <c r="AN597" i="1"/>
  <c r="AO606" i="1"/>
  <c r="AQ606" i="1" s="1"/>
  <c r="AS606" i="1" s="1"/>
  <c r="AU606" i="1" s="1"/>
  <c r="AW606" i="1" s="1"/>
  <c r="AN606" i="1"/>
  <c r="AP606" i="1" s="1"/>
  <c r="AR606" i="1" s="1"/>
  <c r="AT606" i="1" s="1"/>
  <c r="AV606" i="1" s="1"/>
  <c r="AN495" i="1"/>
  <c r="AN435" i="1" s="1"/>
  <c r="AP769" i="1"/>
  <c r="AQ435" i="1"/>
  <c r="AN385" i="1"/>
  <c r="AZ385" i="1" s="1"/>
  <c r="BA385" i="1" s="1"/>
  <c r="AJ55" i="1"/>
  <c r="X7" i="1"/>
  <c r="AZ45" i="1"/>
  <c r="BA45" i="1" s="1"/>
  <c r="AO605" i="1"/>
  <c r="AQ605" i="1" s="1"/>
  <c r="AS605" i="1" s="1"/>
  <c r="AU605" i="1" s="1"/>
  <c r="AW605" i="1" s="1"/>
  <c r="AN605" i="1"/>
  <c r="AP605" i="1" s="1"/>
  <c r="AR605" i="1" s="1"/>
  <c r="AT605" i="1" s="1"/>
  <c r="AV605" i="1" s="1"/>
  <c r="AZ741" i="1"/>
  <c r="BA741" i="1" s="1"/>
  <c r="AO723" i="1"/>
  <c r="AZ723" i="1" s="1"/>
  <c r="BA723" i="1" s="1"/>
  <c r="AZ730" i="1"/>
  <c r="BA730" i="1" s="1"/>
  <c r="AZ761" i="1"/>
  <c r="BA761" i="1" s="1"/>
  <c r="AZ607" i="1"/>
  <c r="BA607" i="1" s="1"/>
  <c r="V435" i="1"/>
  <c r="V7" i="1" s="1"/>
  <c r="BA637" i="1"/>
  <c r="AJ633" i="1"/>
  <c r="BA633" i="1" s="1"/>
  <c r="AN551" i="1"/>
  <c r="AZ551" i="1" s="1"/>
  <c r="AZ754" i="1"/>
  <c r="BA754" i="1" s="1"/>
  <c r="AN608" i="1"/>
  <c r="AP608" i="1" s="1"/>
  <c r="AR608" i="1" s="1"/>
  <c r="AT608" i="1" s="1"/>
  <c r="AV608" i="1" s="1"/>
  <c r="AZ608" i="1"/>
  <c r="BA608" i="1" s="1"/>
  <c r="AO608" i="1"/>
  <c r="AQ608" i="1" s="1"/>
  <c r="AS608" i="1" s="1"/>
  <c r="AU608" i="1" s="1"/>
  <c r="AW608" i="1" s="1"/>
  <c r="AO603" i="1"/>
  <c r="AQ603" i="1" s="1"/>
  <c r="AS603" i="1" s="1"/>
  <c r="AU603" i="1" s="1"/>
  <c r="AW603" i="1" s="1"/>
  <c r="AN603" i="1"/>
  <c r="AP603" i="1" s="1"/>
  <c r="AR603" i="1" s="1"/>
  <c r="AT603" i="1" s="1"/>
  <c r="AV603" i="1" s="1"/>
  <c r="BA133" i="1"/>
  <c r="AJ744" i="1"/>
  <c r="AM689" i="1"/>
  <c r="AZ773" i="1"/>
  <c r="BA773" i="1" s="1"/>
  <c r="AK745" i="1"/>
  <c r="AK744" i="1" s="1"/>
  <c r="AZ755" i="1"/>
  <c r="BA755" i="1" s="1"/>
  <c r="AZ765" i="1"/>
  <c r="BA765" i="1" s="1"/>
  <c r="AJ649" i="1"/>
  <c r="BA649" i="1" s="1"/>
  <c r="BA650" i="1"/>
  <c r="AO613" i="1"/>
  <c r="AQ613" i="1" s="1"/>
  <c r="AS613" i="1" s="1"/>
  <c r="AU613" i="1" s="1"/>
  <c r="AW613" i="1" s="1"/>
  <c r="AN613" i="1"/>
  <c r="AO602" i="1"/>
  <c r="AQ602" i="1" s="1"/>
  <c r="AS602" i="1" s="1"/>
  <c r="AU602" i="1" s="1"/>
  <c r="AW602" i="1" s="1"/>
  <c r="AN602" i="1"/>
  <c r="AM604" i="1"/>
  <c r="AM595" i="1" s="1"/>
  <c r="BA557" i="1"/>
  <c r="AX603" i="1"/>
  <c r="AZ603" i="1" s="1"/>
  <c r="BA603" i="1" s="1"/>
  <c r="AO611" i="1"/>
  <c r="AQ611" i="1" s="1"/>
  <c r="AS611" i="1" s="1"/>
  <c r="AU611" i="1" s="1"/>
  <c r="AW611" i="1" s="1"/>
  <c r="AN611" i="1"/>
  <c r="AS495" i="1"/>
  <c r="AS435" i="1" s="1"/>
  <c r="AZ134" i="1"/>
  <c r="BA134" i="1" s="1"/>
  <c r="AP41" i="1"/>
  <c r="AP39" i="1" s="1"/>
  <c r="AO41" i="1"/>
  <c r="AO39" i="1" s="1"/>
  <c r="AN41" i="1"/>
  <c r="AM133" i="1"/>
  <c r="AZ133" i="1" s="1"/>
  <c r="AZ57" i="1"/>
  <c r="BA57" i="1" s="1"/>
  <c r="AM594" i="1" l="1"/>
  <c r="BA55" i="1"/>
  <c r="AX610" i="1"/>
  <c r="AZ610" i="1" s="1"/>
  <c r="BA610" i="1" s="1"/>
  <c r="AZ690" i="1"/>
  <c r="AM122" i="1"/>
  <c r="AZ122" i="1" s="1"/>
  <c r="BA122" i="1" s="1"/>
  <c r="AZ123" i="1"/>
  <c r="BA123" i="1" s="1"/>
  <c r="AO24" i="1"/>
  <c r="AO12" i="1" s="1"/>
  <c r="AQ597" i="1"/>
  <c r="AN39" i="1"/>
  <c r="AZ39" i="1" s="1"/>
  <c r="BA39" i="1" s="1"/>
  <c r="AZ41" i="1"/>
  <c r="BA41" i="1" s="1"/>
  <c r="AP613" i="1"/>
  <c r="AR613" i="1" s="1"/>
  <c r="AT613" i="1" s="1"/>
  <c r="AV613" i="1" s="1"/>
  <c r="AX613" i="1"/>
  <c r="AZ606" i="1"/>
  <c r="BA606" i="1" s="1"/>
  <c r="AN55" i="1"/>
  <c r="AZ55" i="1" s="1"/>
  <c r="AZ32" i="1"/>
  <c r="BA32" i="1" s="1"/>
  <c r="AO601" i="1"/>
  <c r="AQ601" i="1" s="1"/>
  <c r="AS601" i="1" s="1"/>
  <c r="AU601" i="1" s="1"/>
  <c r="AW601" i="1" s="1"/>
  <c r="AN601" i="1"/>
  <c r="AP601" i="1" s="1"/>
  <c r="AR601" i="1" s="1"/>
  <c r="AT601" i="1" s="1"/>
  <c r="AV601" i="1" s="1"/>
  <c r="AM24" i="1"/>
  <c r="AZ25" i="1"/>
  <c r="BA25" i="1" s="1"/>
  <c r="AX606" i="1"/>
  <c r="AZ495" i="1"/>
  <c r="BA495" i="1" s="1"/>
  <c r="AZ746" i="1"/>
  <c r="AP24" i="1"/>
  <c r="AP12" i="1" s="1"/>
  <c r="AO436" i="1"/>
  <c r="AZ462" i="1"/>
  <c r="BA462" i="1" s="1"/>
  <c r="BA690" i="1"/>
  <c r="AJ689" i="1"/>
  <c r="AZ30" i="1"/>
  <c r="BA30" i="1" s="1"/>
  <c r="AN333" i="1"/>
  <c r="AX614" i="1"/>
  <c r="AZ614" i="1" s="1"/>
  <c r="BA614" i="1" s="1"/>
  <c r="AX605" i="1"/>
  <c r="AZ605" i="1" s="1"/>
  <c r="BA605" i="1" s="1"/>
  <c r="AO604" i="1"/>
  <c r="AQ604" i="1" s="1"/>
  <c r="AS604" i="1" s="1"/>
  <c r="AU604" i="1" s="1"/>
  <c r="AW604" i="1" s="1"/>
  <c r="AN604" i="1"/>
  <c r="AP604" i="1" s="1"/>
  <c r="AR604" i="1" s="1"/>
  <c r="AT604" i="1" s="1"/>
  <c r="AV604" i="1" s="1"/>
  <c r="AX604" i="1"/>
  <c r="AP597" i="1"/>
  <c r="AO598" i="1"/>
  <c r="AQ598" i="1" s="1"/>
  <c r="AS598" i="1" s="1"/>
  <c r="AU598" i="1" s="1"/>
  <c r="AW598" i="1" s="1"/>
  <c r="AN598" i="1"/>
  <c r="AP598" i="1" s="1"/>
  <c r="AR598" i="1" s="1"/>
  <c r="AT598" i="1" s="1"/>
  <c r="AV598" i="1" s="1"/>
  <c r="AZ598" i="1"/>
  <c r="BA598" i="1" s="1"/>
  <c r="AL24" i="1"/>
  <c r="AL12" i="1" s="1"/>
  <c r="AL7" i="1" s="1"/>
  <c r="AJ12" i="1"/>
  <c r="AO612" i="1"/>
  <c r="AQ612" i="1" s="1"/>
  <c r="AS612" i="1" s="1"/>
  <c r="AU612" i="1" s="1"/>
  <c r="AW612" i="1" s="1"/>
  <c r="AN612" i="1"/>
  <c r="AP602" i="1"/>
  <c r="AR602" i="1" s="1"/>
  <c r="AT602" i="1" s="1"/>
  <c r="AV602" i="1" s="1"/>
  <c r="AX602" i="1"/>
  <c r="AN24" i="1"/>
  <c r="AN12" i="1" s="1"/>
  <c r="AP611" i="1"/>
  <c r="AR611" i="1" s="1"/>
  <c r="AT611" i="1" s="1"/>
  <c r="AV611" i="1" s="1"/>
  <c r="AX611" i="1"/>
  <c r="AZ611" i="1" s="1"/>
  <c r="BA611" i="1" s="1"/>
  <c r="AX598" i="1"/>
  <c r="AM769" i="1"/>
  <c r="AZ769" i="1" s="1"/>
  <c r="BA769" i="1" s="1"/>
  <c r="AZ770" i="1"/>
  <c r="BA770" i="1" s="1"/>
  <c r="AN744" i="1"/>
  <c r="AZ744" i="1" s="1"/>
  <c r="BA744" i="1" s="1"/>
  <c r="AZ745" i="1"/>
  <c r="BA745" i="1" s="1"/>
  <c r="BA551" i="1"/>
  <c r="AX609" i="1"/>
  <c r="AZ609" i="1" s="1"/>
  <c r="BA609" i="1" s="1"/>
  <c r="AJ7" i="1" l="1"/>
  <c r="AZ24" i="1"/>
  <c r="BA24" i="1" s="1"/>
  <c r="AM12" i="1"/>
  <c r="AN332" i="1"/>
  <c r="AZ332" i="1" s="1"/>
  <c r="BA332" i="1" s="1"/>
  <c r="AZ333" i="1"/>
  <c r="BA333" i="1" s="1"/>
  <c r="AZ602" i="1"/>
  <c r="BA602" i="1" s="1"/>
  <c r="AP612" i="1"/>
  <c r="AR612" i="1" s="1"/>
  <c r="AT612" i="1" s="1"/>
  <c r="AV612" i="1" s="1"/>
  <c r="AX612" i="1"/>
  <c r="AZ604" i="1"/>
  <c r="BA604" i="1" s="1"/>
  <c r="AZ601" i="1"/>
  <c r="BA601" i="1" s="1"/>
  <c r="AN595" i="1"/>
  <c r="AM593" i="1"/>
  <c r="AP595" i="1"/>
  <c r="AP594" i="1" s="1"/>
  <c r="AP593" i="1" s="1"/>
  <c r="AP7" i="1" s="1"/>
  <c r="AR597" i="1"/>
  <c r="AO435" i="1"/>
  <c r="AZ435" i="1" s="1"/>
  <c r="BA435" i="1" s="1"/>
  <c r="AZ436" i="1"/>
  <c r="BA436" i="1" s="1"/>
  <c r="AZ613" i="1"/>
  <c r="BA613" i="1" s="1"/>
  <c r="AO595" i="1"/>
  <c r="AO594" i="1" s="1"/>
  <c r="AO593" i="1" s="1"/>
  <c r="AQ595" i="1"/>
  <c r="AQ594" i="1" s="1"/>
  <c r="AQ593" i="1" s="1"/>
  <c r="AQ7" i="1" s="1"/>
  <c r="AS597" i="1"/>
  <c r="AN689" i="1"/>
  <c r="AZ689" i="1" s="1"/>
  <c r="BA689" i="1" s="1"/>
  <c r="AX601" i="1"/>
  <c r="AN594" i="1" l="1"/>
  <c r="AZ12" i="1"/>
  <c r="BA12" i="1" s="1"/>
  <c r="AM7" i="1"/>
  <c r="AR595" i="1"/>
  <c r="AR594" i="1" s="1"/>
  <c r="AR593" i="1" s="1"/>
  <c r="AR7" i="1" s="1"/>
  <c r="AT597" i="1"/>
  <c r="AS595" i="1"/>
  <c r="AS594" i="1" s="1"/>
  <c r="AS593" i="1" s="1"/>
  <c r="AS7" i="1" s="1"/>
  <c r="AU597" i="1"/>
  <c r="AZ612" i="1"/>
  <c r="BA612" i="1" s="1"/>
  <c r="AO7" i="1"/>
  <c r="AT595" i="1" l="1"/>
  <c r="AT594" i="1" s="1"/>
  <c r="AT593" i="1" s="1"/>
  <c r="AT7" i="1" s="1"/>
  <c r="AV597" i="1"/>
  <c r="AW597" i="1"/>
  <c r="AW595" i="1" s="1"/>
  <c r="AW594" i="1" s="1"/>
  <c r="AW593" i="1" s="1"/>
  <c r="AW7" i="1" s="1"/>
  <c r="AU595" i="1"/>
  <c r="AU594" i="1" s="1"/>
  <c r="AU593" i="1" s="1"/>
  <c r="AU7" i="1" s="1"/>
  <c r="AN593" i="1"/>
  <c r="AN7" i="1" l="1"/>
  <c r="AV595" i="1"/>
  <c r="AX597" i="1"/>
  <c r="AX595" i="1" s="1"/>
  <c r="AX594" i="1" s="1"/>
  <c r="AX593" i="1" s="1"/>
  <c r="AX7" i="1" s="1"/>
  <c r="AZ597" i="1"/>
  <c r="BA597" i="1" s="1"/>
  <c r="AV594" i="1" l="1"/>
  <c r="AZ595" i="1"/>
  <c r="BA595" i="1" s="1"/>
  <c r="AV593" i="1" l="1"/>
  <c r="AZ594" i="1"/>
  <c r="BA594" i="1" s="1"/>
  <c r="AV7" i="1" l="1"/>
  <c r="AZ7" i="1" s="1"/>
  <c r="BA7" i="1" s="1"/>
  <c r="AZ593" i="1"/>
  <c r="BA593" i="1" s="1"/>
</calcChain>
</file>

<file path=xl/comments1.xml><?xml version="1.0" encoding="utf-8"?>
<comments xmlns="http://schemas.openxmlformats.org/spreadsheetml/2006/main">
  <authors>
    <author>Windows User</author>
  </authors>
  <commentList>
    <comment ref="Y1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ข้อมูลจากทะเบียนกลุ่มผู้ใช้น้ำ</t>
        </r>
      </text>
    </comment>
    <comment ref="AF1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13*7 สป.=91 วัน วันหยุด12*2สป=24 รวม115วัน</t>
        </r>
      </text>
    </comment>
    <comment ref="Y1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ข้อมูลจากทะเบียนกลุ่มผู้ใช้น้ำ</t>
        </r>
      </text>
    </comment>
    <comment ref="AF1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13*7 สป.=91 วัน วันหยุด12*2สป=24 รวม115วัน</t>
        </r>
      </text>
    </comment>
  </commentList>
</comments>
</file>

<file path=xl/sharedStrings.xml><?xml version="1.0" encoding="utf-8"?>
<sst xmlns="http://schemas.openxmlformats.org/spreadsheetml/2006/main" count="5123" uniqueCount="1016">
  <si>
    <t xml:space="preserve"> รายละเอียดรายการ/โครงการที่เสนอขอตั้งงบประมาณรายจ่ายประจำปีงบประมาณ พ.ศ. 2563</t>
  </si>
  <si>
    <t>สำนักฯชลประทานที่ 2</t>
  </si>
  <si>
    <t>สำนัก</t>
  </si>
  <si>
    <t>ที่</t>
  </si>
  <si>
    <t>โครงการ/งาน/รายการ**</t>
  </si>
  <si>
    <t>รหัสผล
ผลิต /โครงการ/กิจกรรม</t>
  </si>
  <si>
    <t>ลักษณะงาน</t>
  </si>
  <si>
    <t>สถานที่ดำเนินการ</t>
  </si>
  <si>
    <t xml:space="preserve">วงเงินที่เสนอตามกรอบขอตั้ง ปี 2563
(บาท) </t>
  </si>
  <si>
    <t xml:space="preserve">วงเงินที่เสนอขอตั้ง 2563 ตามกรอบ
งบประมาณปี 2562
(บาท) </t>
  </si>
  <si>
    <t xml:space="preserve">วงเงินที่เสนอขอตั้ง 2563 เกินจากกรอบงบประมาณฯ ปี 2562
(บาท) </t>
  </si>
  <si>
    <t>ผลประโยชน์ที่ได้รับ</t>
  </si>
  <si>
    <t>ปีที่เริ่มการก่อสร้าง</t>
  </si>
  <si>
    <t>ปีที่จบการก่อสร้าง</t>
  </si>
  <si>
    <t>ประเภทงาน</t>
  </si>
  <si>
    <t>ระยะเวลาดำเนินการ เฉพาะปี 2563(วัน)/ทั้งโครงการ (วัน)</t>
  </si>
  <si>
    <t>หน่วยงานดำเนินการ</t>
  </si>
  <si>
    <t>หมายเหตุ</t>
  </si>
  <si>
    <t>รหัสโครงการในระบบ Cenproject</t>
  </si>
  <si>
    <t>แผนการใช้จ่ายงบประมาณปีงบประมาณ 2563</t>
  </si>
  <si>
    <t>คำชี้แจง</t>
  </si>
  <si>
    <t>ตำบล</t>
  </si>
  <si>
    <t>อำเภอ</t>
  </si>
  <si>
    <t>จังหวัด</t>
  </si>
  <si>
    <t>ลุ่มน้ำ</t>
  </si>
  <si>
    <t>พิกัด</t>
  </si>
  <si>
    <t>สถานะความพร้อมโครงการ</t>
  </si>
  <si>
    <t>พื้นที่ชลประทานที่เพิ่มขึ้น 
(ไร่)</t>
  </si>
  <si>
    <t>พื้นที่รับประโยชน์ 
(ไร่)</t>
  </si>
  <si>
    <t>ระยะทาง
(กม.)</t>
  </si>
  <si>
    <t>ความจุเพิ่มขึ้น
(ล้าน 
ลบ.ม.)</t>
  </si>
  <si>
    <t>ครัว
เรือน</t>
  </si>
  <si>
    <t>จ้างแรงงาน(คน)</t>
  </si>
  <si>
    <t>ตัวชี้วัดอื่นๆ ตามยุทธศาสตร์/แผนแม่บท</t>
  </si>
  <si>
    <t xml:space="preserve">ค่าก่อสร้างทั้งโครงการ
(บาท) </t>
  </si>
  <si>
    <t xml:space="preserve">จ้างเหมา
(บาท) </t>
  </si>
  <si>
    <t xml:space="preserve">ดำเนินการเอง
(บาท) </t>
  </si>
  <si>
    <t>ย่อย</t>
  </si>
  <si>
    <t>หลัก</t>
  </si>
  <si>
    <t>Lat</t>
  </si>
  <si>
    <t>Long</t>
  </si>
  <si>
    <t>ด้านที่ดิน</t>
  </si>
  <si>
    <t>ด้านขอใช้พื้นที่ป่า</t>
  </si>
  <si>
    <t>ศึกษา</t>
  </si>
  <si>
    <t>สำรวจ</t>
  </si>
  <si>
    <t>ออกแบบ</t>
  </si>
  <si>
    <t>ชื่อตัวชี้วัด (หน่วยนับ)</t>
  </si>
  <si>
    <t>ค่าเป้าหมาย</t>
  </si>
  <si>
    <t xml:space="preserve"> ต.ค.</t>
  </si>
  <si>
    <t xml:space="preserve"> พ.ย.</t>
  </si>
  <si>
    <t xml:space="preserve"> ธ.ค.</t>
  </si>
  <si>
    <t xml:space="preserve"> ม.ค.</t>
  </si>
  <si>
    <t xml:space="preserve"> ก.พ.</t>
  </si>
  <si>
    <t xml:space="preserve"> มี.ค.</t>
  </si>
  <si>
    <t xml:space="preserve"> เม.ย.</t>
  </si>
  <si>
    <t xml:space="preserve"> พ.ค.</t>
  </si>
  <si>
    <t xml:space="preserve"> มิ.ย.</t>
  </si>
  <si>
    <t xml:space="preserve"> ก.ค.</t>
  </si>
  <si>
    <t xml:space="preserve"> ส.ค.</t>
  </si>
  <si>
    <t xml:space="preserve"> ก.ย.</t>
  </si>
  <si>
    <t>สำนักงานชลประทานที่ 2</t>
  </si>
  <si>
    <t>ค่าครุภัณฑ์เครื่องจักรกล</t>
  </si>
  <si>
    <t>จักรกล</t>
  </si>
  <si>
    <t>ค่าซ่อมใหญ่เครื่องจักรเครื่องมือด้านบำรุงรักษา สำนักงานชลประทานที่ 2
รถตักเทหน้าล้อยาง ขนาด 100 แรงม้า ยี่ห้อ FURUKAWA MODEL FL150 รต1765</t>
  </si>
  <si>
    <t>ชมพู</t>
  </si>
  <si>
    <t>เมือง</t>
  </si>
  <si>
    <t>ลำปาง</t>
  </si>
  <si>
    <t>0701</t>
  </si>
  <si>
    <t>07</t>
  </si>
  <si>
    <t>ปีเดียว</t>
  </si>
  <si>
    <t>ส่วนเครื่องจักรกล</t>
  </si>
  <si>
    <t>ค่าซ่อมใหญ่เครื่องจักรเครื่องมือด้านบำรุงรักษา สำนักงานชลประทานที่ 2
รถยนต์บรรทุกขนาด 2 ตัน 4x2 สีส้ม ยี่ห้อ TOYOTA   ขับเคลื่อน 2 ล้อ  MODEL B ชป.042-0308</t>
  </si>
  <si>
    <t>บริหารจัดการ</t>
  </si>
  <si>
    <t>ค่าบริหารการส่งน้ำ</t>
  </si>
  <si>
    <t>ค่าบริหารการส่งน้ำ  ในเขตชลประทานเชียงราย</t>
  </si>
  <si>
    <t>รอบเวียง</t>
  </si>
  <si>
    <t>เชียงราย</t>
  </si>
  <si>
    <t>0305</t>
  </si>
  <si>
    <t>03</t>
  </si>
  <si>
    <t>-</t>
  </si>
  <si>
    <t>คป.เชียงราย</t>
  </si>
  <si>
    <t>ค่าบริหารการส่งน้ำ  ในเขตชลประทานน่าน</t>
  </si>
  <si>
    <t>ไชยสถาน</t>
  </si>
  <si>
    <t>น่าน</t>
  </si>
  <si>
    <t>0906</t>
  </si>
  <si>
    <t>09</t>
  </si>
  <si>
    <t>คป.น่าน</t>
  </si>
  <si>
    <t>ค่าบริหารการส่งน้ำ  ในเขตชลประทานพะเยา</t>
  </si>
  <si>
    <t>ดอกคำใต้</t>
  </si>
  <si>
    <t>พะเยา</t>
  </si>
  <si>
    <t>02</t>
  </si>
  <si>
    <t>0204</t>
  </si>
  <si>
    <t>ชป.พะเยา</t>
  </si>
  <si>
    <t>งานบริหารการส่งน้ำ โครงการชลประทานลำปาง พื้นที่ชลประทาน 82,397 ไร่</t>
  </si>
  <si>
    <t>บ่อแฮ้ว</t>
  </si>
  <si>
    <t>คป.ลำปาง</t>
  </si>
  <si>
    <t>ค่าบริหารการส่งน้ำ ในเขตโครงการส่งน้ำและบำรุงรักษากิ่วลม-กิ่วคอหมา</t>
  </si>
  <si>
    <t>บ้านแลง,ปงดอน,ห้างฉัตร,เกาะคา</t>
  </si>
  <si>
    <t>เมือง,แจ้ห่ม,ห้างฉัตร,เกาะคา</t>
  </si>
  <si>
    <t>0705</t>
  </si>
  <si>
    <t>คบ.กิ่วลม-กิ่วคอหมา</t>
  </si>
  <si>
    <t>กิ่วลม</t>
  </si>
  <si>
    <t>ค่าบริหารการส่งน้ำ  ในเขตโครงการส่งน้ำและบำรุงรักษาแม่วัง</t>
  </si>
  <si>
    <t>บ้านแลง</t>
  </si>
  <si>
    <t>คบ.แม่วัง</t>
  </si>
  <si>
    <t>แม่วัง</t>
  </si>
  <si>
    <t>ค่าบริหารการส่งน้ำในเขตโครงการส่งน้ำและบำรุงรักษาแม่ลาว</t>
  </si>
  <si>
    <t>ดงมะดะ</t>
  </si>
  <si>
    <t>แม่ลาว</t>
  </si>
  <si>
    <t>0303</t>
  </si>
  <si>
    <t>KL9 (ร้อยละ)</t>
  </si>
  <si>
    <t>คบ.แม่ลาว</t>
  </si>
  <si>
    <t>0202570000002</t>
  </si>
  <si>
    <t>งานบริหารจัดการน้ำ สำนักงานชลประทานที่ 2</t>
  </si>
  <si>
    <t>สวนดอก</t>
  </si>
  <si>
    <t>สชป.2</t>
  </si>
  <si>
    <t>จัดสรรน้ำ</t>
  </si>
  <si>
    <t>ค่ากำจัดวัชพืช</t>
  </si>
  <si>
    <t>โครงการชลประทานเชียงราย</t>
  </si>
  <si>
    <t>กำจัดวัชพืช(โดยแรงคน) คลอง 1R-LMC,2R-LMC อ่างเก็บน้ำแม่ต๊าก</t>
  </si>
  <si>
    <t>ดอนศิลา</t>
  </si>
  <si>
    <t>เวียงชัย</t>
  </si>
  <si>
    <t>02.08</t>
  </si>
  <si>
    <t>กำจัดวัชพืช (โดยแรงคน) ไมยราบยักษ์ โครงการพัฒนาการเกษตรแม่สาย</t>
  </si>
  <si>
    <t>แม่สาย</t>
  </si>
  <si>
    <t>02.02</t>
  </si>
  <si>
    <t>โครงการชลประทานน่าน</t>
  </si>
  <si>
    <t>โครงการชลประทานพะเยา</t>
  </si>
  <si>
    <t>กำจัดวัชพืชด้วยเรือขุด</t>
  </si>
  <si>
    <t>บ้านเหล่า</t>
  </si>
  <si>
    <t>แม่ใจ</t>
  </si>
  <si>
    <t>คป.พะเยา</t>
  </si>
  <si>
    <t>กำจัดวัชพืชอ่างเก็บน้ำห้วยเคียน</t>
  </si>
  <si>
    <t>ห้วยข้าวก่ำ</t>
  </si>
  <si>
    <t>จุน</t>
  </si>
  <si>
    <t>โครงการชลประทานลำปาง</t>
  </si>
  <si>
    <t xml:space="preserve">งานกำจัดวัชพืชบริเวณโครงการชลประทานลำปาง </t>
  </si>
  <si>
    <t>โครงการส่งน้ำและบำรุงรักษากิ่วลม-กิ่วคอหมา</t>
  </si>
  <si>
    <t>กำจัดวัชพืชภายในอ่างเก็บน้ำเขื่อนกิ่วลม โครงการส่งน้ำและบำรุงรักษากิ่วลม-กิ่วคอหมา</t>
  </si>
  <si>
    <t xml:space="preserve">โครงการส่งน้ำและบำรุงรักษาแม่วัง </t>
  </si>
  <si>
    <t xml:space="preserve">กำจัดวัชพืช  โครงการส่งน้ำและบำรุงรักษาแม่วัง </t>
  </si>
  <si>
    <t>โครงการส่งน้ำและบำรุงรักษาแม่ลาว</t>
  </si>
  <si>
    <t>กำจัดวัชพืช โครงการส่งน้ำและบำรุงรักษาแม่ลาว</t>
  </si>
  <si>
    <t>0202570000001</t>
  </si>
  <si>
    <t>ค่าบำรุงรักษาทางลำเลียงใหญ่</t>
  </si>
  <si>
    <t>บำรุงรักษาทางลำเลียงใหญ่โครงการชลประทานเชียงราย</t>
  </si>
  <si>
    <t>บำรุงรักษาทางลำเลียงใหญ่โครงการชลประทานน่าน</t>
  </si>
  <si>
    <t>ถืมตอง</t>
  </si>
  <si>
    <t>บำรุงรักษาทางลำเลียงใหญ่โครงการชลประทานพะเยา</t>
  </si>
  <si>
    <t>คป.พะยา</t>
  </si>
  <si>
    <t>บำรุงรักษาทางลำเลียงใหญ่โครงการชลประทานลำปาง</t>
  </si>
  <si>
    <t>บำรุงรักษาทางลำเลียงใหญ่โครงการส่งน้ำและบำรุงรักษากิ่วลม-กิ่วคอหมา</t>
  </si>
  <si>
    <t>บำรุงรักษาทางลำเลียงใหญ่โครงการส่งน้ำและบำรุงรักษาแม่วัง</t>
  </si>
  <si>
    <t>บำรุงรักษาทางลำเลียงใหญ่โครงการส่งน้ำและบำรุงรักษาแม่ลาว</t>
  </si>
  <si>
    <t>งานปรับปรุงระบบสาธารณูปโภค</t>
  </si>
  <si>
    <t>ส่วนบริหารจัดการน้ำ</t>
  </si>
  <si>
    <t>ซ่อมแซมรางระบายน้ำ โครงการชลประทานลำปาง</t>
  </si>
  <si>
    <t>ปรับปรุงรั้วกันตกพร้อมประตูทางเข้าด้านท้ายเขื่อนกิ่วคอหมา</t>
  </si>
  <si>
    <t>ปงดอน</t>
  </si>
  <si>
    <t>แจ้ห่ม</t>
  </si>
  <si>
    <t>0702</t>
  </si>
  <si>
    <t>ปรับปรุงรั้วรอบที่ทำการฝ่ายส่งน้ำและบำรุงรักษาที่ 3 พร้อมป้ายที่ทำการ</t>
  </si>
  <si>
    <t>ห้างฉัตร</t>
  </si>
  <si>
    <t>ปรับปรุงล้อมรั้วที่ทำการฝ่ายส่งน้ำและบำรุงรักษาที่ 1</t>
  </si>
  <si>
    <t>ทุ่งฝาย</t>
  </si>
  <si>
    <t>งานปรับปรุงระบบไฟฟ้า โครงการส่งน้ำและบำรุงรักษาแม่วัง</t>
  </si>
  <si>
    <t>งานปรับปรุงระบบประปา โครงการส่งน้ำและบำรุงรักษาแม่วัง</t>
  </si>
  <si>
    <t>งานปรับปรุงสะพาน</t>
  </si>
  <si>
    <t>ปรับปรุงสะพานข้ามคลอง LMC  กม.5+030 และกม.5+740 อ่างเก็บน้ำแม่ปืม</t>
  </si>
  <si>
    <t>แม่ปืม</t>
  </si>
  <si>
    <t>19.32576,19.3122245</t>
  </si>
  <si>
    <t>99.8653 ,99.8614</t>
  </si>
  <si>
    <t>1</t>
  </si>
  <si>
    <t>4</t>
  </si>
  <si>
    <t>ปรับปรุงสะพานคอนกรีตเสริมเหล็กคลอง RMC.กิ่วลม กม.10+600</t>
  </si>
  <si>
    <t>บุญนาคพัฒนา</t>
  </si>
  <si>
    <t>ปรับปรุงสะพาน คสล. กม.4+898 LMC.แม่วัง โครงการส่งน้ำและบำรุงรักษาแม่วัง</t>
  </si>
  <si>
    <t>บ้านเสด็จ</t>
  </si>
  <si>
    <t>9.6215</t>
  </si>
  <si>
    <t>งานปรับปรุงสะพาน คสล. กม. 34+050 คลองส่งน้ำสายใหญ่แม่วังฝั่งขวา  โครงการส่งน้ำและบำรุงรักษาแม่วัง</t>
  </si>
  <si>
    <t>ปรับปรุงสะพานข้ามคลองส่งน้ำสายใหญ่ฝั่งซ้าย  กม. 9+000 LMC</t>
  </si>
  <si>
    <t>0206</t>
  </si>
  <si>
    <t>0202570000550</t>
  </si>
  <si>
    <t>ซ่อมแซมหัวงานและอาคารประกอบ พร้อมส่วนประกอบอื่น</t>
  </si>
  <si>
    <t>ซ่อมแซมหัวงานและอาคารประกอบ พร้อมส่วนประกอบอื่น ส่วนบริหารจัดการน้ำและบำรุงรักษา สำนักงานชลประทานที่ 2</t>
  </si>
  <si>
    <t>ส่วนบริหารจัดการน้ำ
สชป.2</t>
  </si>
  <si>
    <t>โครงการส่งเสริมการใช้ยางในหน่วยงานภาครัฐ</t>
  </si>
  <si>
    <t>ปรับปรุงคันคลอง RMC ระยะที่ 3 โครงการส่งน้ำและบำรุงรักษาแม่ลาว</t>
  </si>
  <si>
    <t>ทรายขาว</t>
  </si>
  <si>
    <t>พาน</t>
  </si>
  <si>
    <t>ตัน</t>
  </si>
  <si>
    <t>0202570000532</t>
  </si>
  <si>
    <t>ปรับปรุงคันคลอง 4L-RMC โครงการส่งน้ำและบำรุงรักษาแม่ลาว</t>
  </si>
  <si>
    <t>สันติสุข</t>
  </si>
  <si>
    <t>0205</t>
  </si>
  <si>
    <t>0202570000533</t>
  </si>
  <si>
    <t>ปรับปรุงคันคลองซอย 1R-LMC โครงการส่งน้ำและบำรุงรักษาแม่ลาว</t>
  </si>
  <si>
    <t>0202570000540</t>
  </si>
  <si>
    <t>ปรับปรุงคันคลองซอย 2R-LMC โครงการส่งน้ำและบำรุงรักษาแม่ลาว</t>
  </si>
  <si>
    <t>0202570000541</t>
  </si>
  <si>
    <t>ปรับปรุงคันคลองซอย 3R-LMC โครงการส่งน้ำและบำรุงรักษาแม่ลาว</t>
  </si>
  <si>
    <t>0202570000542</t>
  </si>
  <si>
    <t>ปรับปรุงคันคลองซอย 4R-LMC โครงการส่งน้ำและบำรุงรักษาแม่ลาว</t>
  </si>
  <si>
    <t>0202570000543</t>
  </si>
  <si>
    <t>ปรับปรุงคันคลองซอย 3L-RMC โครงการส่งน้ำและบำรุงรักษาแม่ลาว</t>
  </si>
  <si>
    <t>0202570000637</t>
  </si>
  <si>
    <t>โครงการปรับปรุงชลประทาน(งานซ่อม)</t>
  </si>
  <si>
    <t>งานบำรุงรักษาโครงการ</t>
  </si>
  <si>
    <t xml:space="preserve">งานบำรุงรักษาหัวงานและคลองส่งน้ำ  ในเขตโครงการชลประทานเชียงราย
 </t>
  </si>
  <si>
    <t>03.05</t>
  </si>
  <si>
    <t xml:space="preserve"> -</t>
  </si>
  <si>
    <t xml:space="preserve">งานบำรุงรักษาหัวงานและคลองส่งน้ำ  ในเขตโครงการชลประทานน่าน
 </t>
  </si>
  <si>
    <t>งานบำรุงรักษาหัวงานและคลองส่งน้ำ โครงการชลประทานพะเยา</t>
  </si>
  <si>
    <t>งานบำรุงรักษาหัวงาน โครงการชลประทานลำปาง</t>
  </si>
  <si>
    <t>บำรุงรักษาหัวงานและคลองส่งน้ำ โครงการส่งน้ำและบำรุงรักษากิ่วลม-กิ่วคอหมา</t>
  </si>
  <si>
    <t>บำรุงรักษาหัวงานและคลองส่งน้ำ โครงการส่งน้ำและบำรุงรักษาแม่วัง</t>
  </si>
  <si>
    <t>บำรุงรักษาหัวงานและคลองส่งน้ำ โครงการส่งน้ำและบำรุงรักษาแม่ลาว</t>
  </si>
  <si>
    <t>0202570000003</t>
  </si>
  <si>
    <t>งานซ่อมแซมบำรุงรักษาโครงการ</t>
  </si>
  <si>
    <t xml:space="preserve">ค่าซ่อมแซมบำรุงรักษา  โครงการชลประทาน  โครงการชลประทาน เชียงราย    </t>
  </si>
  <si>
    <t>ซ่อมแซมคลองส่งน้ำสายใหญ่ฝั่งซ้าย กม.0+000 - 2+750 (ฝายชัยสมบัติ)</t>
  </si>
  <si>
    <t>ศิริเวียงชัย</t>
  </si>
  <si>
    <t>ซ่อมแซมโครงการจัดหาน้ำสนันสนุนศูนย์พัฒนาโครงการหลวงห้วยโป่ง ระยที่ 4</t>
  </si>
  <si>
    <t>แม่เจดีย์ใหม่</t>
  </si>
  <si>
    <t>เวียงป่าเป้า</t>
  </si>
  <si>
    <t>03.03</t>
  </si>
  <si>
    <t>ซ่อมแซมระบบส่งน้ำฝายปางหัด</t>
  </si>
  <si>
    <t>ปอ</t>
  </si>
  <si>
    <t>เวียงแก่น</t>
  </si>
  <si>
    <t>02.09</t>
  </si>
  <si>
    <t>ซ่อมแซมระบบส่งน้ำฝั่งซ้ายอ่างเก็บน้ำแม่ต๊าก</t>
  </si>
  <si>
    <t>ซ่อมแซมคลองส่งน้ำสาย 1R - RMC.1  กม.3+100 ถึง กม.3+700 โครงการพัฒนาการเกษตรแม่สาย</t>
  </si>
  <si>
    <t>โป่งผา</t>
  </si>
  <si>
    <t>ซ่อมแซมโครงการจัดหาน้ำสนับสนุนศูนย์พัฒนาโครงการหลวงห้วยน้ำริน ระยะที่ 5</t>
  </si>
  <si>
    <t>ซ่อมแซมสะพานฝายน้ำงาว</t>
  </si>
  <si>
    <t>ม่วงยาย</t>
  </si>
  <si>
    <t>ซ่อมแซมท้ายอาคารท่อส่งน้ำฝั่งขวาอ่างเก็บน้ำแม่ต๊าก</t>
  </si>
  <si>
    <t>ซ่อมแซมคลองส่งน้ำสาย RMC.2  กม.1+000 ถึง กม.2+000 โครงการพัฒนาการเกษตรแม่สาย</t>
  </si>
  <si>
    <t>ซ่อมแซมอาคารปลายคลองส่งน้ำสายใหญ่ฝั่งขวา (ฝายชัยสมบัติ)</t>
  </si>
  <si>
    <t>เวียงเหนือ</t>
  </si>
  <si>
    <t>ซ่อมแซมระบบส่งน้ำและขุดลอกตะกอนฝายห้วยบ่อขม</t>
  </si>
  <si>
    <t>ท่าข้าม</t>
  </si>
  <si>
    <t>ซ่อมแซมถนนระยะที่ 2  ภายในที่ทำการฝ่ายส่งน้ำและบำรุงรักษาที่ 4</t>
  </si>
  <si>
    <t>ซ่อมแซมคลองส่งน้ำสาย 2L - RMC.3  กม.2+370 ถึง กม.3+230 โครงการพัฒนาการเกษตรแม่สาย</t>
  </si>
  <si>
    <t>เกาะช้าง</t>
  </si>
  <si>
    <t>ซ่อมแซมอาคารบังคับน้ำคลองส่งน้ำฝายชัยสมบัติฝั่งขวา</t>
  </si>
  <si>
    <t>จัดหาน้ำสนับสนุนศูนย์พัฒนาโครงการหลวงห้วยน้ำขุ่น ปี 2554</t>
  </si>
  <si>
    <t>ท่าก๊อ</t>
  </si>
  <si>
    <t>แม่สรวย</t>
  </si>
  <si>
    <t>ซ่อมแซมรั้วที่ทำการฝ่ายส่งน้ำและบำรุงรักษาที่ 4</t>
  </si>
  <si>
    <t>ซ่อมแซมคลองส่งน้ำสาย 3R - RMC.1  กม.5+400 ถึง กม.6+200 โครงการพัฒนาการเกษตรแม่สาย</t>
  </si>
  <si>
    <t>ศรีเมืองชุม</t>
  </si>
  <si>
    <t>ซ่อมแซมคลองส่งน้ำสายใหญ่ฝั่งขวา กม. 0+000 - 2+000 (ฝายถ้ำวอก)</t>
  </si>
  <si>
    <t>จอมหมอกแก้ว</t>
  </si>
  <si>
    <t>โครงการจัดหาน้ำสนับสนุนโครงการหลวงห้วยน้ำขุ่น บ้านห้วยชมพู</t>
  </si>
  <si>
    <t>ซ่อมแซมระบบส่งน้ำและขุดลอกตะกอนฝายห้วยขี้เหล็ก</t>
  </si>
  <si>
    <t>ซ่อมแซมคลองส่งน้ำสาย 2L - RMC.1  กม.3+145 ถึง กม.4+245 โครงการพัฒนาการเกษตรแม่สาย</t>
  </si>
  <si>
    <t>ซ่อมแซมคลองส่งน้ำสายใหญ่ฝั่งขวา กม. 5+000 - 7+000 (ฝายเชียงราย)</t>
  </si>
  <si>
    <t>ซ่อมแซมฝายห้วยไคร้พร้อมอาคารประกอบจัดหาน้ำสนับสนุนโครงการขยายผลโครงการหลวงวาวี</t>
  </si>
  <si>
    <t>วาวี</t>
  </si>
  <si>
    <t>03.04</t>
  </si>
  <si>
    <t>ซ่อมแซมระบบส่งน้ำและขุดลอกตะกอนฝายบ้านไทยสามัคคี</t>
  </si>
  <si>
    <t>ตับเต่า</t>
  </si>
  <si>
    <t>เทิง</t>
  </si>
  <si>
    <t>02.07</t>
  </si>
  <si>
    <t>ซ่อมแซมประตุระบายน้ำหนองหลวงพร้อมอาคารประกอบ</t>
  </si>
  <si>
    <t>ซ่อมแซมคลองส่งน้ำสายใหญ่ฝั่งซ้าย กม. 10+000 - 12+000 (ฝายเชียงราย)</t>
  </si>
  <si>
    <t>ริมกก</t>
  </si>
  <si>
    <t>ซ่อมแซมโครงการจัดหาน้ำสนับสนุนศูนย์พัฒนาโครงการหลวง แม่ปูนหลวง (ระยะที่ 2 ) ฝายลูกที่ 1</t>
  </si>
  <si>
    <t>เวียง</t>
  </si>
  <si>
    <t>ซ่อมแซมท้ายSpill Way และดาดคอนกรีต อ่างเก็บน้ำน้ำหงาว</t>
  </si>
  <si>
    <t>ซ่อมแซมระบบส่งน้ำฝั่งซ้ายอ่างเก็บน้ำห้วยตาควน</t>
  </si>
  <si>
    <t>ตาดควัน</t>
  </si>
  <si>
    <t>พญาเม็งราย</t>
  </si>
  <si>
    <t>ชป.เชียงราย</t>
  </si>
  <si>
    <t>ซ่อมแซมคลองส่งน้ำสาย 1L - 1L - 1R - RMC.1  กม.2+855 ถึง กม.4+800 โครงการพัฒนาการเกษตรแม่สาย</t>
  </si>
  <si>
    <t xml:space="preserve">ซ่อมแซมระบบท่อส่งน้ำฝายต้นหนุนจัดหาน้ำสนับสนุน ศูนย์พัฒนา โครงการหลวงห้วยโป่ง </t>
  </si>
  <si>
    <t>ซ่อมแซมระบบส่งน้ำและขุดลอกตะกอนฝายห้วยโป่ง</t>
  </si>
  <si>
    <t>หงาว</t>
  </si>
  <si>
    <t>ซ่อมแซมระบบส่งน้ำฝั่งขวาอ่างเก็บน้ำห้วยเดื่อ</t>
  </si>
  <si>
    <t>ไม้ยา</t>
  </si>
  <si>
    <t>0+250</t>
  </si>
  <si>
    <t>ซ่อมแซมระบบส่งน้ำโครงการหลวงดอยสะโง๊ะ</t>
  </si>
  <si>
    <t>ศรีดอนมูล</t>
  </si>
  <si>
    <t>เชียงแสน</t>
  </si>
  <si>
    <t>02.03</t>
  </si>
  <si>
    <t>ซ่อมแซมคลองส่งน้ำสายใหญ่ฝั่งขวา 16L-RMC กม. 0+000 - 1+250 (ฝายเชียงราย)</t>
  </si>
  <si>
    <t>ทุ่งก่อ</t>
  </si>
  <si>
    <t>เวียงเชียงรุ่ง</t>
  </si>
  <si>
    <t>ซ่อมแซมระบบส่งน้ำและขุดลอกตะกอนฝายแม่ลอย</t>
  </si>
  <si>
    <t>แม่ลอย</t>
  </si>
  <si>
    <t>02.05</t>
  </si>
  <si>
    <t>ซ่อมแซมคลองส่งน้ำฝั่งซ้าย กม. 0+200-0+450 อ่างเก็บน้ำห้วยบง</t>
  </si>
  <si>
    <t>เม็งราย</t>
  </si>
  <si>
    <t>0+230</t>
  </si>
  <si>
    <t>ซ่อมแซมระบบส่งน้ำโครงการพัฒนาดอยตุง</t>
  </si>
  <si>
    <t>แม่ฟ้าหลวง</t>
  </si>
  <si>
    <t>ซ่อมแซมคลองส่งน้ำสายใหญ่ฝั่งขวา 8L-RMC  กม. 0+000 - 5+000 (ฝายเชียงราย)</t>
  </si>
  <si>
    <t>งานซ่อมแซมโครงการจัดหาน้ำสนับสนุนศูนย์พัฒนา โครงการหลวงห้วยน้ำริน (ระยะที่ 3 )</t>
  </si>
  <si>
    <t>ซ่อมแซมระบบส่งน้ำและขุดลอกตะกอนฝายห้วยส้าน</t>
  </si>
  <si>
    <t>ครึ่ง</t>
  </si>
  <si>
    <t>เชียงของ</t>
  </si>
  <si>
    <t>ซ่อมแซมถนนทางเข้าโครงการฝายโป่งนก</t>
  </si>
  <si>
    <t xml:space="preserve"> </t>
  </si>
  <si>
    <t xml:space="preserve">  </t>
  </si>
  <si>
    <t>ซ่อมแซมบำรุงรักษาระบบชลประทาน</t>
  </si>
  <si>
    <t>ซ่อมแซมคลองส่งน้ำ 1R ระบบส่งน้ำอ่างเก็บน้ำห้วยน้ำฮิ (กลาง)</t>
  </si>
  <si>
    <t>ปงสนุก</t>
  </si>
  <si>
    <t>เวียงสา</t>
  </si>
  <si>
    <t>ซ่อมแซมระบบส่งน้ำฝายห้วยป่าซาง จัดหาน้ำสนับสนุนโครงการรักษ์น้ำเพื่อพระแม่ของแผ่นดินลุ่มน้ำขุนน่าน</t>
  </si>
  <si>
    <t>ขุนน่าน</t>
  </si>
  <si>
    <t>เฉลิมพระเกียรติ</t>
  </si>
  <si>
    <t>ซ่อมแซมระบบส่งน้ำฝายห้วยลอย (พมพ.)</t>
  </si>
  <si>
    <t>บ่อเกลือใต้</t>
  </si>
  <si>
    <t>บ่อเกลือ</t>
  </si>
  <si>
    <t>19.1073</t>
  </si>
  <si>
    <t>101.1845</t>
  </si>
  <si>
    <t>ซ่อมแซมหัวงานฝายน้ำกอนและอาคารประกอบ (ขนาดกลาง)</t>
  </si>
  <si>
    <t>พญาแก้ว</t>
  </si>
  <si>
    <t>เชียงกลาง</t>
  </si>
  <si>
    <t>ซ่มอแซมประตูระบายทรายฝายแก้ว อ่างเก็บน้ำห้วยแฮต</t>
  </si>
  <si>
    <t>ฝายแก้ว</t>
  </si>
  <si>
    <t>ภูเพียง</t>
  </si>
  <si>
    <t>ซ่อมแซมระบบประปาภูเขาบ้านน้ำปูน (ปชด.)</t>
  </si>
  <si>
    <t>น้ำพาง</t>
  </si>
  <si>
    <t>แม่จริม</t>
  </si>
  <si>
    <t>18.6829</t>
  </si>
  <si>
    <t>101.1828</t>
  </si>
  <si>
    <t>ซ่อมแซมระบบควบคุมการระบายน้ำอ่างเก็บน้ำน้ำฮิ</t>
  </si>
  <si>
    <t>ซ่อมแซมระบบส่งน้ำฝายบ้านหาดไร่ (ปชด.)</t>
  </si>
  <si>
    <t>น้ำมวบ</t>
  </si>
  <si>
    <t>ซ่อมแซมคลองส่งน้ำ RMC อ่างเก็บน้ำน้ำแหง กม.5+500-5+650</t>
  </si>
  <si>
    <t>นาน้อย</t>
  </si>
  <si>
    <t>ซ่อมแซมคลองส่งน้ำ LMC ฝายสมุน (ขนาดกลาง)</t>
  </si>
  <si>
    <t>สะเนียน</t>
  </si>
  <si>
    <t>ซ่อมแซมรางรินคลองส่งน้ำสาย 1L-ขวาล่าง  อ่างเก็บน้ำห้วยเกี๋ยง กม.0+210 - 0+400</t>
  </si>
  <si>
    <t>เมืองยาว</t>
  </si>
  <si>
    <t>ซ่อมแซมคลองส่งน้ำอ่างเก็บน้ำแม่เกี๋ยง (เหมืองนางอย)</t>
  </si>
  <si>
    <t xml:space="preserve">เมืองยาว </t>
  </si>
  <si>
    <t xml:space="preserve">ห้างฉัตร </t>
  </si>
  <si>
    <t>ซ่อมแซมลำเหมืองอ่างเก็บน้ำแม่กึ๊ด</t>
  </si>
  <si>
    <t>ทุ่งงาม</t>
  </si>
  <si>
    <t>เสริมงาม</t>
  </si>
  <si>
    <t>งานนโยบาย</t>
  </si>
  <si>
    <t>ซ่อมแซมหัวงานและอาคารประกอบ อ่างเก็บน้ำแม่พริก (ผาวิ่งชู้)</t>
  </si>
  <si>
    <t>แม่พริก</t>
  </si>
  <si>
    <t>ซ่อมแซมอาคารบังคับน้ำอ่างเก็บน้ำแม่สัน</t>
  </si>
  <si>
    <t>เวียงตาล</t>
  </si>
  <si>
    <t>ซ่อมแซมบำรุงรักษาเครื่องกว้านบานระบาย ในเขตฝ่ายส่งน้ำและบำรุงรักษาที่ 1 โครงการชลประทานลำปาง</t>
  </si>
  <si>
    <t>ซ่อมแซมบ้านพักคนงานห้องแถว 4 ครอบครัว โครงการชลประทานลำปาง 1 หลัง</t>
  </si>
  <si>
    <t>ซ่อมแซมรางรินคลองส่งน้ำฝั่งขวา โครงการอ่างเก็บน้ำห้วยแม่ปอบ</t>
  </si>
  <si>
    <t>ซ่อมแซมหัวงานและอาคารประกอบ อ่างเก็บน้ำแม่พริก บ้านปางยาว</t>
  </si>
  <si>
    <t>ซ่อมแซมระบบท่อส่งน้ำอ่างเก็บน้ำแม่ไพร</t>
  </si>
  <si>
    <t>วอแก้ว</t>
  </si>
  <si>
    <t>ซ่อมแซมบำรุงรักษาเครื่องกว้านบานระบาย ในเขตฝ่ายส่งน้ำและบำรุงรักษาที่ 2 โครงการชลประทานลำปาง</t>
  </si>
  <si>
    <t>ซ่อมแซมคลองส่งน้ำแม่กาน้อยฝั่งซ้าย พร้อมท่อข้ามลำห้วย</t>
  </si>
  <si>
    <t>แจ้ซ้อน</t>
  </si>
  <si>
    <t>เมืองปาน</t>
  </si>
  <si>
    <t>ซ่อมแซมระบบส่งน้ำอ่างเก็บน้ำแม่ต๋ำหลวง</t>
  </si>
  <si>
    <t>บ้านเอื้อม</t>
  </si>
  <si>
    <t>ซ่อมแซมคลองส่งน้ำอ่างเก็บน้ำห้วยเป๊าะ (เหมืองห้วยเป๊าะ)</t>
  </si>
  <si>
    <t>นาแก้ว</t>
  </si>
  <si>
    <t>เกาะคา</t>
  </si>
  <si>
    <t>ซ่อมแซมอาคารบังคับน้ำ (ท่อระบาย) อ่างเก็บน้ำแม่ยอง</t>
  </si>
  <si>
    <t>สมัย</t>
  </si>
  <si>
    <t>สบปราบ</t>
  </si>
  <si>
    <t>ซ่อมแซมหัวงานและอาคารประกอบ อ่างเก็บน้ำแม่ล้อหัก</t>
  </si>
  <si>
    <t>ซ่อมแซมบำรุงรักษาเครื่องกว้านบานระบาย ในเขตฝ่ายส่งน้ำและบำรุงรักษาที่ 3 โครงการชลประทานลำปาง</t>
  </si>
  <si>
    <t>ซ่อมแซมบำรุงรักษาเครื่องกว้านบานระบาย ในเขตฝ่ายส่งน้ำและบำรุงรักษาที่ 4 โครงการชลประทานลำปาง</t>
  </si>
  <si>
    <t>ซ่อมแซมระบบส่งน้ำฝั่งขวาอ่างเก็บน้ำแม่ทะ  (ฝายลูกที่ 3 บ้านแม่ทะ)</t>
  </si>
  <si>
    <t>แม่ทะ</t>
  </si>
  <si>
    <t>ซ่อมแซมระบบส่งน้ำอ่างเก็บน้ำห้วยเคียน</t>
  </si>
  <si>
    <t>หัวเสือ</t>
  </si>
  <si>
    <t>ซ่อมแซมคลองส่งน้ำอ่างเก็บแม่ปั๊ด</t>
  </si>
  <si>
    <t>นาแส่ง</t>
  </si>
  <si>
    <t>ซ่อมแซมบำรุงรักษาระบบชลประทาน โครงการชลประทานพะเยา</t>
  </si>
  <si>
    <t>ซ่อมแซมดาดคอนกรีตคลองส่งน้ำสายทุ่งเจี๊ยบ</t>
  </si>
  <si>
    <t>แม่กา</t>
  </si>
  <si>
    <t>ซ่อมแซมคอนกรีตดาดคลองส่งน้ำสาย LMC กม.5+000-6+000 อ่างเก็บน้ำน้ำจุน</t>
  </si>
  <si>
    <t>งานซ่อมแซมคลองส่งน้ำรางริน  อ่างเก็บน้ำร่องส้าน</t>
  </si>
  <si>
    <t>ร่มเย็น</t>
  </si>
  <si>
    <t>เชียงคำ</t>
  </si>
  <si>
    <t>งานซ่อมแซมอุปกรณ์บังคับน้ำ คลองส่งน้ำแม่ต๋ำ-ร่องแก</t>
  </si>
  <si>
    <t>บุญเกิด</t>
  </si>
  <si>
    <t>ซ่อมแซมอาคารแบ่งน้ำฝายทุ่งเจี๊ยบ</t>
  </si>
  <si>
    <t>งานซ่อมแซมท่อส่งน้ำสถานีพัฒนาการเกษตรบ้านสันติสุข-บ้านขุนกำลัง</t>
  </si>
  <si>
    <t>ขุนควร</t>
  </si>
  <si>
    <t>ปง</t>
  </si>
  <si>
    <t>08</t>
  </si>
  <si>
    <t>0802</t>
  </si>
  <si>
    <t>งานซ่อมแซมคลองส่งน้ำสายร่องแล้ง อ่างเก็บน้ำห้วยสา</t>
  </si>
  <si>
    <t>งานซ่อมแซมอุปกรณ์บังคับน้ำ ฝายลุ่มน้ำอิง จำนวน 2 แห่ง</t>
  </si>
  <si>
    <t>ท่าวังทอง</t>
  </si>
  <si>
    <t>ซ่อมแซมดาดคอนกรีตคลองส่งน้ำสาย 1R-RMC กม.1+500 - กม.3+000 อ่างเก็บน้ำแม่ปืม</t>
  </si>
  <si>
    <t xml:space="preserve">ซ่อมแซมคลองส่งน้ำสาย 1R-1R-LMC  อ่างเก็บน้ำห้วยเคียน </t>
  </si>
  <si>
    <t>งานซ่อมแซมคลองส่งน้ำสายทุ่งก๊อต  อ่างเก็บน้ำหัวนา</t>
  </si>
  <si>
    <t>ทุ่งกล้วย</t>
  </si>
  <si>
    <t>ภูซาง</t>
  </si>
  <si>
    <t>งานซ่อมแซมระบบไฟฟ้าสถานีสูบน้ำด้วยไฟฟ้าบ้านป่าฮ้อม</t>
  </si>
  <si>
    <t>เชียงแรง</t>
  </si>
  <si>
    <t>ซ่อมแซมดาดคอนกรีตคลองส่งน้ำท้ายอาคารบังคับน้ำอ่างเก็บน้ำห้วยม่วง (ห้วยแฮ้)</t>
  </si>
  <si>
    <t>ตุ่น</t>
  </si>
  <si>
    <t>ซ่อมแซมท่อลอดถนนคลองส่งน้ำสาย 1R-RMC อ่างเก็บน้ำแม่ต๋ำ</t>
  </si>
  <si>
    <t>คือเวียง</t>
  </si>
  <si>
    <t>19.09304 </t>
  </si>
  <si>
    <t> 100.00526</t>
  </si>
  <si>
    <t>งานซ่อมแซมคลองส่งน้ำสาย 1R-RMC อ่างเก็บน้ำหัวนา</t>
  </si>
  <si>
    <t>งานซ่อมแซมอุปกรณ์บังคับน้ำ คลองส่งน้ำ-อ่างน้ำจุน</t>
  </si>
  <si>
    <t xml:space="preserve">ซ่อมแซมคลองส่งน้ำสาย (เทศบาลบ้านต๋อม) ท้ายอ่างเก็บน้ำแม่ต๋อม </t>
  </si>
  <si>
    <t>ต๋อม</t>
  </si>
  <si>
    <t>ดาดคอนกรีตคลองส่งน้ำสายแม่ต๋ำ-ร่องแก อ่างเก็บน้ำแม่ต๋ำ</t>
  </si>
  <si>
    <t>ซ่อมแซมดาดคลองส่งน้ำสาย 1L-1L-RMC ฝายน้ำจุนลูกที่ 2 อ่างเก็บน้ำน้ำจุน</t>
  </si>
  <si>
    <t>งานเพิ่มประสิทธิภาพประตูระบายน้ำพวงพยอม</t>
  </si>
  <si>
    <t>หงส์หิน</t>
  </si>
  <si>
    <t>งานเพิ่มประสิทธิภาพประตูระบายน้ำบ้านหนองลาว</t>
  </si>
  <si>
    <t>ห้วยแก้ว</t>
  </si>
  <si>
    <t>ภูกามยาว</t>
  </si>
  <si>
    <t>ซ่อมแซมคอนกรีตดาดคลองส่งน้ำสาย RMC กม.1+460-1+760 และซ่อมแซมท่อลอดถนนกลางคลอง</t>
  </si>
  <si>
    <t xml:space="preserve">งานซ่อมแซมคลองส่งน้ำสาย LMC  อ่างเก็บน้ำห้วยซ้าย  </t>
  </si>
  <si>
    <t>งานซ่อมแซมอุปกรณ์ห้องควบคุม อ่างเก็บน้ำแม่กำลัง</t>
  </si>
  <si>
    <t>ควร</t>
  </si>
  <si>
    <t>ซ่อมแซมคลองแยกซอย 8R-18.3L-RMC.กิ่วลม</t>
  </si>
  <si>
    <t>ซ่อมแซมคลองซอย  กม.10+400 RMC.กิ่วลม</t>
  </si>
  <si>
    <t>ซ่อมแซมบำรุงรักษาเครื่องกำเนิดไฟฟ้าพลังน้ำเขื่อนกิ่วลมและบานระบายเขื่อนกิ่วคอหมา โครงการส่งน้ำและบำรุงรักษากิ่วลม-กิ่วคอหมา ตำบลบ้านแลง อำเภอเมือง จังหวัดลำปาง</t>
  </si>
  <si>
    <t>18.5207,   18.8111</t>
  </si>
  <si>
    <t>99.6303,   99.638</t>
  </si>
  <si>
    <t>ซ่อมแซมเครื่องกว้านและบานระบายคลองซอยและคลองสายใหญ่ RMC.กิ่วลม,คลองซอยและคลองสายใหญ่ MC., LMC., RMC.กิ่วคอหมา ตำบลบ้านแลง, ตำบลปงดอน อำเภอเมือง,อำเภอแจ้ห่ม จังหวัดลำปาง</t>
  </si>
  <si>
    <t>บ้านแลง,ปงดอน</t>
  </si>
  <si>
    <t>เมือง,แจ้ห่ม</t>
  </si>
  <si>
    <t>18.6900    ,18.4204</t>
  </si>
  <si>
    <t>99.5540,   99.5757</t>
  </si>
  <si>
    <t>ซ่อมแซมคลองซอยท่อพิเศษ กม.28+500-RMC.กิ่วลม และท่อส่งน้ำเข้านา 9L-29.9L-RMC.กิ่วลม</t>
  </si>
  <si>
    <t>ต้นธงชัย</t>
  </si>
  <si>
    <t>ซ่อมแซมคลองซอยท่อพิเศษ 36.2L-RMC.กิ่วลม</t>
  </si>
  <si>
    <t>ซ่อมแซมคูส่งน้ำและระบบประปาภายในบริเวณหัวงานฝ่ายส่งน้ำและบำรุงรักษาที่ 2</t>
  </si>
  <si>
    <t>บ้านเป้า</t>
  </si>
  <si>
    <t>ซ่อมแซมคอนกรีตดาดคลอง RMC.กิ่วลม กม.40+000 - กม.56+000</t>
  </si>
  <si>
    <t>ซ่อมแซมคลองส่งน้ำ LMC. กม.10+800 - กม.12+200</t>
  </si>
  <si>
    <t>ซ่อมแซมคลองส่งน้ำ LMC. กม.0+500 - กม.1+200</t>
  </si>
  <si>
    <t>ซ่อมแซมคลองซอย 6+995 RMC.กิ่วลม</t>
  </si>
  <si>
    <t>ซ่อมแซมคลองซอย 9+106 RMC.กิ่วลม</t>
  </si>
  <si>
    <t>ซ่อมแซมคลองแยกซอย 1R-10.4L-RMC.กิ่วลม</t>
  </si>
  <si>
    <t>ซ่อมแซมคลองแยกซอย 13R-16.6L-RMC.กิ่วลม</t>
  </si>
  <si>
    <t>นิคมพัฒนา</t>
  </si>
  <si>
    <t>ซ่อมแซมคลองแยกซอย 1.4L-0.5L-18.3L-RMC.กิ่วลม</t>
  </si>
  <si>
    <t>งานซ่อมแซม ทรบ.ปากคลองซอย 10ก  คลองส่งน้ำสายใหญ่แม่วังฝั่งขวา โครงการส่งน้ำและบำรุงรักษาแม่วัง</t>
  </si>
  <si>
    <t>ซ่อมแซมท้ายอาคารระบายน้ำ กม.17+936 LMC.แม่วัง   โครงการส่งน้ำและบำรุงรักษาแม่วัง</t>
  </si>
  <si>
    <t>พิชัย</t>
  </si>
  <si>
    <t>9.5450</t>
  </si>
  <si>
    <t>งานซ่อมแซมคอนกรีตดาดคลองระบายน้ำแยกซ้าย ฝายลูกที่3 ห้วยแม่ปูน โครงการส่งน้ำและบำรุงรักษาแม่วัง</t>
  </si>
  <si>
    <t>งานซ่อมแซมพื้นหินก่อท้ายประตูระบายทราย  โครงการส่งน้ำและบำรุงรักษาแม่วัง</t>
  </si>
  <si>
    <t>งานซ่อมแซมตะแกรงกันสวะหน้าอาคารไซฟ่อน ฝ่ายส่งน้ำที่ 2  โครงการส่งน้ำและบำรุงรักษาแม่วัง</t>
  </si>
  <si>
    <t>ซ่อมแซมคอนกรีตดาดหน้าไซฟ่อนห้วยแม่กระติ๊บ  โครงการส่งน้ำและบำรุงรักษาแม่วัง</t>
  </si>
  <si>
    <t>พระบาท</t>
  </si>
  <si>
    <t>9.5245</t>
  </si>
  <si>
    <t>งานซ่อมแซมคอนกรีตดาดคลองส่งน้ำแยกขวา ฝายลูกที่3 ห้วยแม่ปูน โครงการส่งน้ำและบำรุงรักษาแม่วัง</t>
  </si>
  <si>
    <t>งานซ่อมแซมหินก่อพื้นและตลิ่งด้านขวาฝายหลวงสบอาง   โครงการส่งน้ำและบำรุงรักษาแม่วัง</t>
  </si>
  <si>
    <t>งานปรุงปรับราวกันตกและหลังคา อาคารประตูระบายทราย  โครงการส่งน้ำและบำรุงรักษาแม่วัง</t>
  </si>
  <si>
    <t>งานซ่อมแซม ฝายแม่ก๋งลูกที่ 2  โครงการส่งน้ำและบำรุงรักษาแม่วัง</t>
  </si>
  <si>
    <t>งานซ่อมแซมคอนกรีตดาดปลายคลองส่งน้ำแยกขวา คลองซอย1 แม่ปุง  โครงการส่งน้ำและบำรุงรักษาแม่วัง</t>
  </si>
  <si>
    <t>งานซ่อมแซมหินเรียงยาแนวลาดตลิ่งท้ายประตูระบายทรายและด้านเหนือฝายหลวงสบอาง   โครงการส่งน้ำและบำรุงรักษาแม่วัง</t>
  </si>
  <si>
    <t>งานซ่อมแซมเครื่องกว้านบานระบายฝ่ายส่งน้ำและบำรุงรักษาที่ 1   โครงการส่งน้ำและบำรุงรักษาแม่วัง</t>
  </si>
  <si>
    <t xml:space="preserve">บ้านแลง,บุญนาคพัฒนา,ทุ่งฝาย </t>
  </si>
  <si>
    <t>ซ่อมแซมคลองส่งน้ำสายใหญ่แม่วังฝั่งซ้าย กม.35+700</t>
  </si>
  <si>
    <t>9.4730</t>
  </si>
  <si>
    <t>งานซ่อมแซมอาคารทิ้งน้ำลำห้วยทราย กม.14+320 คลองส่งน้ำสายใหญ่
 แม่วังฝั่งขวา โครงการส่งน้ำและบำรุงรักษาแม่วัง</t>
  </si>
  <si>
    <t>งานซ่อมแซมคอนกรีตดาดคลองระบายน้ำห้วยผาบ่อง คลองซอย1 โครงการส่งน้ำและบำรุงรักษาแม่วัง</t>
  </si>
  <si>
    <t>งานซ่อมแซมหินก่อพื้นและปากทางเข้าคลองส่งน้ำสายใหญ่แม่วังฝั่งซ้าย   โครงการส่งน้ำและบำรุงรักษาแม่วัง</t>
  </si>
  <si>
    <t>งานซ่อมแซมเครื่องกว้านบานระบายฝ่ายส่งน้ำและบำรุงรักษาที่ 2  โครงการส่งน้ำและบำรุงรักษาแม่วัง</t>
  </si>
  <si>
    <t>บ้านแลง,บ้านเสด็จ,พิชัย</t>
  </si>
  <si>
    <t>งานซ่อมแซมคลองซอย 2ก  คลองส่งน้ำสายใหญ่แม่วังฝั่งขวา โครงการส่งน้ำและบำรุงรักษาแม่วัง</t>
  </si>
  <si>
    <t>บุญนาค
พัฒนา</t>
  </si>
  <si>
    <t>ซ่อมแซมคลองแยกซอย 1 ขวา คลองซอย 5 LMC.แม่วัง  โครงการส่งน้ำและบำรุงรักษาแม่วัง</t>
  </si>
  <si>
    <t>9.5619</t>
  </si>
  <si>
    <t>งานซ่อมแซมคอนกรีตดาดคลองส่งน้ำ ฝายลูกที่10 ห้วยแม่ปุง โครงการส่งน้ำและบำรุงรักษาแม่วัง</t>
  </si>
  <si>
    <t>น้ำโจ้</t>
  </si>
  <si>
    <t>งานซ่อมแซมเครื่องกว้านบานระบายฝ่ายส่งน้ำและบำรุงรักษาที่ 3  โครงการส่งน้ำและบำรุงรักษาแม่วัง</t>
  </si>
  <si>
    <t>ชมพู,กล้วยแพะ,น้ำโจ้</t>
  </si>
  <si>
    <t>งานซ่อมแซมอาคารปลายคลองซอย 4ก - ลำห้วยแม่กระเลิม คลองส่งน้ำ
 สายใหญ่แม่วังฝั่งขวา โครงการส่งน้ำและบำรุงรักษาแม่วัง</t>
  </si>
  <si>
    <t>ซ่อมแซมคอนกรีตดาดอาคารห้วยแม่กระติ๊บ  โครงการส่งน้ำและบำรุงรักษาแม่วัง</t>
  </si>
  <si>
    <t>9.5255</t>
  </si>
  <si>
    <t>ซ่อมแซมคลองซอย 4 LMC.แม่วัง  โครงการส่งน้ำและบำรุงรักษาแม่วัง</t>
  </si>
  <si>
    <t>9.5791</t>
  </si>
  <si>
    <t>งานซ่อมคอนกรีตดาดคลองเหมืองพาบ แยกเหมืองแก้ โครงการส่งน้ำและบำรุงรักษาแม่วัง</t>
  </si>
  <si>
    <t>งานซ่อมแซมรางและท่อระบายน้ำบริเวณปากทางเข้าโครงการแม่วังฯ โครงการส่งน้ำและบำรุงรักษาแม่วัง</t>
  </si>
  <si>
    <t>งานซ่อมแซมอาคารรับน้ำป่า กม.1+428  คลองส่งน้ำสายใหญ่แม่วังฝั่งขวา  โครงการส่งน้ำและบำรุงรักษาแม่วัง</t>
  </si>
  <si>
    <t>ซ่อมแซมคลองซอย 3 LMC.แม่วัง  โครงการส่งน้ำและบำรุงรักษาแม่วัง</t>
  </si>
  <si>
    <t>9.5913</t>
  </si>
  <si>
    <t xml:space="preserve">งานซ่อมแซมคอนกกรีตดาดปลายคลองระบายน้ำห้วยบง คลองซอย3 </t>
  </si>
  <si>
    <t>งานซ่อมแซมคอนกรีตดาดปลายคลองส่งน้ำแยกซ้าย ฝายลูกที่3 ห้วยแม่ปูน</t>
  </si>
  <si>
    <t>งานซ่อมแซมคอนกรีตดาดคลองส่งน้ำ ฝายลูกที่10 ห้วยแม่ปุง</t>
  </si>
  <si>
    <t>งานซ่อมแซมคอนกรีตดาดคลองส่งน้ำเหมืองบวกก้าง ซอย1</t>
  </si>
  <si>
    <t>งานซ่อมแซมคอนกรีตดาดคลองส่งน้ำเหมืองบวกก้าง ซอย2</t>
  </si>
  <si>
    <t>ซ่อมแซมบำรุงรักษาโครงการชลประทาน โครงการส่งน้ำและบำรุงรักษาแม่ลาว</t>
  </si>
  <si>
    <t>0202570000009</t>
  </si>
  <si>
    <t>ซ่อมแซมฝายท้าวแก่นจันทร์พร้อมระบบส่งน้ำ ระยะที่ 2 โครงการส่งน้ำและบำรุงรักษาแม่ลาว</t>
  </si>
  <si>
    <t>ป่าแดด,แม่สรวย</t>
  </si>
  <si>
    <t>0202570000952</t>
  </si>
  <si>
    <t>งานซ่อมแซมคลองซอย 7L-RMC ช่วง กม.0+900 ถึง กม.2+640  โครงการส่งน้ำและบำรุงรักษาแม่ลาว</t>
  </si>
  <si>
    <t>ป่าหุ่ง</t>
  </si>
  <si>
    <t>0202570000565</t>
  </si>
  <si>
    <t>งานซ่อมแซมคอนกรีตดาดคลองซอย 8L-RMC ช่วงกม.0+027 ถึง กม.4+396 โครงการส่งน้ำและบำรุงรักษาแม่ลาว</t>
  </si>
  <si>
    <t>ป่าหุ่ง,เมืองพาน</t>
  </si>
  <si>
    <t>0202570000953</t>
  </si>
  <si>
    <t>งานซ่อมแซมคอนกรีตดาดคลองซอย 5L-RMC ช่วง กม.3+300 ถึง กม.3+720  โครงการส่งน้ำและบำรุงรักษาแม่ลาว</t>
  </si>
  <si>
    <t>สันกลาง</t>
  </si>
  <si>
    <t>0202570000566</t>
  </si>
  <si>
    <t>ซ่อมแซมคันคลองแยกซอย 1R-4L-RMC ช่วง กม. 4+700 ถึง กม.4+800 โครงการส่งน้ำและบำรุงรักษาแม่ลาว</t>
  </si>
  <si>
    <t>เมืองพาน</t>
  </si>
  <si>
    <t>0202570000555</t>
  </si>
  <si>
    <t>ซ่อมแซมคอนกรีตดาดคลองซอย 4L-RMC ช่วง กม.3+533 ถึง 11+084 โครงการส่งน้ำและบำรุงรักษาแม่ลาว</t>
  </si>
  <si>
    <t>0202570000554</t>
  </si>
  <si>
    <t>ซ่อมแซมคอนกรีตดาดคลอง RMC ช่วง กม.4+240 ถึง กม.17+000 โครงการส่งน้ำและบำรุงรักษาแม่ลาว</t>
  </si>
  <si>
    <t>0202570000557</t>
  </si>
  <si>
    <t>ซ่อมแซมคลองส่งน้ำ 22L-RMC  โครงการส่งน้ำและบำรุงรักษาแม่ลาว</t>
  </si>
  <si>
    <t>ศรีถ้อย</t>
  </si>
  <si>
    <t>0202570000998</t>
  </si>
  <si>
    <t>งานซ่อมแซมคอนกรีตดาดคลองซอย 13L - RMC ช่วง กม. 2+800 ถึง กม. 6+121 โครงการส่งน้ำและบำรุงรักษาแม่ลาว</t>
  </si>
  <si>
    <t>ทานตะวัน</t>
  </si>
  <si>
    <t>0202570000560</t>
  </si>
  <si>
    <t>ซ่อมแซมคอนกรีตดาดคลองสายใหญ่ฝั่งซ้าย ช่วง กม.0+000 ถึง กม.7+000 โครงการส่งน้ำและบำรุงรักษาแม่ลาว</t>
  </si>
  <si>
    <t>0202570000996</t>
  </si>
  <si>
    <t>ซ่อมแซมคอนกรีตดาดคลองซอย 1L-RMC ช่วง กม.0+000 ถึง กม.2+104 โครงการส่งน้ำและบำรุงรักษาแม่ลาว</t>
  </si>
  <si>
    <t>ธารทอง</t>
  </si>
  <si>
    <t>0202570000556</t>
  </si>
  <si>
    <t>ซ่อมแซมคันคลองซอย 4L-RMC ช่วง กม. 10+200 ถึง กม.15+000 โครงการส่งน้ำและบำรุงรักษาแม่ลาว</t>
  </si>
  <si>
    <t>0202570000559</t>
  </si>
  <si>
    <t>ซ่อมแซมเสริมคันคลองฝั่งซ้ายคลองซอย 3L-RMC ช่วง กม.0+000 ถึง 3+600 โครงการส่งน้ำและบำรุงรักษาแม่ลาว</t>
  </si>
  <si>
    <t>งานซ่อมแซมคอนกรีตดาดคลองซอย 15L - RMC ช่วง กม.0+983 ถึง กม. 3+800 โครงการส่งน้ำและบำรุงรักษาแม่ลาว</t>
  </si>
  <si>
    <t>แม่เย็น</t>
  </si>
  <si>
    <t>0202570000561</t>
  </si>
  <si>
    <t>ศูนย์ฯภูฟ้าพัฒนา</t>
  </si>
  <si>
    <t>ภูฟ้า</t>
  </si>
  <si>
    <t>ซ่อมแซมบำรุงรักษาระบบท่อส่งน้ำฝายห้วยสลี (ศูนย์ภูฟ้าพัฒนา)</t>
  </si>
  <si>
    <t>คศ.ภูฟ้าพัฒนา</t>
  </si>
  <si>
    <t>ซ่อมแซมทางระบายน้ำล้นอ่างเก็บน้ำห้วยสวก 1</t>
  </si>
  <si>
    <t>ส่วนจัดสรรน้ำ</t>
  </si>
  <si>
    <t>งานซ่อมแซมเกิน 10 ล้าน</t>
  </si>
  <si>
    <t xml:space="preserve">ซ่อมแซมคอนกรีตดาดคลอง กม.0+000 - กม.15+000 RMC.กิ่วคอหมา  </t>
  </si>
  <si>
    <t>ปงดอน,วิเชตนคร</t>
  </si>
  <si>
    <t>18.7853,   18.7315</t>
  </si>
  <si>
    <t>99.6215,   99.5632</t>
  </si>
  <si>
    <t>โครงการส่งเสริมการดำเนินงานอันเนื่องมาจากพระราชดำริ</t>
  </si>
  <si>
    <t>การสนับสนุนโครงการพัฒนาอันเนื่องมาจากพระราชดำริ</t>
  </si>
  <si>
    <t>ซ่อมแซมโครงการชลประทานอันเนื่องมาจากพระราชดำริตามข้อเสนอเกษตรกรในเขตจังหวัดเชียงราย</t>
  </si>
  <si>
    <t>ซ่อมแซมคลองส่งน้ำฝายวังเคียน กม. 3+000 - 5+000</t>
  </si>
  <si>
    <t>สันมะค่า</t>
  </si>
  <si>
    <t>ป่าแดด</t>
  </si>
  <si>
    <t>ซ่อมแซมระบบส่งน้ำ ฝายแม่แก้ว</t>
  </si>
  <si>
    <t>แม่อ้อ</t>
  </si>
  <si>
    <t>0232</t>
  </si>
  <si>
    <t>ซ่อมแซมระบบส่งน้ำอ่างเก็บน้ำห้วยซ้อ</t>
  </si>
  <si>
    <t>ห้วยซ้อ</t>
  </si>
  <si>
    <t>ซ่อมแซมระบบส่งน้ำอ่างเก็บน้ำห้วยใจ (พรด)</t>
  </si>
  <si>
    <t>ป่าซาง</t>
  </si>
  <si>
    <t>แม่จัน</t>
  </si>
  <si>
    <t>ซ่อมแซมอ่างเก็บน้ำห้วยกว๊าน</t>
  </si>
  <si>
    <t>บ้านแซว</t>
  </si>
  <si>
    <t>ซ่อมแซมโครงการจัดหาน้ำสนับสนุนบ้านห้วยบงใต้</t>
  </si>
  <si>
    <t>ซ่อมแซมระบบส่งน้ำอ่างเก็บน้ำดอยงิ้ว(น้ำจำ)</t>
  </si>
  <si>
    <t>งิ้ว</t>
  </si>
  <si>
    <t>ซ่อมแซมคอนกรีตดาดคลองส่งน้ำฝั่งซ้าย กม.0+400-0+550อ่างเบน้ำห้วยปู (พรด)</t>
  </si>
  <si>
    <t>ป่าตึง</t>
  </si>
  <si>
    <t>ซ่อมแซมโครงการระบายน้ำลัว</t>
  </si>
  <si>
    <t>โยนก</t>
  </si>
  <si>
    <t>ซ่อมแซมคลองส่งน้ำอ่างเก็บน้ำห้วยหลวง 0+000 - 2+000</t>
  </si>
  <si>
    <t>โรงช้าง</t>
  </si>
  <si>
    <t>ซ่อมแซมระบบส่งน้ำอ่างเก็บน้ำห้วยปล้อง</t>
  </si>
  <si>
    <t>ปล้อง</t>
  </si>
  <si>
    <t>ซ่อมแซมระบบส่งน้ำฝั่งซ้ายฝายต้นผึ้ง (พรด)</t>
  </si>
  <si>
    <t>ซ่อมแซมฝายทดน้ำน้ำยาบ</t>
  </si>
  <si>
    <t>แม่เงิน</t>
  </si>
  <si>
    <t>ซ่อมแซมอ่างเก็บน้ำห้วยป่าลันพร้อมอาคารประกอบ</t>
  </si>
  <si>
    <t>สันมะเค้ด</t>
  </si>
  <si>
    <t>0230</t>
  </si>
  <si>
    <t>ซ่อมแซม Gate Valve และ Control room อ่างเก็บน้ำห้วยตาควน</t>
  </si>
  <si>
    <t>ซ่อมแซมอ่างเก็บน้ำน้ำทราย</t>
  </si>
  <si>
    <t>ซ่อมแซมระบบท่อส่งน้ำและอาคารประกอบอ่างเก็บน้ำห้วยแสนตอ</t>
  </si>
  <si>
    <t>ซ่อมแซมท้าย Spill Way อ่างเก็บน้ำห้วยตอง</t>
  </si>
  <si>
    <t>ซ่อมแซมอ่างเก็บน้ำห้วยผาลาด</t>
  </si>
  <si>
    <t>ซ่อมแซมอ่างเก็บน้ำสะโง๊ะเหนือ</t>
  </si>
  <si>
    <t>ซ่อมแซมอ่างเก็บน้ำสะโง๊ะใต้</t>
  </si>
  <si>
    <t>ซ่อมแซมโครงการชลประทานอันเนื่องมาจากพระราชดำริตามข้อเสนอของเกษตรกรในจังหวัดน่าน</t>
  </si>
  <si>
    <t>ซ่อมแซมคลองส่งน้ำ LMC และอาคารป้องกันตลิ่งฝายลูกที่ 2 อ่างเก็บน้ำน้ำแก่น (พรด.)</t>
  </si>
  <si>
    <t>น้ำแก่น</t>
  </si>
  <si>
    <t>ซ่อมแซมระบบประปาภูเขาบ้านแม่สะนาน (พรด.)</t>
  </si>
  <si>
    <t>พงษ์</t>
  </si>
  <si>
    <t>18.9220</t>
  </si>
  <si>
    <t>101.0822</t>
  </si>
  <si>
    <t>ซ่อมแซมหัวงานและระบบส่งน้ำ LMC ฝายหางวังคา (พรด.)</t>
  </si>
  <si>
    <t>19.0901</t>
  </si>
  <si>
    <t>101.1546</t>
  </si>
  <si>
    <t>ซ่อมแซมทางระบายน้ำล้นอ่างเก็บน้ำห้วยข้าวหลาม (พรด.)</t>
  </si>
  <si>
    <t>ป่าแลวหลวง</t>
  </si>
  <si>
    <t>18.9578</t>
  </si>
  <si>
    <t>100.9498</t>
  </si>
  <si>
    <t>ซ่อมแซมคลองส่งน้ำ RMC อ่างเก็บน้ำน้ำแก่น (พรด.)</t>
  </si>
  <si>
    <t>ซ่อมแซมหัวงานและคลองส่งน้ำฝายบ้านตอง (พรด.)</t>
  </si>
  <si>
    <t>ซ่อมแซมโครงการชลประทานอันเนื่องมาจากพระราชดำริตามข้อเสนอของเกษตรกรในจังหวัดพะเยา</t>
  </si>
  <si>
    <t>ซ่อมแซมดาดคอนกรีตคลองส่งน้ำ (สายหลังโรงเรียนบ้านบัว) อ่างเก็บน้ำบ้านตุ่น</t>
  </si>
  <si>
    <t>ปรับปรุงอาคารชลประทานคลองส่งน้ำสาย ทุ่งเจี๊ยบ</t>
  </si>
  <si>
    <t xml:space="preserve">ซ่อมแซมคลองส่งน้ำสาย 5R-1R-LMC  อ่างเก็บน้ำห้วยเคียน </t>
  </si>
  <si>
    <t>งานซ่อมแซมคลองส่งน้ำสายทุ่งต้าง อ่างเก็บน้ำห้วยบง</t>
  </si>
  <si>
    <t>ซ่อมแซมดาดคอนกรีตคลองส่งน้ำสาย RMC  อ่างเก็บน้ำแม่ต๋ำ</t>
  </si>
  <si>
    <t>ซ่อมแซมดาดคลองส่งน้ำสาย 2L-RMC ฝายน้ำจุนลูกที่ 1 อ่างเก็บน้ำน้ำจุน</t>
  </si>
  <si>
    <t xml:space="preserve">งานซ่อมแซมคลองส่งน้ำสายทุ่งเคาะ  อ่างเก็บน้ำห้วยบง </t>
  </si>
  <si>
    <t>ซ่อมแซมดาดคอนกรีตคลองส่งน้ำ (สายเหมืองโต้งนาใหม่) อ่างเก็บน้ำแม่สุก</t>
  </si>
  <si>
    <t>แม่สุก</t>
  </si>
  <si>
    <t>งานซ่อมแซมท่อส่งน้ำ บ้านน้ำคะ โครงการหลวงปางค่า</t>
  </si>
  <si>
    <t>ผาช้างน้อย</t>
  </si>
  <si>
    <t xml:space="preserve">งานซ่อมแซมคลองส่งน้ำ ฝายบ้านคะแนง  </t>
  </si>
  <si>
    <t>ก่อสร้างอาคารแบ่งน้ำซอยสิบแสน</t>
  </si>
  <si>
    <t xml:space="preserve">ซ่อมแซมโครงการอันเนื่องมาจากพระราชดำริตามข้อเสนอเกษตรกร (ในเขตโครงการพัฒนาเบ็ดเสร็จลุ่มน้ำสาขาแม่น้ำวังอันเนื่องมาจากพระราชดำริ)  </t>
  </si>
  <si>
    <t>ซ่อมแซมระบบส่งน้ำฝั่งซ้ายอ่างเก็บน้ำแม่ค่อม</t>
  </si>
  <si>
    <t>บ้านค่า</t>
  </si>
  <si>
    <t>ซ่อมแซมท่อส่งน้ำอ่างเก็บน้ำแม่อาง</t>
  </si>
  <si>
    <t>บ้านกิ่ว</t>
  </si>
  <si>
    <t>ซ่อมแซมคลองส่งน้ำอ่างเก็บแม่ฮาม (เหมืองแม่ฮาม)</t>
  </si>
  <si>
    <t>ซ่อมแซมทางระบายน้ำล้นอ่างเก็บน้ำห้วยสมัย</t>
  </si>
  <si>
    <t>ซ่อมแซมคลองส่งน้ำสาย LMC อ่างเก็บน้ำแม่ทาน</t>
  </si>
  <si>
    <t>แม่กัวะ</t>
  </si>
  <si>
    <t>ซ่อมแซมบำรุงรักษาระบบท่อส่งน้ำฝายห้วยแป้น (ศูนย์ภูฟ้าพัฒนา)</t>
  </si>
  <si>
    <t>ซ่อมแซมทางระบายน้ำล้นอ่างเก็บน้ำห้วยสวก 2</t>
  </si>
  <si>
    <t>ก่อสร้างแหล่งน้ำสนับสนุนโครงการอันเนื่องมาจากพระราชดำริ</t>
  </si>
  <si>
    <t>ฝายพร้อมระบบส่งน้ำบ้านแสนเจริญ จัดหาน้ำสนับสนุนโครงการขยายผลโครงการหลวงวาวี</t>
  </si>
  <si>
    <t>3,2</t>
  </si>
  <si>
    <t>0304</t>
  </si>
  <si>
    <t xml:space="preserve">ฝายบ้านผาแดงหลวง จัดหาน้ำสนับสนุนโครงการขยายผลโครงการหลวงวาวี </t>
  </si>
  <si>
    <t>ฝายพร้อมระบบส่งน้ำบ้านเมืองน้อย จัดหาน้ำสนับสนุนโครงการขยายผลโครงการหลวงห้วยน้ำริน</t>
  </si>
  <si>
    <t>แม่เจดีย์</t>
  </si>
  <si>
    <t xml:space="preserve">ฝายพร้อมระบบส่งน้ำบ้านหนอง จัดหาน้ำสนับสนุนศูนย์พัฒนาโครงการหลวงผาตั้ง </t>
  </si>
  <si>
    <t>0209</t>
  </si>
  <si>
    <t>ฝายบ้านสามกุลาพร้อมอาคารประกอบ จัดหาน้ำสนับสนุนโครงการหลวงแม่ปูนหลวง</t>
  </si>
  <si>
    <t>ฝายบ้านพิทักษ์คีรีพร้อมระบบส่งน้ำ  จัดหาน้ำสนับสนุนศูนย์พัฒนาโครงการหลวงห้วยแล้ง  ต.ปอ  อ.เวียงแก่น  จ.เชียงราย</t>
  </si>
  <si>
    <t>2</t>
  </si>
  <si>
    <t>ฝายพร้อมอาคารประกอบบ้านพะน้อย  จัดหาน้ำสนับสนุนโครงการรักษ์น้ำเพื่อพระแม่ของแผ่นดินลุ่มน้ำคำ (ระยะที่ 2)</t>
  </si>
  <si>
    <t>แม่สลองใน</t>
  </si>
  <si>
    <t>0203</t>
  </si>
  <si>
    <t>ฝายหล่อพร้อมระบบส่งน้ำ จัดหาน้ำสนับสนุนโครงการอนุรักษ์และพัฒนาป่าต้นน้ำห้วยเอี้ยงอันเนื่องมาจากพระราชดำริ (ระยะที่ 2)</t>
  </si>
  <si>
    <t>ดอยลาน</t>
  </si>
  <si>
    <t xml:space="preserve">ฝายพร้อมระบบส่งน้ำบ้านนาโต่ฝั่งซ้าย จัดหาน้ำสนับสนุนโครงการรักษ์น้ำเพื่อพระแม่ของแผ่นดินลุ่มน้ำคำ </t>
  </si>
  <si>
    <t>ฝายห้วยโป่งขอนพร้อมระบบส่งน้ำ จัดหาน้ำสนับสนุนโครงการพัฒนาพื้นที่สูงแบบโครงการหลวงห้วยก้างปลาและหมู่บ้านใกล้เคียง</t>
  </si>
  <si>
    <t>ระบบส่งน้ำอ่างเก็บน้ำห้วยทราย</t>
  </si>
  <si>
    <t>0202</t>
  </si>
  <si>
    <t xml:space="preserve">ปรับปรุงระบบส่งน้ำอ่างเก็บน้ำห้วยบง </t>
  </si>
  <si>
    <t>0208</t>
  </si>
  <si>
    <t>ปรับปรุงระบบส่งน้ำอ่างเก็บน้ำห้วยทราย อันเนื่องมาจากพระราชดำริ</t>
  </si>
  <si>
    <t xml:space="preserve">จุน </t>
  </si>
  <si>
    <t>ฝายทดน้ำและระบบส่งน้ำด้านท้ายอ่างเก็บน้ำห้วยแฮต (พรด.)</t>
  </si>
  <si>
    <t xml:space="preserve">ฝายห้วยเต๋ยพร้อมระบบส่งน้ำ จัดหาน้ำสนับสนุนโครงการรักษ์น้ำเพื่อพระแม่ของแผ่นดินลุ่มน้ำขุนน่าน (บ้านห้วยเต๋ย) </t>
  </si>
  <si>
    <t>ฝายน้ำคางพร้อมระบบส่งน้ำ จัดหาน้ำสนับสนุนโครงการพัฒนาเกษตรที่สูงบ้านสบขุ่น</t>
  </si>
  <si>
    <t>ป่าคา</t>
  </si>
  <si>
    <t>ท่าวังผา</t>
  </si>
  <si>
    <t xml:space="preserve">ฝายน้ำมวบพร้อมระบบส่งน้ำ โครงการพัฒนาพื้นที่สูงแบบโครงการหลวงแม่จริม </t>
  </si>
  <si>
    <t>ฝายห้วยลีขวางพร้อมระบบส่งน้ำ จัดหาน้ำสนับสนุนโครงการขยายผลโครงการหลวงบ้านน้ำเคิม</t>
  </si>
  <si>
    <t>เมืองลี</t>
  </si>
  <si>
    <t>นาหมื่น</t>
  </si>
  <si>
    <t>ระบบส่งน้ำฝายห้วยปึง จัดหาน้ำสนับสนุนศูนย์ภูฟ้าพัฒนาอันเนื่องมาจากพระราชดำริ ระยะที่ 2</t>
  </si>
  <si>
    <t>0909</t>
  </si>
  <si>
    <t>โครงการปรับปรุงงานชลประทาน</t>
  </si>
  <si>
    <t>โครงการปรับปรุงแหล่งน้ำ(ปรับปรุงเฉพาะจุด)</t>
  </si>
  <si>
    <t>โครงการส่งน้ำและบำรุงรักษาแม่วัง</t>
  </si>
  <si>
    <t>งานปรับปรุงคลองซอย 4 แม่ปุงสายใหญ่ ระยะที่ 2 โครงการส่งน้ำและบำรุงรักษาแม่วัง</t>
  </si>
  <si>
    <t>งานปรับปรุงระบบส่งน้ำของฝายในลำห้วยแม่ปุงพร้อมอาคารประกอบ ระยะ 1 (ช่วงที่ 2) โครงการส่งน้ำและบำรุงรักษาแม่วัง</t>
  </si>
  <si>
    <t>ปรับปรุงภูมิทัศน์แก้มลิงโครงการส่งน้ำและบำรุงรักษาแม่ลาว</t>
  </si>
  <si>
    <t>0202570000545</t>
  </si>
  <si>
    <t>ปรับปรุงภูมิทัศน์บริเวณโครงการส่งน้ำและบำรุงรักษาแม่ลาว</t>
  </si>
  <si>
    <t>0202570000546</t>
  </si>
  <si>
    <t>ปรับปรุงอาคารระบายน้ำล้นและอาคารประกอบ อ่างเก็บน้ำห้วยยาง อันเนื่องมาจากพระราชดำริ</t>
  </si>
  <si>
    <t>ปรับปรุงระบบส่งน้ำฝายหลวง</t>
  </si>
  <si>
    <t>บ้านฟ้า</t>
  </si>
  <si>
    <t>บ้านหลวง</t>
  </si>
  <si>
    <t>ปรับปรุงหัวงานฝายดอนแก้วและอาคารประกอบ  ระยะที่ 2</t>
  </si>
  <si>
    <t>พระธาตุ</t>
  </si>
  <si>
    <t>ปรับปรุงระบบส่งน้ำสายซอยคลอง RMC ฝายสา จำนวน 4 สาย (ขนาดกลาง)</t>
  </si>
  <si>
    <t>แม่สา</t>
  </si>
  <si>
    <t>ดาดคอนกรีตคลอง LMC ฝายสาและอาคารประกอบ</t>
  </si>
  <si>
    <t xml:space="preserve">ปรับปรุงคลองง D1 ,D2 ,D3 และ D4 อ่างเก็บน้ำน้ำแหง  </t>
  </si>
  <si>
    <t xml:space="preserve">ปรับปรุงระบบส่งน้ำฝายแม่มอน (แยกทุ่งทอง) ระยะ 2   </t>
  </si>
  <si>
    <t>วิเชตรนคร</t>
  </si>
  <si>
    <t>ปรับระบบส่งน้ำอ่างเก็บน้ำแม่กองปิน ระยะ 3</t>
  </si>
  <si>
    <t>บ้านขอ</t>
  </si>
  <si>
    <t>ปรับปรุงระบบส่งน้ำอ่างเก็บน้ำห้วยส้ม</t>
  </si>
  <si>
    <t xml:space="preserve">ปรับปรุงระบบส่งน้ำอ่างเก็บน้ำแม่ไพร (ฝายค่าชุม) </t>
  </si>
  <si>
    <t xml:space="preserve">ปรับปรุงระบบส่งน้ำอ่างเก็บน้ำห้วยสมัย (เด่นนายาง)   </t>
  </si>
  <si>
    <t>ระบบส่งน้ำอ่างเก็บน้ำห้วยโป่ง</t>
  </si>
  <si>
    <t xml:space="preserve">ปรับปรุงระบบส่งน้ำฝั่งซ้ายอ่างเก็บน้ำห้วยเป้ง อันเนื่องมาจากพระราชดำริ
</t>
  </si>
  <si>
    <t>ทุ่งกว๋าว</t>
  </si>
  <si>
    <t>ปรับปรุงเสริมทำนบดินและอาคารระบายน้ำล้นเขื่อนแม่ทก 
อันเนื่องมาจากพระราชดำริ</t>
  </si>
  <si>
    <t xml:space="preserve">ปรับปรุงระบบส่งน้ำอ่างเก็บน้ำแม่เฟือง </t>
  </si>
  <si>
    <t>ปรับปรุงระบบส่งน้ำอ่างเก็บน้ำแม่มอน</t>
  </si>
  <si>
    <t xml:space="preserve">ปรับปรุงระบบส่งน้ำอ่างเก็บน้ำแม่เสริม อันเนื่องมาจากพระราชดำริ
</t>
  </si>
  <si>
    <t>เสริมกลาง</t>
  </si>
  <si>
    <t>ปรับปรุงฝายหลวงป่าตาลพร้อมระบบส่งน้ำ (อ่างเก็บน้ำแม่อาบ)</t>
  </si>
  <si>
    <t>เถินบุรี</t>
  </si>
  <si>
    <t>เถิน</t>
  </si>
  <si>
    <t>ปรับปรุงระบบส่งน้ำอ่างเก็บน้ำห้วยเด่นยาว ระยะ2</t>
  </si>
  <si>
    <t>แม่วะ</t>
  </si>
  <si>
    <t>ปรับปรุงระบบส่งน้ำอ่างเก็บน้ำแม่ปอน</t>
  </si>
  <si>
    <t>แม่สัน</t>
  </si>
  <si>
    <t xml:space="preserve">ปรับปรุงระบบส่งน้ำอ่างเก็บน้ำห้วยปู ระยะ 2 </t>
  </si>
  <si>
    <t>นายาง</t>
  </si>
  <si>
    <t>ปรับปรุงระบบส่งน้ำอ่างเก็บน้ำห้วยแม่ยอนตอนบน</t>
  </si>
  <si>
    <t>สันดอนแก้ว</t>
  </si>
  <si>
    <t>ระบบส่งน้ำฝายพ่อขุน</t>
  </si>
  <si>
    <t>0207</t>
  </si>
  <si>
    <t>19.1926</t>
  </si>
  <si>
    <t>100.4800</t>
  </si>
  <si>
    <t>ปรับปรุงระบบส่งน้ำคลอง1R-RMC.1 โครงการพัฒนาการเกษตรแม่สาย</t>
  </si>
  <si>
    <t>ปรับปรุงระบบส่งน้ำฝั่งขวาฝายทุ่งมนต์</t>
  </si>
  <si>
    <t>รอบวียง</t>
  </si>
  <si>
    <t xml:space="preserve">ปรับปรุง ไซฟอน กม.13+443 คลองส่งน้ำสายใหญ่ฝั่งขวา RMC  โครงการฝายเชียงราย
 </t>
  </si>
  <si>
    <t>เมืองชุม</t>
  </si>
  <si>
    <t>ปรับปรุงระบบส่งน้ำฝายห้วยยางงามระยะที่ 2</t>
  </si>
  <si>
    <t>โชคชัย</t>
  </si>
  <si>
    <t>ดอยหลวง</t>
  </si>
  <si>
    <t>ปรับปรุงระบบส่งน้ำ ฝั่งขวา ฝายชัยสมบัติ  ระยะ2</t>
  </si>
  <si>
    <t xml:space="preserve">ปรับปรุงระบบส่งน้ำอ่างเก็บน้ำแม่ใจ </t>
  </si>
  <si>
    <t>เจริญราษฎ์</t>
  </si>
  <si>
    <t>งานฝายเขือแจ้พร้อมระบบส่งน้ำ</t>
  </si>
  <si>
    <t>ฝายกวาง</t>
  </si>
  <si>
    <t>ปรับปรุงโครงการ</t>
  </si>
  <si>
    <t>ปรับปรุงคลองซอย 0+400 LMC.กิ่วคอหมา</t>
  </si>
  <si>
    <t>ปรับปรุงพนังป้องกันตลิ่งแม่น้ำวังด้านท้ายเขื่อนกิ่วคอหมาพร้อมอาคารประกอบบ้านวังสัก</t>
  </si>
  <si>
    <t>โครงการปรับปรุงพนังป้องกันตลิ่งแม่น้ำวังท้ายเขื่อนกิ่วคอหมา พร้อมอาคารประกอบบ้านแม่ตาใน</t>
  </si>
  <si>
    <t>ปรับปรุงอาคารท่อลอดถนน LMC.กิ่วคอหมา จำนวน 2 แห่ง</t>
  </si>
  <si>
    <t>บ้านสา</t>
  </si>
  <si>
    <t>ปรับปรุงอาคารท่อลอดถนน RMC.กิ่วคอหมา กม.18+000</t>
  </si>
  <si>
    <t>ปรับปรุงคลองซอย 18.3L-1.4L-0.5L-RMC.กิ่วลม</t>
  </si>
  <si>
    <t>ปรับปรุงคลองแยกซอย 11.2L-0.1R-RMC.กิ่วลม</t>
  </si>
  <si>
    <t>ปรับปรุงคลองแยกซอย 13L-16.6L-RMC.กิ่วลม</t>
  </si>
  <si>
    <t>ปรับปรุงอาคารรับน้ำป่าลงคลองส่งน้ำกิ่วคอหมา 2  แห่ง</t>
  </si>
  <si>
    <t>ปรับปรุงระบบส่งน้ำพร้อมอาคารประกอบคลองซอย 41+600 ของ RMC.กิ่วลม</t>
  </si>
  <si>
    <t>ปรับปรุงคลองซอย 5 RMC.กิ่วคอหมา</t>
  </si>
  <si>
    <t>วิเชตนคร</t>
  </si>
  <si>
    <t>ปรับปรุงท้ายอาคารระบายน้ำฉกเฉิน กม.39+970-RMC.กิ่วลม</t>
  </si>
  <si>
    <t>ปรับปรุงคลองซอย 28.8L-1.1L-RMC.กิ่วลม</t>
  </si>
  <si>
    <t>ปรับปรุงระบบส่งน้ำ FTO คลองสายใหญ่ กม.39+943R</t>
  </si>
  <si>
    <t>ปรับปรุงคลองแยกซอย 2.4L-15.2L-RMC.กิ่วลม</t>
  </si>
  <si>
    <t>ปรับปรุงเสริมขอบคอนกรีตดาดคลองส่งน้ำ RMC.กิ่วลม กม.11+000 - กม.12+531</t>
  </si>
  <si>
    <t>ปรับปรุงคลองส่งน้ำ FTO (พิเศษ) RMC.กิ่วคอหมา กม.0+900</t>
  </si>
  <si>
    <t>ปรับปรุงเสริมขอบคอนกรีตคลองส่งน้ำ MC กิ่วคอหมา</t>
  </si>
  <si>
    <t>ปรับปรุงอาคารระบายน้ำฉุกเฉิน MC กิ่วคอหมา กม.0+200</t>
  </si>
  <si>
    <t>ปรับปรุงอาคารรับน้ำป่าห้วยตัน กม.8+400 RMC.กิ่วลม</t>
  </si>
  <si>
    <t>ปรับปรุงอาคารรับน้ำป่า กม.12+710, กม.13+495 และ กม.14+575 RMC.กิ่วลม</t>
  </si>
  <si>
    <t>18.4342,      18.4352,     18.4354</t>
  </si>
  <si>
    <t>99.6004,   99.5935,   99.5837</t>
  </si>
  <si>
    <t>ปรับปรุงคลองซอย 10+060 RMC.กิ่วลม</t>
  </si>
  <si>
    <t>ปรับปรุงคลองซอยพร้อมถนนบดอัดแน่น 17+400L-RMC.กิ่วลม</t>
  </si>
  <si>
    <t>ปรับปรุงท่อส่งน้ำของคลอง RMC.กิ่วลม กม.24+870</t>
  </si>
  <si>
    <t>ปรับปรุงอาคารทิ้งน้ำลงห้วยแม่ตาล RMC.กิ่วลม</t>
  </si>
  <si>
    <t>ปงยางคก</t>
  </si>
  <si>
    <t>ปรับปรุงคลองส่งน้ำสายใหญ่แม่วังฝั่งซ้าย กม.25+000-26+000 และอาคารประกอบ  โครงการส่งน้ำและบำรุงรักษาแม่วัง</t>
  </si>
  <si>
    <t>ปรับปรุงคลองส่งน้ำสายใหญ่แม่วังฝั่งซ้าย กม.22+100 ถึง กม.23+500 โครงการส่งน้ำและบำรุงรักษาแม่วัง</t>
  </si>
  <si>
    <t>9.5292</t>
  </si>
  <si>
    <t>งานปรับปรุงลาดตลิ่งคลองส่งน้ำสายใหญ่แม่วังฝั่งขวา ระยะที่ 2  โครงการส่งน้ำและบำรุงรักษาแม่วัง</t>
  </si>
  <si>
    <t>งานปรับปรุงคลองซอย 4ข  พร้อมอาคารประกอบ  โครงการส่งน้ำและบำรุงรักษาแม่วัง</t>
  </si>
  <si>
    <t>ปรับปรุงระบบส่งน้ำพร้อมอาคารประกอบ ปตร.เจ้าวรการบัญชา</t>
  </si>
  <si>
    <t>0202570000531</t>
  </si>
  <si>
    <t>ปรับปรุงท่อลอดคลองส่งน้ำ RMC กม. 48+660 พร้อมระบบระบายน้ำลงหนองเล็งทราย ระยะที่ 2</t>
  </si>
  <si>
    <t>0202570000547</t>
  </si>
  <si>
    <t>ปรับปรุงบ่อพักน้ำ 8L-RMC  โครงการส่งน้ำและบำรุงรักษาแม่ลาว</t>
  </si>
  <si>
    <t>0202570000537</t>
  </si>
  <si>
    <t>ปรับปรุงบ่อพักน้ำ สันต้นม่วง โครงการส่งน้ำและบำรุงรักษาแม่ลาว</t>
  </si>
  <si>
    <t>เจริญราษฏร์</t>
  </si>
  <si>
    <t>0202560000234</t>
  </si>
  <si>
    <t>ปรับปรุงบ่อพักน้ำ สันขี้เบ้า โครงการส่งน้ำและบำรุงรักษาแม่ลาว</t>
  </si>
  <si>
    <t>ม่วงคำ</t>
  </si>
  <si>
    <t>0202570000534</t>
  </si>
  <si>
    <t>ปรับปรุงบ่อพักน้ำ  4L-RMC โครงการส่งน้ำและบำรุงรักษาแม่ลาว</t>
  </si>
  <si>
    <t>0202570000535</t>
  </si>
  <si>
    <t>ปรับปรุงคลองแยกซอย FTO 1 R-LMC พร้อมอาคารประกอบ</t>
  </si>
  <si>
    <t>ปรับปรุงคลองแยกซอย FTO 2 R-LMC พร้อมอาคารประกอบ</t>
  </si>
  <si>
    <t>0202570000538</t>
  </si>
  <si>
    <t>ปรับปรุงคลองแยกซอย FTO 3 R-LMC พร้อมอาคารประกอบ</t>
  </si>
  <si>
    <t>0202570000539</t>
  </si>
  <si>
    <t>ปรับปรุงคลองแยกซอย FTO 4 R-LMC พร้อมอาคารประกอบ</t>
  </si>
  <si>
    <t>0202570000649</t>
  </si>
  <si>
    <t>ปรับปรุงอาคารรับน้ำเข้าคลอง LMC 8 แห่ง</t>
  </si>
  <si>
    <t>บัวสลี,ป่าอ้อดอนชัย</t>
  </si>
  <si>
    <t>เมือง,แม่ลาว</t>
  </si>
  <si>
    <t>0202570000951</t>
  </si>
  <si>
    <t>โครงการขุดลอกชลประทาน</t>
  </si>
  <si>
    <t>งานขุดลอกโดยเรือขุดดำเนินการเอง</t>
  </si>
  <si>
    <t>ขุดลอกคลองโดยเรือขุดดำเนินการเอง แม่น้ำวังท้ายเขื่อนกิ่วคอหมา กม.4+000 - กม.10+000</t>
  </si>
  <si>
    <t>งานขุดลอกโดยรถขุดดำเนินการเอง</t>
  </si>
  <si>
    <t>ขุดลอกคลอง RMC.1 ,RMC.2 และ RMC.3 โครงการพัฒนาการเกษตรแม่สาย</t>
  </si>
  <si>
    <t xml:space="preserve">ขุดลอกคลองโดยรถขุดดำเนินการเอง แม่น้ำวังท้ายเขื่อนกิ่วคอหมา กม.17+000 - กม.19+000 </t>
  </si>
  <si>
    <t xml:space="preserve">ขุดลอกคลองโดยรถขุดดำเนินการเอง คลองแม่ปุงระยะที่ 2 </t>
  </si>
  <si>
    <t xml:space="preserve">แม่ทะ </t>
  </si>
  <si>
    <t>งานขุดลอกดำเนินการเองคลองส่งน้ำและคลองระบายน้ำ ในเขตโครงการส่งน้ำและบำรุงรักษาแม่ลาว</t>
  </si>
  <si>
    <t>6</t>
  </si>
  <si>
    <t>0202570000552</t>
  </si>
  <si>
    <t>งานขุดลอกโดยรถขุดจ้างเหมา</t>
  </si>
  <si>
    <t>จ้างเหมางานขุดลอกอ่างเก็บน้ำแม่มอญ</t>
  </si>
  <si>
    <t>โป่งแพร่</t>
  </si>
  <si>
    <t>งานขุดลอกอ่างเก็บน้ำจ้างเหมา</t>
  </si>
  <si>
    <t>ขุดลอกอ่างเก็บน้ำจ้างเหมา อ่างเก็บน้ำแม่กาน้อย โครงการชลประทานลำปาง  ปริมาณดิน 46,000 ลูกบาศก์เมตร</t>
  </si>
  <si>
    <t>ขุดลอกอ่างเก็บน้ำจ้างเหมา อ่างเก็บน้ำแม่ไฮ โครงการชลประทานลำปาง  ปริมาณดิน 67,250 ลูกบาศก์เมตร</t>
  </si>
  <si>
    <t>ขุดลอกอ่างเก็บน้ำจ้างเหมา อ่างเก็บน้ำแม่พริก (บ้านปางยาว) โครงการชลประทานลำปาง  ปริมาณดิน 68,000 ลูกบาศก์เมตร</t>
  </si>
  <si>
    <t>เพิ่มเติม</t>
  </si>
  <si>
    <t>ขุดลอกอ่างเก็บน้ำจ้างเหมา อ่างเก็บน้ำห้วยป่าเป้า โครงการชลประทานลำปาง  ปริมาณดิน 68,000 ลูกบาศก์เมตร</t>
  </si>
  <si>
    <t>พระบาทวังตวง</t>
  </si>
  <si>
    <t>โครงการจัดหาแหล่งน้ำและเพิ่มพื้นที่ชลประทาน</t>
  </si>
  <si>
    <t>ก่อสร้างแหล่งน้ำและระบบส่งน้ำเพื่อชุมชน/ชนบท (โครงการชลประทานขนาดเล็ก)</t>
  </si>
  <si>
    <t xml:space="preserve">โครงการก่อสร้าง สำนักงานชลประทานที่ 2 </t>
  </si>
  <si>
    <t>ก่อสร้าง</t>
  </si>
  <si>
    <t xml:space="preserve">อ่างเก็บน้ำห้วยข้าวหลาม </t>
  </si>
  <si>
    <t>จอมพระ</t>
  </si>
  <si>
    <t>0904</t>
  </si>
  <si>
    <t>19.0632</t>
  </si>
  <si>
    <t>100.8988</t>
  </si>
  <si>
    <t>คส.ชป.2</t>
  </si>
  <si>
    <t>ฝายแม่แฟนทุ่งบนพร้อมระบบส่งน้ำ</t>
  </si>
  <si>
    <t xml:space="preserve">ร่องเคาะ </t>
  </si>
  <si>
    <t>วังเหนือ</t>
  </si>
  <si>
    <t>19.8808</t>
  </si>
  <si>
    <t>99.5875</t>
  </si>
  <si>
    <t>ฝายทุ่งแจ้พร้อมระบบส่งน้ำ</t>
  </si>
  <si>
    <t>0201</t>
  </si>
  <si>
    <t>19.1337</t>
  </si>
  <si>
    <t>100.3901</t>
  </si>
  <si>
    <t>อ่างเก็บน้ำห้วยบง</t>
  </si>
  <si>
    <t>หล่ายงาว</t>
  </si>
  <si>
    <t>20.1060</t>
  </si>
  <si>
    <t>100.4865</t>
  </si>
  <si>
    <t>อ่างเก็บน้ำห้วยท่าง</t>
  </si>
  <si>
    <t>ไชยวัฒนา</t>
  </si>
  <si>
    <t>ปัว</t>
  </si>
  <si>
    <t>0901</t>
  </si>
  <si>
    <t>19.2498</t>
  </si>
  <si>
    <t>100.9342</t>
  </si>
  <si>
    <t xml:space="preserve">ระบบส่งน้ำอ่างเก็บน้ำแม่ฟ้า </t>
  </si>
  <si>
    <t>ฝายทุ่งเย็นพร้อมระบบส่งน้ำ</t>
  </si>
  <si>
    <t>19.4071</t>
  </si>
  <si>
    <t>100.1896</t>
  </si>
  <si>
    <t>ฝายคลองสามแสนพร้อมระบบส่งน้ำ</t>
  </si>
  <si>
    <t>ดงมหาวัน</t>
  </si>
  <si>
    <t>เวียงเชียงรุ้ง</t>
  </si>
  <si>
    <t>อ่างเก็บน้ำห้วยอิ่นคำน้อยพร้อมระบบส่งน้ำ</t>
  </si>
  <si>
    <t>0900</t>
  </si>
  <si>
    <t>18.9637</t>
  </si>
  <si>
    <t>99.9888</t>
  </si>
  <si>
    <r>
      <rPr>
        <sz val="16"/>
        <color theme="1"/>
        <rFont val="TH SarabunPSK"/>
        <family val="2"/>
      </rPr>
      <t>อ่างเก็บน้ำห้วยแม่ลู่บ้านผาแมว</t>
    </r>
    <r>
      <rPr>
        <sz val="16"/>
        <rFont val="TH SarabunPSK"/>
        <family val="2"/>
      </rPr>
      <t/>
    </r>
  </si>
  <si>
    <t>0703</t>
  </si>
  <si>
    <t>ระบบส่งน้ำอ่างเก็บน้ำห้วยแม่เลียบ</t>
  </si>
  <si>
    <t>แม่เปา</t>
  </si>
  <si>
    <t>อ่างเก็บน้ำห้วยดีหมี</t>
  </si>
  <si>
    <t>19.1957</t>
  </si>
  <si>
    <t>99.2245</t>
  </si>
  <si>
    <t>อ่างเก็บน้ำห้วยน้ำบ่อ</t>
  </si>
  <si>
    <t xml:space="preserve">ฝายหนองอ่างพร้อมระบบส่งน้ำ </t>
  </si>
  <si>
    <t>อ่างทอง</t>
  </si>
  <si>
    <t>19.5570</t>
  </si>
  <si>
    <t>100.2011</t>
  </si>
  <si>
    <t>ฝายทุ่งตึ๊ดหลวง</t>
  </si>
  <si>
    <t>19.6005</t>
  </si>
  <si>
    <t>100.3111</t>
  </si>
  <si>
    <r>
      <rPr>
        <sz val="16"/>
        <color indexed="8"/>
        <rFont val="TH SarabunPSK"/>
        <family val="2"/>
      </rPr>
      <t>ฝาย</t>
    </r>
    <r>
      <rPr>
        <sz val="16"/>
        <color indexed="8"/>
        <rFont val="TH SarabunPSK"/>
        <family val="2"/>
      </rPr>
      <t>บ้านใหม่น้ำจุนพร้อมระบบส่งน้ำ</t>
    </r>
  </si>
  <si>
    <t>ลอ</t>
  </si>
  <si>
    <t>19.4627</t>
  </si>
  <si>
    <t>100.1042</t>
  </si>
  <si>
    <t>ฝายแม่วังบ้านทุ่งฮั้ว (ฝายท้าวใจ) พร้อมระบบส่งน้ำ</t>
  </si>
  <si>
    <t>ทุ่งฮั้ว</t>
  </si>
  <si>
    <t>19.2007</t>
  </si>
  <si>
    <t>100.4876</t>
  </si>
  <si>
    <t xml:space="preserve">ฝายแม่จางบ้านสบเมาะ </t>
  </si>
  <si>
    <t>สบปาด</t>
  </si>
  <si>
    <t>แม่เมาะ</t>
  </si>
  <si>
    <t>0706</t>
  </si>
  <si>
    <t>ฝายร่องนารีพร้อมระบบส่งน้ำ</t>
  </si>
  <si>
    <t>บ้านโป่ง</t>
  </si>
  <si>
    <t>ฝายน้ำปี้พร้อมระบบส่งน้ำ</t>
  </si>
  <si>
    <t xml:space="preserve">น้ำมวบ </t>
  </si>
  <si>
    <t xml:space="preserve">เวียงสา </t>
  </si>
  <si>
    <t>ฝายบ้านสบปืนพร้อมระบบส่ง</t>
  </si>
  <si>
    <t>ห้วยโก๋น</t>
  </si>
  <si>
    <t>ฝายพร้อมระบบส่งน้ำบ้านแจลงหลวง โครงการจัดหาน้ำให้กับพื้นที่พัฒนาศักยภาพชุมชนบนพื้นที่สูง</t>
  </si>
  <si>
    <t>ภูคา</t>
  </si>
  <si>
    <t>ฝายห้วยน้อมและปรับปรุงระบบส่งน้ำฝายภูพยัคฆ์ จัดหาน้ำสนับสนุนเกษตรแปลงใหญ่ภูพยัคฆ์</t>
  </si>
  <si>
    <t>19.4930</t>
  </si>
  <si>
    <t>101.2237</t>
  </si>
  <si>
    <t>สนับสนุนเกษตรแปลงใหญ่</t>
  </si>
  <si>
    <t>ฝายห้วยคาพร้อมระบบส่งน้ำ</t>
  </si>
  <si>
    <t>บัวใหญ่</t>
  </si>
  <si>
    <t>สนับสนุนพื้นที่ คทช.</t>
  </si>
  <si>
    <t>ฝายห้วยน้ำบอนพร้อมระบบส่งน้ำ</t>
  </si>
  <si>
    <t>ยอด</t>
  </si>
  <si>
    <t>สองแคว</t>
  </si>
  <si>
    <t>ฝายห้วยพริกหลวงพร้อมระบบส่งน้ำ</t>
  </si>
  <si>
    <t>บ้านพี้</t>
  </si>
  <si>
    <t>ฝายห้วยปูแง่ขวาพร้อมระบบส่งน้ำ</t>
  </si>
  <si>
    <t>ฝายห้วยเฮี้ยพร้อมระบบส่งน้ำ</t>
  </si>
  <si>
    <t>ฝายห้วยผีป่าพร้อมระบบส่งน้ำ</t>
  </si>
  <si>
    <t>ก่อสร้างแหล่งน้ำและระบบส่งน้ำเพื่อชุมชน/ชนบท (ป้องกันตนเองชายแดน)</t>
  </si>
  <si>
    <t xml:space="preserve">ฝายบ้านป่าติ้วพร้อมระบบส่งน้ำ  </t>
  </si>
  <si>
    <t xml:space="preserve">ฝายบ้านทุ่งทรายและบ้านทุ่งพัฒนาพร้อมระบบส่งน้ำ  </t>
  </si>
  <si>
    <t>ฝายห้วยเมี่ยงแง่ซ้ายพร้อมระบบส่งน้ำ</t>
  </si>
  <si>
    <t>ฝายพร้อมระบบส่งน้ำบ้านปางค่า</t>
  </si>
  <si>
    <t>ฝายบ้านศรีลานนาพร้อมระบบส่งน้ำ</t>
  </si>
  <si>
    <t>ฝายบ้านสาลี่พร้อมระบบส่งน้ำ</t>
  </si>
  <si>
    <t>ก่อสร้างสถานีสูบน้ำด้วยไฟฟ้า</t>
  </si>
  <si>
    <t>สถานีสูบน้ำด้วยไฟฟ้าพร้อมระบบส่งน้ำบ้านวังเขียว</t>
  </si>
  <si>
    <t>ป่าก่อ</t>
  </si>
  <si>
    <t xml:space="preserve">สถานีสูบน้ำด้วยไฟฟ้าพร้อมระบบส่งน้ำบ้านแม่พุงเหนือ </t>
  </si>
  <si>
    <t>120</t>
  </si>
  <si>
    <t xml:space="preserve">สถานีสูบน้ำด้วยไฟฟ้าพร้อมระบบส่งน้ำบ้านวังน้อย </t>
  </si>
  <si>
    <t xml:space="preserve">สถานีสูบน้ำด้วยไฟฟ้าพร้อมระบบส่งน้ำบ้านหนองบัว </t>
  </si>
  <si>
    <t>สันทรายงาม</t>
  </si>
  <si>
    <t>81</t>
  </si>
  <si>
    <t>สถานีสูบน้ำด้วยไฟฟ้าพร้อมระบบส่งน้ำบ้านวังหมุ้น จัดหาน้ำสนับสนุนพื้นที่การเกษตรในเขตปฎิรูปที่ดิน</t>
  </si>
  <si>
    <t>สถานีสูบน้ำด้วยไฟฟ้าพร้อมระบบส่งน้ำบ้านยางฮอม</t>
  </si>
  <si>
    <t>ยางฮอม</t>
  </si>
  <si>
    <t>ขุนตาล</t>
  </si>
  <si>
    <t>สถานีสูบน้ำด้วยไฟฟ้าพร้อมระบบส่งน้ำบ้านน้ำปั้ว</t>
  </si>
  <si>
    <t>น้ำปั้ว</t>
  </si>
  <si>
    <t>โครงการขลประทานพะเยา</t>
  </si>
  <si>
    <t>ก่อสร้างสถานีสูบน้ำด้วยไฟฟ้าพร้อมระบบส่งน้ำวังปลาก่อ</t>
  </si>
  <si>
    <t>ห้วยลาน</t>
  </si>
  <si>
    <t>โครงการขลประทานลำปาง</t>
  </si>
  <si>
    <t>สถานีสูบน้ำด้วยไฟฟ้าพร้อมระบบส่งน้ำบ้านหนอง 2</t>
  </si>
  <si>
    <t>สถานีสูบน้ำด้วยไฟฟ้าพร้อมระบบส่งน้ำบ้านท่าเมล์</t>
  </si>
  <si>
    <t>ล้อมแรด</t>
  </si>
  <si>
    <t xml:space="preserve">สถานีสูบน้ำด้วยไฟฟ้าบ้านสบต๋ำ </t>
  </si>
  <si>
    <t>ก่อสร้างแหล่งน้ำในพื้นที่รับน้ำ (แก้มลิง)</t>
  </si>
  <si>
    <t>โครงการแก้มลิงหนองโป่ง</t>
  </si>
  <si>
    <t>แก้มลิงหนองขวางพร้อมอาคารประกอบ (ลำเหมืองปู่อ้อ)</t>
  </si>
  <si>
    <t>4..5</t>
  </si>
  <si>
    <t>สว่างอารมณ์</t>
  </si>
  <si>
    <t>แก้มลิงฝายร่องอ้อย</t>
  </si>
  <si>
    <t>โครงการแก้มลิงหนองกระทุ่งปงพร้อมอาคารประกอบ ระยะ 2</t>
  </si>
  <si>
    <t>โครงการแก้มลิงบ้านแม่ทะพร้อมอาคารประกอบ</t>
  </si>
  <si>
    <t>โครงการแก้มลิงหนองแขมหลวงพร้อมอาคารประกอบ  ปริมาตรเก็บกัก 3.2 ล้านลูกบาศก์เมตร</t>
  </si>
  <si>
    <t>แม่ปุ</t>
  </si>
  <si>
    <t>โครงการป้องกันและบรรเทาภัย</t>
  </si>
  <si>
    <t>ป้องกันและบรรเทาภัยจากน้ำ</t>
  </si>
  <si>
    <t>ก่อสร้างคันกั้นน้ำแม่ลาวฝั่งขวาฝายชัยสมบัติ</t>
  </si>
  <si>
    <t>ท่าสาย</t>
  </si>
  <si>
    <t>โครงการประตูระบายน้ำบ้านทุ่งป่าคา</t>
  </si>
  <si>
    <t xml:space="preserve">โครงการประตูระบายน้ำบ้านดงมีชัย  </t>
  </si>
  <si>
    <t>เวียงห้าว</t>
  </si>
  <si>
    <t>อาคารรับน้ำและระบายน้ำหนองฮ่าง</t>
  </si>
  <si>
    <t>หัวง้ม</t>
  </si>
  <si>
    <t>งานก่อสร้างคันกั้นน้ำหน้าฝายถ้ำวอกฝั่งขวา  พร้อมขุดลอกตะกอนหน้าฝาย</t>
  </si>
  <si>
    <t>งานก่อสร้างคันกั้นน้ำหน้าฝายถ้ำวอกฝั่งซ้าย</t>
  </si>
  <si>
    <t>โครงการประตูระบายน้ำบ้านต้นเขือง</t>
  </si>
  <si>
    <t>โครงการประตูระบายน้ำบ้านท่าดอนแก้ว</t>
  </si>
  <si>
    <t>โครงการส่งน้ำและบำรุงรักษากิ่วลม กิ่วคอหมา</t>
  </si>
  <si>
    <t>ปรับปรุงขยายทางระบายน้ำพร้อมอาคารประกอบแม่น้ำวังท้ายเขื่อนกิ่วลม (ระยะที่ 3)</t>
  </si>
  <si>
    <t>งานปรับปรุงตลิ่งเหนือฝาย ระยะที่ 2</t>
  </si>
  <si>
    <t>งานป้องกันการกัดเซาะตลิ่งในลำน้ำสรวย เขื่อนแม่สรวย ระยะที่ 1</t>
  </si>
  <si>
    <t>ปรับปรุงอาคารระบายน้ำล้น อ่างเก็บน้ำห้วยเป้ง อันเนื่องมาจากพระราชดำริ</t>
  </si>
  <si>
    <t>ปรับปรุงเขื่อนปิดช่องเขาต่ำ เขื่อนกิ่วคอหมา</t>
  </si>
  <si>
    <t>ปรับปรุงฐานยันอ่างเก็บน้ำฝั่งขวา อ่างเก็บน้ำห้วยซ้ออันเนื่องมาจากพระราชดำริ</t>
  </si>
  <si>
    <t xml:space="preserve">ปรับปรุงอาคารระบายน้ำล้น อ่างเก็บน้ำห้วยเหยี่ยนอันเนื่องมาจากพระราชดำริ </t>
  </si>
  <si>
    <t>บ้านใหม่</t>
  </si>
  <si>
    <t xml:space="preserve">ปรับปรุงอาคารระบายน้ำล้นและอาคารประกอบอ่างเก็บน้ำห้วยยาง อันเนื่องมาจากพระราชดำริ </t>
  </si>
  <si>
    <t>0910</t>
  </si>
  <si>
    <t>จัดทำแผนปฏิบัติการกรณีฉุกเฉินเขื่อนแม่ต่ำ</t>
  </si>
  <si>
    <t>ปรับปรุงอาคารระบายน้ำล้น อ่างเก็บน้ำแม่ฮาม อันเนื่องมาจากพระราชดำริ</t>
  </si>
  <si>
    <t>0708</t>
  </si>
  <si>
    <t>ปรับปรุงอาคารระบายน้ำล้น อ่างเก็บน้ำดอยงิ้ว อันเนื่องมาจากพระราชดำริ</t>
  </si>
  <si>
    <t>ปรับปรุงอาคารระบายน้ำล้น อ่างเก็บน้ำห้วยเปาะ อันเนื่องมาจากพระราชดำริ</t>
  </si>
  <si>
    <t>ปรับปรุงอาคารระบายน้ำล้น อ่างเก็บน้ำห้วยหมอเฒ่า อันเนื่องมาจากพระราชดำริ</t>
  </si>
  <si>
    <t xml:space="preserve"> ศรีก้อย</t>
  </si>
  <si>
    <t>ปรับปรุงอาคารระบายน้ำล้น อ่างเก็บน้ำห้วยไร่ อันเนื่องมาจากพระราชดำริ</t>
  </si>
  <si>
    <t>ปรับปรุงอาคารระบายน้ำล้น อ่างเก็บน้ำห้วยลากปืน อันเนื่องมาจากพระราชดำริ</t>
  </si>
  <si>
    <t>0911</t>
  </si>
  <si>
    <t>ปรับปรุงอาคารระบายน้ำล้น อ่างเก็บน้ำแม่แมะ อันเนื่องมาจากพระราชดำริ</t>
  </si>
  <si>
    <t>ปรับปรุงอาคารระบายน้ำล้น อ่างเก็บน้ำแม่ทรายคำ  อันเนื่องมาจากพระราชดำริ</t>
  </si>
  <si>
    <t>ปรับปรุงอาคารระบายน้ำล้น อ่างเก็บน้ำห้วยเกี๋ยง อันเนื่องมาจากพระราชดำริ</t>
  </si>
  <si>
    <t>ปรับปรุงอาคารระบายน้ำล้น อ่างเก็บน้ำแม่ไพร อันเนื่องมาจากพระราชดำริ</t>
  </si>
  <si>
    <t>0704</t>
  </si>
  <si>
    <t>ปรับปรุงอาคารระบายน้ำล้น อ่างเก็บน้ำแม่ธิ อันเนื่องมาจากพระราชดำริ</t>
  </si>
  <si>
    <t>วังพร้าว</t>
  </si>
  <si>
    <t>ปรับปรุงอาคารระบายน้ำล้นและอาคารประกอบ อ่างเก็บน้ำน้ำแหง อันเนื่องมาจากพระราชดำริ</t>
  </si>
  <si>
    <t>การจัดการด้านความปลอดภัยเขื่อน (จัดหาและติดตั้งเครื่องมือตรวจวัดฯ ปรับปรุงทำนบดินฯ)</t>
  </si>
  <si>
    <t>งานจัดหาและติดตั้งเครื่องมือตรวจวัดพฤติกรรมเขื่อนพร้อมระบบรับส่งข้อมูลอัตโนมัติ เขื่อนแม่ปืม</t>
  </si>
  <si>
    <t>ปรับปรุงทำนบดิน อ่างเก็บน้ำห้วยขาน อันเนื่องมาจากพระราชดำริ</t>
  </si>
  <si>
    <t>เชียงม่วน</t>
  </si>
  <si>
    <t xml:space="preserve"> งานจ้างจัดหาและติดตั้งเครื่องมือตรวจวัดพฤติกรรมเขื่อนพร้อมระบบรับส่งข้อมูลอัตโนมัติ อ่างเก็บน้ำแม่ทะ (วังเฮือ)</t>
  </si>
  <si>
    <t>18.226639</t>
  </si>
  <si>
    <t xml:space="preserve"> งานจ้างจัดหาและติดตั้งเครื่องมือตรวจวัดพฤติกรรมเขื่อนพร้อมระบบรับส่งข้อมูลอัตโนมัติ อ่างเก็บน้ำแม่อาบ</t>
  </si>
  <si>
    <t>นาโปร่ง</t>
  </si>
  <si>
    <t xml:space="preserve"> งานจ้างจัดหาและติดตั้งเครื่องมือตรวจวัดพฤติกรรมเขื่อนพร้อมระบบรับส่งข้อมูลอัตโนมัติ อ่างเก็บน้ำห้วยสมัย</t>
  </si>
  <si>
    <t xml:space="preserve"> งานจ้างจัดหาและติดตั้งเครื่องมือตรวจวัดพฤติกรรมเขื่อนพร้อมระบบรับส่งข้อมูลอัตโนมัติ อ่างเก็บน้ำแม่ทก</t>
  </si>
  <si>
    <t xml:space="preserve"> งานจ้างจัดหาและติดตั้งเครื่องมือตรวจวัดพฤติกรรมเขื่อนพร้อมระบบรับส่งข้อมูลอัตโนมัติ อ่างเก็บน้ำแม่วะ</t>
  </si>
  <si>
    <t>บ้านบอม</t>
  </si>
  <si>
    <t xml:space="preserve"> งานจ้างจัดหาและติดตั้งเครื่องมือตรวจวัดพฤติกรรมเขื่อนพร้อมระบบรับส่งข้อมูลอัตโนมัติ อ่างเก็บน้ำน้ำแหง</t>
  </si>
  <si>
    <t xml:space="preserve"> งานจ้างจัดหาและติดตั้งเครื่องมือตรวจวัดพฤติกรรมเขื่อนพร้อมระบบรับส่งข้อมูลอัตโนมัติ เขื่อนแม่เรียง</t>
  </si>
  <si>
    <t>ปรับปรุงเสริมทำนบดินและอาคารระบายน้ำล้นเขื่อนแม่ทก อันเนื่องมาจากพระราชดำริ</t>
  </si>
  <si>
    <t>ปรับปรุงทำนบดิน อ่างเก็บน้ำแม่ยามใน อันเนื่องมาจากพระราชดำริ</t>
  </si>
  <si>
    <t xml:space="preserve">ปรับปรุงเสริมทำนบดินและอาคารระบายน้ำล้นอ่างเก็บน้ำแม่ล้อหัก อันเนื่องมาจากพระราชดำริ       </t>
  </si>
  <si>
    <t>ปรับปรุงทำนบดิน อ่างเก็บน้ำห้วยเคียน อันเนื่องมาจากพระราชดำริ</t>
  </si>
  <si>
    <t>ปรับปรุงทำนบดิน อ่างเก็บน้ำแม่ต๋อม อันเนื่องมาจากพระราชดำริ</t>
  </si>
  <si>
    <t>บ้านต๋อม</t>
  </si>
  <si>
    <t>ปรับปรุงทำนบดิน อ่างเก็บน้ำห้วยป่าสิก อันเนื่องมาจากพระราชดำริ</t>
  </si>
  <si>
    <t>ปรับปรุงทำนบดิน อ่างเก็บน้ำห้วยเดื่อ อันเนื่องมาจากพระราชดำริ</t>
  </si>
  <si>
    <t>ปรับปรุงเสริมทำนบดินและอาคารระบายน้ำล้น อ่างเก็บน้ำห้วยสา อันเนื่องมาจากพระราชดำริ</t>
  </si>
  <si>
    <t>ปรับปรุงเสริมทำนบดินและอาคารระบายน้ำล้น อ่างเก็บน้ำห้วยป่าตาล อันเนื่องมาจากพระราชดำริ</t>
  </si>
  <si>
    <t>ป่าตาล</t>
  </si>
  <si>
    <t>ปรับปรุงทำนบดิน อ่างเก็บน้ำห้วยป่าลัน อันเนื่องมาจากพระราชดำริ</t>
  </si>
  <si>
    <t>สันมะเค็ด</t>
  </si>
  <si>
    <t>ปรับปรุงทำนบดิน อ่างเก็บน้ำห้วยหนามหัน อันเนื่องมาจากพระราชดำริ</t>
  </si>
  <si>
    <t>ปรับปรุงทำนบดิน อ่างเก็บน้ำห้วยมัด อันเนื่องมาจากพระราชดำริ</t>
  </si>
  <si>
    <t>อวน</t>
  </si>
  <si>
    <t xml:space="preserve">ปัว </t>
  </si>
  <si>
    <t>ค่าสำรวจจัดทำรายงานความเหมาะสม, ค่าศึกษา สำรวจ ออกแบบ 
งานชลประทานของสำนักชลประทาน, งานซ่อมแซมโครงการ,งานขุดลอกฯ</t>
  </si>
  <si>
    <t>วิศวะ</t>
  </si>
  <si>
    <t>ค่าสำรวจจัดทำรายงานความเหมาะสม,ค่าศึกษา สำรวจ ออกแบบ  งานชลประทานของสำนักงานชลประทานที่ 2</t>
  </si>
  <si>
    <t>1.1 ค่าศึกษาความเหมาะสม</t>
  </si>
  <si>
    <t>1.2 ค่าสำรวจแผนที่ภูมิประเทศ</t>
  </si>
  <si>
    <t>1.3 ค่าออกแบบ</t>
  </si>
  <si>
    <t>ค่าสำรวจธรณีและปฐพิทยา งานชลประทานของสำนักงานชลประทานที่ 2</t>
  </si>
  <si>
    <t>สำนักสำรวจ</t>
  </si>
  <si>
    <t>1.1 ค่าสำรวจธรณีและปฐพิทยา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</si>
</sst>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  <numFmt numFmtId="189" formatCode="0.0000"/>
    <numFmt numFmtId="190" formatCode="_(* #,##0.00_);_(* \(#,##0.00\);_(* &quot;-&quot;??_);_(@_)"/>
    <numFmt numFmtId="191" formatCode="_(* #,##0_);_(* \(#,##0\);_(* &quot;-&quot;??_);_(@_)"/>
    <numFmt numFmtId="192" formatCode="0.000"/>
    <numFmt numFmtId="193" formatCode="_(* #,##0.0000_);_(* \(#,##0.0000\);_(* &quot;-&quot;??_);_(@_)"/>
    <numFmt numFmtId="194" formatCode="#,##0.0000"/>
    <numFmt numFmtId="195" formatCode="0.0"/>
    <numFmt numFmtId="196" formatCode="_-* #,##0.0_-;\-* #,##0.0_-;_-* &quot;-&quot;??_-;_-@_-"/>
    <numFmt numFmtId="197" formatCode="0.00000"/>
    <numFmt numFmtId="198" formatCode="#,##0_ ;\-#,##0\ "/>
    <numFmt numFmtId="199" formatCode="_-* #,##0.000_-;\-* #,##0.000_-;_-* &quot;-&quot;??_-;_-@_-"/>
    <numFmt numFmtId="200" formatCode="#,##0.0000_ ;\-#,##0.0000\ "/>
    <numFmt numFmtId="201" formatCode="_(* #,##0.000_);_(* \(#,##0.000\);_(* &quot;-&quot;??_);_(@_)"/>
    <numFmt numFmtId="202" formatCode="_-* #,##0.000000_-;\-* #,##0.000000_-;_-* &quot;-&quot;??_-;_-@_-"/>
    <numFmt numFmtId="203" formatCode="0000"/>
    <numFmt numFmtId="204" formatCode="00"/>
    <numFmt numFmtId="205" formatCode="_(&quot;$&quot;* #,##0.00_);_(&quot;$&quot;* \(#,##0.00\);_(&quot;$&quot;* &quot;-&quot;??_);_(@_)"/>
    <numFmt numFmtId="206" formatCode="General_)"/>
    <numFmt numFmtId="207" formatCode="_-* #,##0.00\ _บ_า_ท_-;\-* #,##0.00\ _บ_า_ท_-;_-* &quot;-&quot;??\ _บ_า_ท_-;_-@_-"/>
  </numFmts>
  <fonts count="6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4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sz val="18"/>
      <color theme="1"/>
      <name val="Tahoma"/>
      <family val="2"/>
      <scheme val="minor"/>
    </font>
    <font>
      <sz val="16"/>
      <color theme="1"/>
      <name val="Tahoma"/>
      <family val="2"/>
      <scheme val="minor"/>
    </font>
    <font>
      <sz val="14"/>
      <name val="Cordia New"/>
      <family val="2"/>
    </font>
    <font>
      <sz val="16"/>
      <color theme="0"/>
      <name val="TH SarabunPSK"/>
      <family val="2"/>
    </font>
    <font>
      <sz val="14"/>
      <name val="DilleniaUPC"/>
      <family val="1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2"/>
      <name val="TH SarabunPSK"/>
      <family val="2"/>
    </font>
    <font>
      <sz val="16"/>
      <color rgb="FFFF0000"/>
      <name val="TH SarabunPSK"/>
      <family val="2"/>
    </font>
    <font>
      <sz val="16"/>
      <name val="TH SarabunIT๙"/>
      <family val="2"/>
    </font>
    <font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AngsanaUPC"/>
      <family val="1"/>
    </font>
    <font>
      <sz val="18"/>
      <name val="AngsanaUPC"/>
      <family val="1"/>
    </font>
    <font>
      <b/>
      <sz val="14"/>
      <name val="AngsanaUPC"/>
      <family val="1"/>
      <charset val="222"/>
    </font>
    <font>
      <sz val="11"/>
      <color indexed="8"/>
      <name val="Calibri"/>
      <family val="2"/>
      <charset val="222"/>
    </font>
    <font>
      <sz val="16"/>
      <name val="AngsanaUPC"/>
      <family val="1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b/>
      <sz val="11"/>
      <color indexed="52"/>
      <name val="Calibri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56"/>
      <name val="Cambria"/>
      <family val="2"/>
      <charset val="222"/>
    </font>
    <font>
      <u/>
      <sz val="16"/>
      <color indexed="12"/>
      <name val="AngsanaUPC"/>
      <family val="1"/>
    </font>
    <font>
      <b/>
      <sz val="11"/>
      <color indexed="9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17"/>
      <name val="Calibri"/>
      <family val="2"/>
      <charset val="222"/>
    </font>
    <font>
      <u/>
      <sz val="16"/>
      <color indexed="36"/>
      <name val="AngsanaUPC"/>
      <family val="1"/>
    </font>
    <font>
      <sz val="12"/>
      <name val="นูลมรผ"/>
      <charset val="129"/>
    </font>
    <font>
      <sz val="16"/>
      <color indexed="8"/>
      <name val="TH SarabunPSK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</fonts>
  <fills count="4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190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1" fillId="0" borderId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190" fontId="19" fillId="0" borderId="0" applyFont="0" applyFill="0" applyBorder="0" applyAlignment="0" applyProtection="0"/>
    <xf numFmtId="0" fontId="25" fillId="0" borderId="0"/>
    <xf numFmtId="188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38" fillId="0" borderId="0" applyFont="0" applyFill="0" applyBorder="0" applyAlignment="0" applyProtection="0"/>
    <xf numFmtId="4" fontId="39" fillId="0" borderId="22"/>
    <xf numFmtId="9" fontId="40" fillId="0" borderId="0">
      <alignment vertical="center"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31" borderId="0" applyNumberFormat="0" applyBorder="0" applyAlignment="0" applyProtection="0"/>
    <xf numFmtId="0" fontId="3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42" fillId="0" borderId="0"/>
    <xf numFmtId="0" fontId="42" fillId="0" borderId="0"/>
    <xf numFmtId="0" fontId="42" fillId="0" borderId="0"/>
    <xf numFmtId="0" fontId="43" fillId="32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9" fontId="44" fillId="0" borderId="0"/>
    <xf numFmtId="0" fontId="42" fillId="0" borderId="0"/>
    <xf numFmtId="205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206" fontId="44" fillId="0" borderId="0"/>
    <xf numFmtId="206" fontId="44" fillId="0" borderId="0"/>
    <xf numFmtId="206" fontId="44" fillId="0" borderId="0"/>
    <xf numFmtId="206" fontId="44" fillId="0" borderId="0"/>
    <xf numFmtId="206" fontId="44" fillId="0" borderId="0"/>
    <xf numFmtId="206" fontId="44" fillId="0" borderId="0"/>
    <xf numFmtId="206" fontId="44" fillId="0" borderId="0"/>
    <xf numFmtId="206" fontId="4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8" fontId="45" fillId="36" borderId="0" applyNumberFormat="0" applyBorder="0" applyAlignment="0" applyProtection="0"/>
    <xf numFmtId="0" fontId="46" fillId="0" borderId="23" applyNumberFormat="0" applyAlignment="0" applyProtection="0">
      <alignment horizontal="left" vertical="center"/>
    </xf>
    <xf numFmtId="0" fontId="46" fillId="0" borderId="6">
      <alignment horizontal="left" vertical="center"/>
    </xf>
    <xf numFmtId="0" fontId="42" fillId="0" borderId="0"/>
    <xf numFmtId="0" fontId="47" fillId="0" borderId="0" applyNumberFormat="0" applyFill="0" applyBorder="0" applyAlignment="0" applyProtection="0">
      <alignment vertical="top"/>
      <protection locked="0"/>
    </xf>
    <xf numFmtId="10" fontId="45" fillId="37" borderId="1" applyNumberFormat="0" applyBorder="0" applyAlignment="0" applyProtection="0"/>
    <xf numFmtId="37" fontId="48" fillId="0" borderId="0"/>
    <xf numFmtId="207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2" fillId="0" borderId="0" applyFont="0" applyFill="0" applyBorder="0" applyAlignment="0" applyProtection="0"/>
    <xf numFmtId="1" fontId="2" fillId="0" borderId="8" applyNumberFormat="0" applyFill="0" applyAlignment="0" applyProtection="0">
      <alignment horizontal="center" vertical="center"/>
    </xf>
    <xf numFmtId="0" fontId="42" fillId="0" borderId="0"/>
    <xf numFmtId="4" fontId="39" fillId="0" borderId="22"/>
    <xf numFmtId="0" fontId="38" fillId="0" borderId="0"/>
    <xf numFmtId="0" fontId="49" fillId="38" borderId="2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39" borderId="25" applyNumberFormat="0" applyAlignment="0" applyProtection="0"/>
    <xf numFmtId="0" fontId="55" fillId="0" borderId="26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9" fontId="58" fillId="0" borderId="0" applyFont="0" applyFill="0" applyBorder="0" applyAlignment="0" applyProtection="0"/>
    <xf numFmtId="4" fontId="39" fillId="0" borderId="22"/>
    <xf numFmtId="0" fontId="2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60" fillId="27" borderId="24" applyNumberFormat="0" applyAlignment="0" applyProtection="0"/>
    <xf numFmtId="0" fontId="61" fillId="40" borderId="0" applyNumberFormat="0" applyBorder="0" applyAlignment="0" applyProtection="0"/>
    <xf numFmtId="0" fontId="62" fillId="0" borderId="27" applyNumberFormat="0" applyFill="0" applyAlignment="0" applyProtection="0"/>
    <xf numFmtId="0" fontId="63" fillId="23" borderId="0" applyNumberFormat="0" applyBorder="0" applyAlignment="0" applyProtection="0"/>
    <xf numFmtId="0" fontId="38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" fontId="39" fillId="0" borderId="22"/>
    <xf numFmtId="0" fontId="42" fillId="0" borderId="0"/>
    <xf numFmtId="0" fontId="58" fillId="0" borderId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44" borderId="0" applyNumberFormat="0" applyBorder="0" applyAlignment="0" applyProtection="0"/>
    <xf numFmtId="0" fontId="65" fillId="38" borderId="28" applyNumberFormat="0" applyAlignment="0" applyProtection="0"/>
    <xf numFmtId="0" fontId="2" fillId="45" borderId="29" applyNumberFormat="0" applyFont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</cellStyleXfs>
  <cellXfs count="1524">
    <xf numFmtId="0" fontId="0" fillId="0" borderId="0" xfId="0"/>
    <xf numFmtId="0" fontId="3" fillId="0" borderId="0" xfId="2" applyFont="1" applyBorder="1" applyAlignment="1">
      <alignment horizontal="centerContinuous" vertical="top"/>
    </xf>
    <xf numFmtId="0" fontId="3" fillId="0" borderId="0" xfId="2" applyFont="1" applyBorder="1" applyAlignment="1">
      <alignment vertical="top"/>
    </xf>
    <xf numFmtId="187" fontId="3" fillId="0" borderId="0" xfId="1" applyNumberFormat="1" applyFont="1" applyBorder="1" applyAlignment="1">
      <alignment vertical="top"/>
    </xf>
    <xf numFmtId="0" fontId="3" fillId="0" borderId="0" xfId="2" applyFont="1" applyBorder="1" applyAlignment="1">
      <alignment horizontal="center" vertical="top"/>
    </xf>
    <xf numFmtId="187" fontId="3" fillId="0" borderId="0" xfId="1" applyNumberFormat="1" applyFont="1" applyBorder="1" applyAlignment="1">
      <alignment horizontal="right" vertical="top"/>
    </xf>
    <xf numFmtId="0" fontId="3" fillId="0" borderId="1" xfId="2" applyFont="1" applyBorder="1" applyAlignment="1">
      <alignment vertical="top"/>
    </xf>
    <xf numFmtId="0" fontId="4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vertical="top"/>
    </xf>
    <xf numFmtId="187" fontId="3" fillId="0" borderId="2" xfId="1" applyNumberFormat="1" applyFont="1" applyBorder="1" applyAlignment="1">
      <alignment vertical="top"/>
    </xf>
    <xf numFmtId="0" fontId="5" fillId="0" borderId="1" xfId="2" applyFont="1" applyBorder="1" applyAlignment="1">
      <alignment horizontal="centerContinuous" vertical="top"/>
    </xf>
    <xf numFmtId="0" fontId="5" fillId="0" borderId="1" xfId="2" applyFont="1" applyBorder="1" applyAlignment="1">
      <alignment horizontal="center" vertical="top"/>
    </xf>
    <xf numFmtId="187" fontId="5" fillId="0" borderId="1" xfId="1" applyNumberFormat="1" applyFont="1" applyBorder="1" applyAlignment="1">
      <alignment horizontal="center" vertical="top"/>
    </xf>
    <xf numFmtId="187" fontId="5" fillId="0" borderId="1" xfId="1" applyNumberFormat="1" applyFont="1" applyBorder="1" applyAlignment="1">
      <alignment horizontal="right" vertical="top"/>
    </xf>
    <xf numFmtId="0" fontId="5" fillId="0" borderId="3" xfId="2" applyFont="1" applyBorder="1" applyAlignment="1">
      <alignment horizontal="centerContinuous" vertical="top"/>
    </xf>
    <xf numFmtId="0" fontId="5" fillId="0" borderId="5" xfId="2" applyFont="1" applyBorder="1" applyAlignment="1">
      <alignment vertical="top"/>
    </xf>
    <xf numFmtId="0" fontId="6" fillId="2" borderId="3" xfId="2" applyFont="1" applyFill="1" applyBorder="1" applyAlignment="1">
      <alignment horizontal="centerContinuous" vertical="center"/>
    </xf>
    <xf numFmtId="0" fontId="6" fillId="2" borderId="6" xfId="2" applyFont="1" applyFill="1" applyBorder="1" applyAlignment="1">
      <alignment horizontal="centerContinuous" vertical="center"/>
    </xf>
    <xf numFmtId="187" fontId="6" fillId="2" borderId="5" xfId="1" applyNumberFormat="1" applyFont="1" applyFill="1" applyBorder="1" applyAlignment="1">
      <alignment horizontal="centerContinuous" vertical="center" wrapText="1"/>
    </xf>
    <xf numFmtId="187" fontId="6" fillId="2" borderId="5" xfId="1" applyNumberFormat="1" applyFont="1" applyFill="1" applyBorder="1" applyAlignment="1">
      <alignment horizontal="right" vertical="center" wrapText="1"/>
    </xf>
    <xf numFmtId="187" fontId="6" fillId="2" borderId="7" xfId="1" applyNumberFormat="1" applyFont="1" applyFill="1" applyBorder="1" applyAlignment="1">
      <alignment horizontal="centerContinuous" vertical="center" wrapText="1"/>
    </xf>
    <xf numFmtId="0" fontId="6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centerContinuous" vertical="center" wrapText="1"/>
    </xf>
    <xf numFmtId="0" fontId="6" fillId="2" borderId="10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 textRotation="90"/>
    </xf>
    <xf numFmtId="0" fontId="6" fillId="2" borderId="10" xfId="2" applyFont="1" applyFill="1" applyBorder="1" applyAlignment="1">
      <alignment vertical="center" textRotation="90" wrapText="1"/>
    </xf>
    <xf numFmtId="43" fontId="6" fillId="2" borderId="1" xfId="3" applyFont="1" applyFill="1" applyBorder="1" applyAlignment="1">
      <alignment horizontal="center" vertical="center" wrapText="1"/>
    </xf>
    <xf numFmtId="187" fontId="6" fillId="2" borderId="1" xfId="1" applyNumberFormat="1" applyFont="1" applyFill="1" applyBorder="1" applyAlignment="1">
      <alignment horizontal="center" vertical="center" wrapText="1"/>
    </xf>
    <xf numFmtId="187" fontId="6" fillId="2" borderId="3" xfId="1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left" vertical="center" wrapText="1"/>
    </xf>
    <xf numFmtId="187" fontId="9" fillId="4" borderId="8" xfId="0" applyNumberFormat="1" applyFont="1" applyFill="1" applyBorder="1" applyAlignment="1">
      <alignment vertical="top" wrapText="1"/>
    </xf>
    <xf numFmtId="0" fontId="9" fillId="4" borderId="8" xfId="0" applyFont="1" applyFill="1" applyBorder="1" applyAlignment="1">
      <alignment horizontal="center" vertical="top" shrinkToFit="1"/>
    </xf>
    <xf numFmtId="187" fontId="9" fillId="4" borderId="8" xfId="1" applyNumberFormat="1" applyFont="1" applyFill="1" applyBorder="1" applyAlignment="1">
      <alignment vertical="top"/>
    </xf>
    <xf numFmtId="188" fontId="9" fillId="4" borderId="8" xfId="1" applyNumberFormat="1" applyFont="1" applyFill="1" applyBorder="1" applyAlignment="1">
      <alignment vertical="top"/>
    </xf>
    <xf numFmtId="187" fontId="9" fillId="4" borderId="8" xfId="1" applyNumberFormat="1" applyFont="1" applyFill="1" applyBorder="1" applyAlignment="1">
      <alignment horizontal="right" vertical="top"/>
    </xf>
    <xf numFmtId="187" fontId="9" fillId="4" borderId="1" xfId="0" applyNumberFormat="1" applyFont="1" applyFill="1" applyBorder="1" applyAlignment="1">
      <alignment vertical="top"/>
    </xf>
    <xf numFmtId="0" fontId="10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vertical="top"/>
    </xf>
    <xf numFmtId="0" fontId="9" fillId="4" borderId="0" xfId="0" applyFont="1" applyFill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vertical="center"/>
    </xf>
    <xf numFmtId="187" fontId="10" fillId="5" borderId="8" xfId="0" applyNumberFormat="1" applyFont="1" applyFill="1" applyBorder="1" applyAlignment="1">
      <alignment vertical="top" wrapText="1"/>
    </xf>
    <xf numFmtId="0" fontId="10" fillId="5" borderId="8" xfId="0" applyFont="1" applyFill="1" applyBorder="1" applyAlignment="1">
      <alignment horizontal="center" vertical="top" shrinkToFit="1"/>
    </xf>
    <xf numFmtId="187" fontId="10" fillId="5" borderId="8" xfId="1" applyNumberFormat="1" applyFont="1" applyFill="1" applyBorder="1" applyAlignment="1">
      <alignment vertical="top"/>
    </xf>
    <xf numFmtId="187" fontId="10" fillId="5" borderId="8" xfId="1" applyNumberFormat="1" applyFont="1" applyFill="1" applyBorder="1" applyAlignment="1">
      <alignment horizontal="right" vertical="top"/>
    </xf>
    <xf numFmtId="187" fontId="10" fillId="5" borderId="13" xfId="1" applyNumberFormat="1" applyFont="1" applyFill="1" applyBorder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vertical="top"/>
    </xf>
    <xf numFmtId="0" fontId="10" fillId="5" borderId="0" xfId="0" applyFont="1" applyFill="1" applyAlignment="1">
      <alignment vertical="top"/>
    </xf>
    <xf numFmtId="0" fontId="10" fillId="6" borderId="1" xfId="0" applyFont="1" applyFill="1" applyBorder="1" applyAlignment="1">
      <alignment horizontal="center" vertical="top"/>
    </xf>
    <xf numFmtId="187" fontId="5" fillId="6" borderId="1" xfId="1" applyNumberFormat="1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horizontal="center" vertical="top" shrinkToFit="1"/>
    </xf>
    <xf numFmtId="187" fontId="10" fillId="6" borderId="1" xfId="1" applyNumberFormat="1" applyFont="1" applyFill="1" applyBorder="1" applyAlignment="1">
      <alignment vertical="top"/>
    </xf>
    <xf numFmtId="187" fontId="10" fillId="6" borderId="1" xfId="0" applyNumberFormat="1" applyFont="1" applyFill="1" applyBorder="1" applyAlignment="1">
      <alignment vertical="top"/>
    </xf>
    <xf numFmtId="187" fontId="10" fillId="6" borderId="1" xfId="1" applyNumberFormat="1" applyFont="1" applyFill="1" applyBorder="1" applyAlignment="1">
      <alignment horizontal="right" vertical="top"/>
    </xf>
    <xf numFmtId="187" fontId="10" fillId="6" borderId="3" xfId="0" applyNumberFormat="1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10" fillId="6" borderId="4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87" fontId="4" fillId="0" borderId="1" xfId="1" applyNumberFormat="1" applyFont="1" applyBorder="1" applyAlignment="1">
      <alignment vertical="top" wrapText="1"/>
    </xf>
    <xf numFmtId="187" fontId="4" fillId="0" borderId="1" xfId="0" applyNumberFormat="1" applyFont="1" applyBorder="1" applyAlignment="1">
      <alignment vertical="top" wrapText="1"/>
    </xf>
    <xf numFmtId="0" fontId="4" fillId="7" borderId="1" xfId="0" applyFont="1" applyFill="1" applyBorder="1" applyAlignment="1">
      <alignment horizontal="center" vertical="center"/>
    </xf>
    <xf numFmtId="187" fontId="4" fillId="0" borderId="1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4" xfId="0" applyFont="1" applyBorder="1"/>
    <xf numFmtId="0" fontId="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vertical="top" wrapText="1"/>
    </xf>
    <xf numFmtId="187" fontId="5" fillId="8" borderId="1" xfId="1" applyNumberFormat="1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 vertical="center"/>
    </xf>
    <xf numFmtId="187" fontId="5" fillId="8" borderId="1" xfId="1" applyNumberFormat="1" applyFont="1" applyFill="1" applyBorder="1" applyAlignment="1">
      <alignment horizontal="right" vertical="top" wrapText="1"/>
    </xf>
    <xf numFmtId="187" fontId="11" fillId="8" borderId="1" xfId="0" applyNumberFormat="1" applyFont="1" applyFill="1" applyBorder="1"/>
    <xf numFmtId="187" fontId="11" fillId="8" borderId="3" xfId="0" applyNumberFormat="1" applyFont="1" applyFill="1" applyBorder="1"/>
    <xf numFmtId="0" fontId="10" fillId="8" borderId="1" xfId="0" applyFont="1" applyFill="1" applyBorder="1" applyAlignment="1">
      <alignment horizontal="center"/>
    </xf>
    <xf numFmtId="0" fontId="11" fillId="8" borderId="1" xfId="0" applyFont="1" applyFill="1" applyBorder="1"/>
    <xf numFmtId="0" fontId="11" fillId="8" borderId="4" xfId="0" applyFont="1" applyFill="1" applyBorder="1"/>
    <xf numFmtId="0" fontId="11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vertical="center"/>
    </xf>
    <xf numFmtId="187" fontId="5" fillId="9" borderId="1" xfId="1" applyNumberFormat="1" applyFont="1" applyFill="1" applyBorder="1" applyAlignment="1">
      <alignment horizontal="left" vertical="top" wrapText="1"/>
    </xf>
    <xf numFmtId="1" fontId="5" fillId="9" borderId="1" xfId="4" applyNumberFormat="1" applyFont="1" applyFill="1" applyBorder="1" applyAlignment="1">
      <alignment horizontal="center" vertical="top" shrinkToFit="1"/>
    </xf>
    <xf numFmtId="189" fontId="5" fillId="9" borderId="1" xfId="5" applyNumberFormat="1" applyFont="1" applyFill="1" applyBorder="1" applyAlignment="1">
      <alignment horizontal="center" vertical="center" wrapText="1"/>
    </xf>
    <xf numFmtId="187" fontId="5" fillId="9" borderId="1" xfId="1" applyNumberFormat="1" applyFont="1" applyFill="1" applyBorder="1" applyAlignment="1">
      <alignment horizontal="center" vertical="center" wrapText="1"/>
    </xf>
    <xf numFmtId="187" fontId="11" fillId="9" borderId="1" xfId="1" applyNumberFormat="1" applyFont="1" applyFill="1" applyBorder="1" applyAlignment="1">
      <alignment vertical="top"/>
    </xf>
    <xf numFmtId="43" fontId="11" fillId="9" borderId="1" xfId="1" applyFont="1" applyFill="1" applyBorder="1" applyAlignment="1">
      <alignment horizontal="center" vertical="top"/>
    </xf>
    <xf numFmtId="187" fontId="11" fillId="9" borderId="1" xfId="1" applyNumberFormat="1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/>
    </xf>
    <xf numFmtId="0" fontId="11" fillId="9" borderId="1" xfId="0" applyFont="1" applyFill="1" applyBorder="1" applyAlignment="1">
      <alignment horizontal="center" vertical="top" wrapText="1"/>
    </xf>
    <xf numFmtId="1" fontId="5" fillId="9" borderId="1" xfId="4" applyNumberFormat="1" applyFont="1" applyFill="1" applyBorder="1" applyAlignment="1">
      <alignment horizontal="center" vertical="top" wrapText="1" shrinkToFit="1"/>
    </xf>
    <xf numFmtId="187" fontId="5" fillId="9" borderId="1" xfId="1" applyNumberFormat="1" applyFont="1" applyFill="1" applyBorder="1" applyAlignment="1">
      <alignment horizontal="center" vertical="top" shrinkToFit="1"/>
    </xf>
    <xf numFmtId="187" fontId="5" fillId="9" borderId="1" xfId="1" applyNumberFormat="1" applyFont="1" applyFill="1" applyBorder="1" applyAlignment="1">
      <alignment horizontal="right" vertical="top" shrinkToFit="1"/>
    </xf>
    <xf numFmtId="187" fontId="5" fillId="9" borderId="3" xfId="1" applyNumberFormat="1" applyFont="1" applyFill="1" applyBorder="1" applyAlignment="1">
      <alignment horizontal="center" vertical="top" shrinkToFit="1"/>
    </xf>
    <xf numFmtId="0" fontId="10" fillId="9" borderId="1" xfId="0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11" fillId="9" borderId="4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shrinkToFit="1"/>
    </xf>
    <xf numFmtId="49" fontId="10" fillId="0" borderId="14" xfId="0" applyNumberFormat="1" applyFont="1" applyBorder="1" applyAlignment="1">
      <alignment horizontal="center" vertical="top" shrinkToFit="1"/>
    </xf>
    <xf numFmtId="49" fontId="4" fillId="7" borderId="1" xfId="0" quotePrefix="1" applyNumberFormat="1" applyFont="1" applyFill="1" applyBorder="1" applyAlignment="1">
      <alignment horizontal="center" vertical="top"/>
    </xf>
    <xf numFmtId="187" fontId="4" fillId="0" borderId="1" xfId="1" applyNumberFormat="1" applyFont="1" applyBorder="1" applyAlignment="1">
      <alignment vertical="top"/>
    </xf>
    <xf numFmtId="187" fontId="4" fillId="0" borderId="1" xfId="1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87" fontId="4" fillId="7" borderId="1" xfId="6" applyNumberFormat="1" applyFont="1" applyFill="1" applyBorder="1" applyAlignment="1">
      <alignment horizontal="center" vertical="top" wrapText="1" shrinkToFit="1"/>
    </xf>
    <xf numFmtId="187" fontId="4" fillId="0" borderId="1" xfId="3" applyNumberFormat="1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horizontal="center" vertical="top" wrapText="1"/>
    </xf>
    <xf numFmtId="43" fontId="4" fillId="0" borderId="1" xfId="3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187" fontId="4" fillId="0" borderId="1" xfId="1" applyNumberFormat="1" applyFont="1" applyFill="1" applyBorder="1" applyAlignment="1">
      <alignment horizontal="right" vertical="top" wrapText="1"/>
    </xf>
    <xf numFmtId="187" fontId="4" fillId="0" borderId="3" xfId="1" applyNumberFormat="1" applyFont="1" applyFill="1" applyBorder="1" applyAlignment="1">
      <alignment horizontal="center" vertical="top" wrapText="1"/>
    </xf>
    <xf numFmtId="187" fontId="4" fillId="3" borderId="3" xfId="1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/>
    </xf>
    <xf numFmtId="0" fontId="4" fillId="0" borderId="1" xfId="2" applyFont="1" applyFill="1" applyBorder="1" applyAlignment="1">
      <alignment vertical="top"/>
    </xf>
    <xf numFmtId="0" fontId="4" fillId="0" borderId="4" xfId="2" applyFont="1" applyFill="1" applyBorder="1" applyAlignment="1">
      <alignment vertical="top"/>
    </xf>
    <xf numFmtId="0" fontId="10" fillId="0" borderId="1" xfId="0" applyFont="1" applyBorder="1" applyAlignment="1">
      <alignment horizontal="center" vertical="top" shrinkToFit="1"/>
    </xf>
    <xf numFmtId="0" fontId="10" fillId="0" borderId="8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187" fontId="10" fillId="0" borderId="1" xfId="1" applyNumberFormat="1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1" fontId="4" fillId="0" borderId="13" xfId="4" applyNumberFormat="1" applyFont="1" applyFill="1" applyBorder="1" applyAlignment="1">
      <alignment horizontal="center" vertical="top" shrinkToFit="1"/>
    </xf>
    <xf numFmtId="187" fontId="10" fillId="0" borderId="1" xfId="1" applyNumberFormat="1" applyFont="1" applyBorder="1" applyAlignment="1">
      <alignment horizontal="right" vertical="top"/>
    </xf>
    <xf numFmtId="187" fontId="10" fillId="3" borderId="1" xfId="1" applyNumberFormat="1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8" xfId="7" applyFont="1" applyFill="1" applyBorder="1" applyAlignment="1">
      <alignment horizontal="center" vertical="top" shrinkToFit="1"/>
    </xf>
    <xf numFmtId="49" fontId="10" fillId="0" borderId="5" xfId="0" applyNumberFormat="1" applyFont="1" applyFill="1" applyBorder="1" applyAlignment="1">
      <alignment horizontal="center" vertical="top"/>
    </xf>
    <xf numFmtId="49" fontId="4" fillId="0" borderId="5" xfId="7" applyNumberFormat="1" applyFont="1" applyFill="1" applyBorder="1" applyAlignment="1">
      <alignment horizontal="center" vertical="top" shrinkToFit="1"/>
    </xf>
    <xf numFmtId="189" fontId="10" fillId="0" borderId="5" xfId="0" applyNumberFormat="1" applyFont="1" applyFill="1" applyBorder="1" applyAlignment="1">
      <alignment horizontal="center" vertical="top" wrapText="1"/>
    </xf>
    <xf numFmtId="187" fontId="4" fillId="0" borderId="8" xfId="1" applyNumberFormat="1" applyFont="1" applyFill="1" applyBorder="1" applyAlignment="1">
      <alignment horizontal="right" vertical="top" shrinkToFit="1"/>
    </xf>
    <xf numFmtId="187" fontId="4" fillId="0" borderId="8" xfId="1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191" fontId="4" fillId="0" borderId="5" xfId="6" applyNumberFormat="1" applyFont="1" applyFill="1" applyBorder="1" applyAlignment="1">
      <alignment horizontal="center" vertical="top" shrinkToFit="1"/>
    </xf>
    <xf numFmtId="192" fontId="10" fillId="0" borderId="5" xfId="0" applyNumberFormat="1" applyFont="1" applyBorder="1" applyAlignment="1">
      <alignment horizontal="right" vertical="top"/>
    </xf>
    <xf numFmtId="191" fontId="4" fillId="0" borderId="5" xfId="6" applyNumberFormat="1" applyFont="1" applyFill="1" applyBorder="1" applyAlignment="1">
      <alignment vertical="top" shrinkToFit="1"/>
    </xf>
    <xf numFmtId="1" fontId="10" fillId="0" borderId="8" xfId="1" applyNumberFormat="1" applyFont="1" applyBorder="1" applyAlignment="1">
      <alignment horizontal="center" vertical="top"/>
    </xf>
    <xf numFmtId="187" fontId="10" fillId="0" borderId="8" xfId="1" applyNumberFormat="1" applyFont="1" applyBorder="1" applyAlignment="1">
      <alignment horizontal="right" vertical="top"/>
    </xf>
    <xf numFmtId="187" fontId="4" fillId="0" borderId="10" xfId="1" applyNumberFormat="1" applyFont="1" applyFill="1" applyBorder="1" applyAlignment="1">
      <alignment horizontal="center" vertical="top" wrapText="1"/>
    </xf>
    <xf numFmtId="187" fontId="10" fillId="0" borderId="8" xfId="1" applyNumberFormat="1" applyFont="1" applyBorder="1" applyAlignment="1">
      <alignment vertical="top"/>
    </xf>
    <xf numFmtId="187" fontId="10" fillId="0" borderId="14" xfId="1" applyNumberFormat="1" applyFont="1" applyBorder="1" applyAlignment="1">
      <alignment vertical="top"/>
    </xf>
    <xf numFmtId="187" fontId="10" fillId="0" borderId="13" xfId="1" applyNumberFormat="1" applyFont="1" applyBorder="1" applyAlignment="1">
      <alignment vertical="top"/>
    </xf>
    <xf numFmtId="187" fontId="10" fillId="3" borderId="13" xfId="1" applyNumberFormat="1" applyFont="1" applyFill="1" applyBorder="1" applyAlignment="1">
      <alignment vertical="top"/>
    </xf>
    <xf numFmtId="187" fontId="9" fillId="4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10" fillId="7" borderId="1" xfId="0" applyFont="1" applyFill="1" applyBorder="1" applyAlignment="1">
      <alignment horizontal="center" vertical="top"/>
    </xf>
    <xf numFmtId="0" fontId="4" fillId="0" borderId="1" xfId="8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87" fontId="4" fillId="7" borderId="1" xfId="1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/>
    </xf>
    <xf numFmtId="189" fontId="4" fillId="0" borderId="1" xfId="0" applyNumberFormat="1" applyFont="1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 wrapText="1"/>
    </xf>
    <xf numFmtId="0" fontId="10" fillId="7" borderId="1" xfId="9" applyFont="1" applyFill="1" applyBorder="1" applyAlignment="1">
      <alignment horizontal="center" vertical="center" shrinkToFit="1"/>
    </xf>
    <xf numFmtId="1" fontId="10" fillId="7" borderId="1" xfId="9" applyNumberFormat="1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left"/>
    </xf>
    <xf numFmtId="0" fontId="4" fillId="7" borderId="1" xfId="1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 shrinkToFit="1"/>
    </xf>
    <xf numFmtId="1" fontId="4" fillId="7" borderId="1" xfId="4" applyNumberFormat="1" applyFont="1" applyFill="1" applyBorder="1" applyAlignment="1">
      <alignment horizontal="center" vertical="top" shrinkToFit="1"/>
    </xf>
    <xf numFmtId="187" fontId="4" fillId="7" borderId="1" xfId="1" applyNumberFormat="1" applyFont="1" applyFill="1" applyBorder="1" applyAlignment="1">
      <alignment horizontal="right" vertical="top" wrapText="1"/>
    </xf>
    <xf numFmtId="187" fontId="10" fillId="7" borderId="1" xfId="1" applyNumberFormat="1" applyFont="1" applyFill="1" applyBorder="1" applyAlignment="1">
      <alignment vertical="top"/>
    </xf>
    <xf numFmtId="187" fontId="4" fillId="7" borderId="3" xfId="1" applyNumberFormat="1" applyFont="1" applyFill="1" applyBorder="1" applyAlignment="1">
      <alignment horizontal="left" vertical="top" wrapText="1"/>
    </xf>
    <xf numFmtId="187" fontId="4" fillId="3" borderId="3" xfId="1" applyNumberFormat="1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vertical="top"/>
    </xf>
    <xf numFmtId="0" fontId="10" fillId="7" borderId="4" xfId="0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1" xfId="0" quotePrefix="1" applyFont="1" applyBorder="1" applyAlignment="1">
      <alignment horizontal="center" vertical="top" shrinkToFit="1"/>
    </xf>
    <xf numFmtId="0" fontId="10" fillId="0" borderId="1" xfId="0" quotePrefix="1" applyFont="1" applyBorder="1" applyAlignment="1">
      <alignment horizontal="center" vertical="top"/>
    </xf>
    <xf numFmtId="187" fontId="4" fillId="0" borderId="1" xfId="1" applyNumberFormat="1" applyFont="1" applyFill="1" applyBorder="1" applyAlignment="1">
      <alignment horizontal="left" vertical="top" wrapText="1"/>
    </xf>
    <xf numFmtId="187" fontId="10" fillId="0" borderId="3" xfId="1" applyNumberFormat="1" applyFont="1" applyBorder="1" applyAlignment="1">
      <alignment vertical="top"/>
    </xf>
    <xf numFmtId="187" fontId="10" fillId="3" borderId="3" xfId="1" applyNumberFormat="1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horizontal="center" vertical="top" shrinkToFit="1"/>
    </xf>
    <xf numFmtId="188" fontId="4" fillId="0" borderId="1" xfId="1" applyNumberFormat="1" applyFont="1" applyFill="1" applyBorder="1" applyAlignment="1">
      <alignment horizontal="center" vertical="top" shrinkToFit="1"/>
    </xf>
    <xf numFmtId="188" fontId="4" fillId="0" borderId="1" xfId="1" applyNumberFormat="1" applyFont="1" applyFill="1" applyBorder="1" applyAlignment="1">
      <alignment vertical="top" shrinkToFit="1"/>
    </xf>
    <xf numFmtId="187" fontId="10" fillId="0" borderId="1" xfId="1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187" fontId="10" fillId="0" borderId="1" xfId="1" applyNumberFormat="1" applyFont="1" applyFill="1" applyBorder="1" applyAlignment="1">
      <alignment horizontal="right" vertical="top"/>
    </xf>
    <xf numFmtId="0" fontId="10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shrinkToFit="1"/>
    </xf>
    <xf numFmtId="189" fontId="4" fillId="0" borderId="1" xfId="9" applyNumberFormat="1" applyFont="1" applyFill="1" applyBorder="1" applyAlignment="1">
      <alignment horizontal="center" vertical="top" shrinkToFit="1"/>
    </xf>
    <xf numFmtId="43" fontId="4" fillId="0" borderId="1" xfId="6" applyNumberFormat="1" applyFont="1" applyFill="1" applyBorder="1" applyAlignment="1">
      <alignment horizontal="center" vertical="top" shrinkToFit="1"/>
    </xf>
    <xf numFmtId="2" fontId="4" fillId="0" borderId="1" xfId="1" applyNumberFormat="1" applyFont="1" applyFill="1" applyBorder="1" applyAlignment="1">
      <alignment horizontal="center" vertical="center" wrapText="1"/>
    </xf>
    <xf numFmtId="191" fontId="4" fillId="0" borderId="1" xfId="6" applyNumberFormat="1" applyFont="1" applyFill="1" applyBorder="1" applyAlignment="1">
      <alignment horizontal="center" vertical="top" wrapText="1"/>
    </xf>
    <xf numFmtId="191" fontId="4" fillId="0" borderId="1" xfId="6" applyNumberFormat="1" applyFont="1" applyFill="1" applyBorder="1" applyAlignment="1">
      <alignment vertical="top" shrinkToFit="1"/>
    </xf>
    <xf numFmtId="193" fontId="4" fillId="0" borderId="1" xfId="6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191" fontId="4" fillId="0" borderId="1" xfId="6" applyNumberFormat="1" applyFont="1" applyFill="1" applyBorder="1" applyAlignment="1">
      <alignment horizontal="center" vertical="top" shrinkToFit="1"/>
    </xf>
    <xf numFmtId="1" fontId="4" fillId="0" borderId="1" xfId="6" applyNumberFormat="1" applyFont="1" applyFill="1" applyBorder="1" applyAlignment="1">
      <alignment horizontal="center" vertical="top" shrinkToFit="1"/>
    </xf>
    <xf numFmtId="49" fontId="4" fillId="0" borderId="1" xfId="7" applyNumberFormat="1" applyFont="1" applyFill="1" applyBorder="1" applyAlignment="1">
      <alignment horizontal="right"/>
    </xf>
    <xf numFmtId="187" fontId="10" fillId="0" borderId="1" xfId="1" applyNumberFormat="1" applyFont="1" applyBorder="1" applyAlignment="1">
      <alignment horizontal="right" vertical="center"/>
    </xf>
    <xf numFmtId="0" fontId="11" fillId="9" borderId="1" xfId="0" applyFont="1" applyFill="1" applyBorder="1"/>
    <xf numFmtId="0" fontId="11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wrapText="1"/>
    </xf>
    <xf numFmtId="0" fontId="11" fillId="9" borderId="14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87" fontId="11" fillId="9" borderId="1" xfId="1" applyNumberFormat="1" applyFont="1" applyFill="1" applyBorder="1"/>
    <xf numFmtId="0" fontId="11" fillId="9" borderId="14" xfId="0" applyFont="1" applyFill="1" applyBorder="1"/>
    <xf numFmtId="187" fontId="11" fillId="9" borderId="8" xfId="1" applyNumberFormat="1" applyFont="1" applyFill="1" applyBorder="1"/>
    <xf numFmtId="43" fontId="11" fillId="9" borderId="8" xfId="1" applyNumberFormat="1" applyFont="1" applyFill="1" applyBorder="1"/>
    <xf numFmtId="0" fontId="11" fillId="9" borderId="8" xfId="0" applyFont="1" applyFill="1" applyBorder="1"/>
    <xf numFmtId="0" fontId="11" fillId="9" borderId="13" xfId="0" applyFont="1" applyFill="1" applyBorder="1"/>
    <xf numFmtId="0" fontId="10" fillId="9" borderId="1" xfId="0" applyFont="1" applyFill="1" applyBorder="1" applyAlignment="1">
      <alignment horizontal="center"/>
    </xf>
    <xf numFmtId="0" fontId="11" fillId="10" borderId="10" xfId="0" applyFont="1" applyFill="1" applyBorder="1"/>
    <xf numFmtId="0" fontId="11" fillId="10" borderId="10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left" vertical="top" wrapText="1" readingOrder="2"/>
    </xf>
    <xf numFmtId="0" fontId="11" fillId="10" borderId="10" xfId="0" applyFont="1" applyFill="1" applyBorder="1" applyAlignment="1">
      <alignment wrapText="1"/>
    </xf>
    <xf numFmtId="0" fontId="11" fillId="10" borderId="1" xfId="0" applyFont="1" applyFill="1" applyBorder="1" applyAlignment="1">
      <alignment horizontal="center"/>
    </xf>
    <xf numFmtId="187" fontId="11" fillId="10" borderId="10" xfId="1" applyNumberFormat="1" applyFont="1" applyFill="1" applyBorder="1"/>
    <xf numFmtId="187" fontId="11" fillId="10" borderId="10" xfId="1" applyNumberFormat="1" applyFont="1" applyFill="1" applyBorder="1" applyAlignment="1">
      <alignment horizontal="center"/>
    </xf>
    <xf numFmtId="0" fontId="11" fillId="10" borderId="1" xfId="0" applyFont="1" applyFill="1" applyBorder="1"/>
    <xf numFmtId="187" fontId="11" fillId="10" borderId="1" xfId="1" applyNumberFormat="1" applyFont="1" applyFill="1" applyBorder="1"/>
    <xf numFmtId="43" fontId="11" fillId="10" borderId="1" xfId="1" applyFont="1" applyFill="1" applyBorder="1"/>
    <xf numFmtId="188" fontId="11" fillId="10" borderId="1" xfId="1" applyNumberFormat="1" applyFont="1" applyFill="1" applyBorder="1"/>
    <xf numFmtId="187" fontId="11" fillId="10" borderId="10" xfId="1" applyNumberFormat="1" applyFont="1" applyFill="1" applyBorder="1" applyAlignment="1">
      <alignment horizontal="right"/>
    </xf>
    <xf numFmtId="187" fontId="11" fillId="10" borderId="15" xfId="1" applyNumberFormat="1" applyFont="1" applyFill="1" applyBorder="1"/>
    <xf numFmtId="0" fontId="10" fillId="10" borderId="10" xfId="0" applyFont="1" applyFill="1" applyBorder="1" applyAlignment="1">
      <alignment horizontal="center"/>
    </xf>
    <xf numFmtId="0" fontId="11" fillId="10" borderId="16" xfId="0" applyFont="1" applyFill="1" applyBorder="1"/>
    <xf numFmtId="0" fontId="4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vertical="top" wrapText="1"/>
    </xf>
    <xf numFmtId="1" fontId="4" fillId="7" borderId="1" xfId="6" applyNumberFormat="1" applyFont="1" applyFill="1" applyBorder="1" applyAlignment="1">
      <alignment horizontal="center" vertical="top" wrapText="1"/>
    </xf>
    <xf numFmtId="49" fontId="4" fillId="7" borderId="1" xfId="0" applyNumberFormat="1" applyFont="1" applyFill="1" applyBorder="1" applyAlignment="1">
      <alignment horizontal="center" vertical="top" wrapText="1"/>
    </xf>
    <xf numFmtId="49" fontId="4" fillId="7" borderId="1" xfId="9" applyNumberFormat="1" applyFont="1" applyFill="1" applyBorder="1" applyAlignment="1">
      <alignment horizontal="center" vertical="top" shrinkToFit="1"/>
    </xf>
    <xf numFmtId="189" fontId="4" fillId="7" borderId="1" xfId="11" applyNumberFormat="1" applyFont="1" applyFill="1" applyBorder="1" applyAlignment="1">
      <alignment horizontal="center" vertical="top" wrapText="1"/>
    </xf>
    <xf numFmtId="0" fontId="10" fillId="7" borderId="1" xfId="1" applyNumberFormat="1" applyFont="1" applyFill="1" applyBorder="1" applyAlignment="1">
      <alignment horizontal="center" vertical="top"/>
    </xf>
    <xf numFmtId="187" fontId="4" fillId="7" borderId="1" xfId="6" applyNumberFormat="1" applyFont="1" applyFill="1" applyBorder="1" applyAlignment="1">
      <alignment horizontal="right" vertical="top" wrapText="1" shrinkToFit="1"/>
    </xf>
    <xf numFmtId="191" fontId="4" fillId="7" borderId="1" xfId="6" applyNumberFormat="1" applyFont="1" applyFill="1" applyBorder="1" applyAlignment="1">
      <alignment horizontal="right" vertical="top" wrapText="1" shrinkToFit="1"/>
    </xf>
    <xf numFmtId="0" fontId="10" fillId="7" borderId="1" xfId="0" applyFont="1" applyFill="1" applyBorder="1" applyAlignment="1">
      <alignment horizontal="right" vertical="top"/>
    </xf>
    <xf numFmtId="188" fontId="4" fillId="7" borderId="1" xfId="6" applyNumberFormat="1" applyFont="1" applyFill="1" applyBorder="1" applyAlignment="1">
      <alignment horizontal="right" vertical="top" wrapText="1"/>
    </xf>
    <xf numFmtId="0" fontId="4" fillId="7" borderId="1" xfId="11" applyNumberFormat="1" applyFont="1" applyFill="1" applyBorder="1" applyAlignment="1">
      <alignment horizontal="right" vertical="top" wrapText="1"/>
    </xf>
    <xf numFmtId="1" fontId="4" fillId="7" borderId="1" xfId="0" applyNumberFormat="1" applyFont="1" applyFill="1" applyBorder="1" applyAlignment="1">
      <alignment horizontal="right" vertical="top" wrapText="1"/>
    </xf>
    <xf numFmtId="1" fontId="10" fillId="7" borderId="1" xfId="1" applyNumberFormat="1" applyFont="1" applyFill="1" applyBorder="1" applyAlignment="1">
      <alignment horizontal="center" vertical="top"/>
    </xf>
    <xf numFmtId="187" fontId="10" fillId="7" borderId="1" xfId="1" applyNumberFormat="1" applyFont="1" applyFill="1" applyBorder="1" applyAlignment="1">
      <alignment horizontal="right"/>
    </xf>
    <xf numFmtId="187" fontId="10" fillId="7" borderId="3" xfId="1" applyNumberFormat="1" applyFont="1" applyFill="1" applyBorder="1" applyAlignment="1">
      <alignment vertical="top"/>
    </xf>
    <xf numFmtId="0" fontId="4" fillId="11" borderId="1" xfId="2" applyFont="1" applyFill="1" applyBorder="1" applyAlignment="1">
      <alignment horizontal="center" vertical="center"/>
    </xf>
    <xf numFmtId="0" fontId="5" fillId="11" borderId="1" xfId="2" applyFont="1" applyFill="1" applyBorder="1" applyAlignment="1">
      <alignment vertical="center"/>
    </xf>
    <xf numFmtId="0" fontId="5" fillId="11" borderId="4" xfId="2" applyFont="1" applyFill="1" applyBorder="1" applyAlignment="1">
      <alignment vertical="center"/>
    </xf>
    <xf numFmtId="0" fontId="10" fillId="10" borderId="1" xfId="0" applyFont="1" applyFill="1" applyBorder="1"/>
    <xf numFmtId="0" fontId="10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top" wrapText="1"/>
    </xf>
    <xf numFmtId="0" fontId="10" fillId="10" borderId="1" xfId="0" applyFont="1" applyFill="1" applyBorder="1" applyAlignment="1">
      <alignment wrapText="1"/>
    </xf>
    <xf numFmtId="187" fontId="10" fillId="10" borderId="1" xfId="1" applyNumberFormat="1" applyFont="1" applyFill="1" applyBorder="1"/>
    <xf numFmtId="187" fontId="10" fillId="10" borderId="1" xfId="1" applyNumberFormat="1" applyFont="1" applyFill="1" applyBorder="1" applyAlignment="1">
      <alignment horizontal="center"/>
    </xf>
    <xf numFmtId="187" fontId="10" fillId="10" borderId="1" xfId="1" applyNumberFormat="1" applyFont="1" applyFill="1" applyBorder="1" applyAlignment="1">
      <alignment horizontal="right"/>
    </xf>
    <xf numFmtId="187" fontId="10" fillId="10" borderId="3" xfId="1" applyNumberFormat="1" applyFont="1" applyFill="1" applyBorder="1" applyAlignment="1">
      <alignment horizontal="center"/>
    </xf>
    <xf numFmtId="0" fontId="10" fillId="10" borderId="4" xfId="0" applyFont="1" applyFill="1" applyBorder="1"/>
    <xf numFmtId="1" fontId="4" fillId="0" borderId="1" xfId="4" applyNumberFormat="1" applyFont="1" applyFill="1" applyBorder="1" applyAlignment="1">
      <alignment horizontal="center" vertical="top" shrinkToFit="1"/>
    </xf>
    <xf numFmtId="0" fontId="11" fillId="10" borderId="1" xfId="0" applyFont="1" applyFill="1" applyBorder="1" applyAlignment="1">
      <alignment vertical="top" wrapText="1"/>
    </xf>
    <xf numFmtId="0" fontId="11" fillId="10" borderId="1" xfId="0" applyFont="1" applyFill="1" applyBorder="1" applyAlignment="1">
      <alignment wrapText="1"/>
    </xf>
    <xf numFmtId="187" fontId="11" fillId="10" borderId="1" xfId="1" applyNumberFormat="1" applyFont="1" applyFill="1" applyBorder="1" applyAlignment="1">
      <alignment horizontal="right"/>
    </xf>
    <xf numFmtId="187" fontId="11" fillId="10" borderId="3" xfId="1" applyNumberFormat="1" applyFont="1" applyFill="1" applyBorder="1"/>
    <xf numFmtId="0" fontId="11" fillId="10" borderId="4" xfId="0" applyFont="1" applyFill="1" applyBorder="1"/>
    <xf numFmtId="0" fontId="10" fillId="0" borderId="1" xfId="0" applyFont="1" applyBorder="1" applyAlignment="1">
      <alignment horizontal="center" vertical="top" wrapText="1"/>
    </xf>
    <xf numFmtId="0" fontId="4" fillId="0" borderId="1" xfId="7" applyFont="1" applyFill="1" applyBorder="1" applyAlignment="1">
      <alignment horizontal="center" vertical="top" shrinkToFit="1"/>
    </xf>
    <xf numFmtId="49" fontId="10" fillId="0" borderId="1" xfId="0" applyNumberFormat="1" applyFont="1" applyFill="1" applyBorder="1" applyAlignment="1">
      <alignment horizontal="center" vertical="top"/>
    </xf>
    <xf numFmtId="49" fontId="4" fillId="0" borderId="1" xfId="7" applyNumberFormat="1" applyFont="1" applyFill="1" applyBorder="1" applyAlignment="1">
      <alignment horizontal="center" vertical="top" shrinkToFit="1"/>
    </xf>
    <xf numFmtId="194" fontId="10" fillId="0" borderId="1" xfId="0" applyNumberFormat="1" applyFont="1" applyFill="1" applyBorder="1" applyAlignment="1">
      <alignment horizontal="center" vertical="top" wrapText="1"/>
    </xf>
    <xf numFmtId="189" fontId="10" fillId="0" borderId="1" xfId="0" applyNumberFormat="1" applyFont="1" applyFill="1" applyBorder="1" applyAlignment="1">
      <alignment horizontal="center" vertical="top" wrapText="1"/>
    </xf>
    <xf numFmtId="187" fontId="4" fillId="0" borderId="1" xfId="1" applyNumberFormat="1" applyFont="1" applyFill="1" applyBorder="1" applyAlignment="1">
      <alignment horizontal="right" vertical="top" shrinkToFit="1"/>
    </xf>
    <xf numFmtId="187" fontId="15" fillId="0" borderId="1" xfId="1" applyNumberFormat="1" applyFont="1" applyFill="1" applyBorder="1" applyAlignment="1">
      <alignment horizontal="center" vertical="top"/>
    </xf>
    <xf numFmtId="192" fontId="10" fillId="0" borderId="1" xfId="0" applyNumberFormat="1" applyFont="1" applyBorder="1" applyAlignment="1">
      <alignment horizontal="right" vertical="top"/>
    </xf>
    <xf numFmtId="43" fontId="16" fillId="0" borderId="1" xfId="3" applyFont="1" applyFill="1" applyBorder="1" applyAlignment="1">
      <alignment horizontal="center" vertical="top" wrapText="1"/>
    </xf>
    <xf numFmtId="187" fontId="16" fillId="0" borderId="1" xfId="3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/>
    </xf>
    <xf numFmtId="0" fontId="16" fillId="0" borderId="1" xfId="2" applyFont="1" applyFill="1" applyBorder="1" applyAlignment="1">
      <alignment horizontal="center" vertical="top" wrapText="1"/>
    </xf>
    <xf numFmtId="187" fontId="4" fillId="0" borderId="3" xfId="1" applyNumberFormat="1" applyFont="1" applyFill="1" applyBorder="1" applyAlignment="1">
      <alignment horizontal="right" vertical="top" shrinkToFit="1"/>
    </xf>
    <xf numFmtId="187" fontId="4" fillId="3" borderId="3" xfId="1" applyNumberFormat="1" applyFont="1" applyFill="1" applyBorder="1" applyAlignment="1">
      <alignment horizontal="right" vertical="top" shrinkToFit="1"/>
    </xf>
    <xf numFmtId="0" fontId="17" fillId="0" borderId="1" xfId="0" applyFont="1" applyBorder="1" applyAlignment="1">
      <alignment vertical="top"/>
    </xf>
    <xf numFmtId="0" fontId="17" fillId="0" borderId="0" xfId="0" applyFont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7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top" wrapText="1"/>
    </xf>
    <xf numFmtId="49" fontId="4" fillId="0" borderId="1" xfId="7" applyNumberFormat="1" applyFont="1" applyFill="1" applyBorder="1" applyAlignment="1">
      <alignment horizontal="center" vertical="center" shrinkToFit="1"/>
    </xf>
    <xf numFmtId="0" fontId="18" fillId="0" borderId="1" xfId="0" applyFont="1" applyBorder="1"/>
    <xf numFmtId="191" fontId="4" fillId="0" borderId="1" xfId="6" applyNumberFormat="1" applyFont="1" applyFill="1" applyBorder="1" applyAlignment="1">
      <alignment horizontal="center" vertical="center" shrinkToFit="1"/>
    </xf>
    <xf numFmtId="192" fontId="10" fillId="0" borderId="1" xfId="0" applyNumberFormat="1" applyFont="1" applyBorder="1" applyAlignment="1">
      <alignment horizontal="right" vertical="center"/>
    </xf>
    <xf numFmtId="187" fontId="18" fillId="0" borderId="1" xfId="1" applyNumberFormat="1" applyFont="1" applyBorder="1" applyAlignment="1">
      <alignment horizontal="right"/>
    </xf>
    <xf numFmtId="0" fontId="18" fillId="0" borderId="0" xfId="0" applyFont="1"/>
    <xf numFmtId="0" fontId="10" fillId="7" borderId="11" xfId="0" applyFont="1" applyFill="1" applyBorder="1" applyAlignment="1">
      <alignment horizontal="center" vertical="top"/>
    </xf>
    <xf numFmtId="0" fontId="10" fillId="7" borderId="17" xfId="0" applyFont="1" applyFill="1" applyBorder="1" applyAlignment="1">
      <alignment horizontal="center" vertical="top"/>
    </xf>
    <xf numFmtId="0" fontId="4" fillId="7" borderId="11" xfId="9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87" fontId="4" fillId="7" borderId="11" xfId="1" applyNumberFormat="1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center"/>
    </xf>
    <xf numFmtId="189" fontId="4" fillId="0" borderId="11" xfId="0" applyNumberFormat="1" applyFont="1" applyFill="1" applyBorder="1" applyAlignment="1">
      <alignment horizontal="center" vertical="top"/>
    </xf>
    <xf numFmtId="189" fontId="4" fillId="0" borderId="17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/>
    <xf numFmtId="0" fontId="10" fillId="7" borderId="17" xfId="0" applyFont="1" applyFill="1" applyBorder="1" applyAlignment="1">
      <alignment horizontal="center" vertical="top" wrapText="1"/>
    </xf>
    <xf numFmtId="0" fontId="10" fillId="7" borderId="11" xfId="9" applyFont="1" applyFill="1" applyBorder="1" applyAlignment="1">
      <alignment horizontal="center" vertical="center" shrinkToFit="1"/>
    </xf>
    <xf numFmtId="1" fontId="10" fillId="7" borderId="17" xfId="9" applyNumberFormat="1" applyFont="1" applyFill="1" applyBorder="1" applyAlignment="1">
      <alignment horizontal="center" vertical="center" shrinkToFit="1"/>
    </xf>
    <xf numFmtId="1" fontId="10" fillId="7" borderId="11" xfId="9" applyNumberFormat="1" applyFont="1" applyFill="1" applyBorder="1" applyAlignment="1">
      <alignment horizontal="center" vertical="center" shrinkToFit="1"/>
    </xf>
    <xf numFmtId="0" fontId="4" fillId="7" borderId="11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 vertical="top"/>
    </xf>
    <xf numFmtId="0" fontId="4" fillId="7" borderId="17" xfId="0" applyFont="1" applyFill="1" applyBorder="1" applyAlignment="1">
      <alignment horizontal="left"/>
    </xf>
    <xf numFmtId="0" fontId="4" fillId="7" borderId="11" xfId="10" applyNumberFormat="1" applyFont="1" applyFill="1" applyBorder="1" applyAlignment="1">
      <alignment horizontal="center" vertical="center" shrinkToFit="1"/>
    </xf>
    <xf numFmtId="0" fontId="4" fillId="7" borderId="17" xfId="10" applyNumberFormat="1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shrinkToFit="1"/>
    </xf>
    <xf numFmtId="0" fontId="4" fillId="7" borderId="17" xfId="0" applyFont="1" applyFill="1" applyBorder="1" applyAlignment="1">
      <alignment horizontal="center" vertical="top" shrinkToFit="1"/>
    </xf>
    <xf numFmtId="1" fontId="4" fillId="7" borderId="11" xfId="4" applyNumberFormat="1" applyFont="1" applyFill="1" applyBorder="1" applyAlignment="1">
      <alignment horizontal="center" vertical="top" shrinkToFit="1"/>
    </xf>
    <xf numFmtId="187" fontId="4" fillId="7" borderId="11" xfId="1" applyNumberFormat="1" applyFont="1" applyFill="1" applyBorder="1" applyAlignment="1">
      <alignment horizontal="right" vertical="top" wrapText="1"/>
    </xf>
    <xf numFmtId="187" fontId="4" fillId="7" borderId="17" xfId="1" applyNumberFormat="1" applyFont="1" applyFill="1" applyBorder="1" applyAlignment="1">
      <alignment horizontal="left" vertical="top" wrapText="1"/>
    </xf>
    <xf numFmtId="187" fontId="10" fillId="7" borderId="11" xfId="1" applyNumberFormat="1" applyFont="1" applyFill="1" applyBorder="1" applyAlignment="1">
      <alignment vertical="top"/>
    </xf>
    <xf numFmtId="187" fontId="10" fillId="7" borderId="17" xfId="1" applyNumberFormat="1" applyFont="1" applyFill="1" applyBorder="1" applyAlignment="1">
      <alignment vertical="top"/>
    </xf>
    <xf numFmtId="187" fontId="4" fillId="7" borderId="18" xfId="1" applyNumberFormat="1" applyFont="1" applyFill="1" applyBorder="1" applyAlignment="1">
      <alignment horizontal="left" vertical="top" wrapText="1"/>
    </xf>
    <xf numFmtId="187" fontId="4" fillId="3" borderId="13" xfId="1" applyNumberFormat="1" applyFont="1" applyFill="1" applyBorder="1" applyAlignment="1">
      <alignment horizontal="left" vertical="top" wrapText="1"/>
    </xf>
    <xf numFmtId="0" fontId="10" fillId="7" borderId="0" xfId="0" applyFont="1" applyFill="1" applyAlignment="1">
      <alignment vertical="top"/>
    </xf>
    <xf numFmtId="0" fontId="4" fillId="7" borderId="1" xfId="9" applyFont="1" applyFill="1" applyBorder="1" applyAlignment="1">
      <alignment vertical="center" shrinkToFit="1"/>
    </xf>
    <xf numFmtId="189" fontId="4" fillId="7" borderId="1" xfId="9" applyNumberFormat="1" applyFont="1" applyFill="1" applyBorder="1" applyAlignment="1">
      <alignment horizontal="center" vertical="center" shrinkToFit="1"/>
    </xf>
    <xf numFmtId="3" fontId="4" fillId="7" borderId="1" xfId="0" applyNumberFormat="1" applyFont="1" applyFill="1" applyBorder="1" applyAlignment="1"/>
    <xf numFmtId="3" fontId="4" fillId="7" borderId="1" xfId="0" applyNumberFormat="1" applyFont="1" applyFill="1" applyBorder="1" applyAlignment="1">
      <alignment vertical="top"/>
    </xf>
    <xf numFmtId="187" fontId="11" fillId="10" borderId="1" xfId="0" applyNumberFormat="1" applyFont="1" applyFill="1" applyBorder="1" applyAlignment="1">
      <alignment horizontal="center"/>
    </xf>
    <xf numFmtId="187" fontId="11" fillId="10" borderId="1" xfId="1" applyNumberFormat="1" applyFont="1" applyFill="1" applyBorder="1" applyAlignment="1">
      <alignment horizontal="center"/>
    </xf>
    <xf numFmtId="187" fontId="11" fillId="10" borderId="3" xfId="1" applyNumberFormat="1" applyFont="1" applyFill="1" applyBorder="1" applyAlignment="1">
      <alignment horizontal="center"/>
    </xf>
    <xf numFmtId="188" fontId="4" fillId="0" borderId="1" xfId="12" applyNumberFormat="1" applyFont="1" applyBorder="1" applyAlignment="1">
      <alignment horizontal="center" vertical="top"/>
    </xf>
    <xf numFmtId="188" fontId="4" fillId="0" borderId="1" xfId="12" applyNumberFormat="1" applyFont="1" applyBorder="1" applyAlignment="1">
      <alignment vertical="top"/>
    </xf>
    <xf numFmtId="187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87" fontId="10" fillId="0" borderId="1" xfId="1" applyNumberFormat="1" applyFont="1" applyFill="1" applyBorder="1"/>
    <xf numFmtId="187" fontId="10" fillId="0" borderId="1" xfId="1" applyNumberFormat="1" applyFont="1" applyFill="1" applyBorder="1" applyAlignment="1">
      <alignment horizontal="right"/>
    </xf>
    <xf numFmtId="187" fontId="4" fillId="0" borderId="1" xfId="1" applyNumberFormat="1" applyFont="1" applyFill="1" applyBorder="1" applyAlignment="1">
      <alignment horizontal="center" vertical="center" wrapText="1"/>
    </xf>
    <xf numFmtId="187" fontId="4" fillId="0" borderId="3" xfId="1" applyNumberFormat="1" applyFont="1" applyFill="1" applyBorder="1" applyAlignment="1">
      <alignment horizontal="center" vertical="center" wrapText="1"/>
    </xf>
    <xf numFmtId="187" fontId="4" fillId="3" borderId="3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195" fontId="4" fillId="0" borderId="1" xfId="9" applyNumberFormat="1" applyFont="1" applyFill="1" applyBorder="1" applyAlignment="1">
      <alignment horizontal="center" vertical="top" shrinkToFit="1"/>
    </xf>
    <xf numFmtId="187" fontId="4" fillId="0" borderId="1" xfId="6" applyNumberFormat="1" applyFont="1" applyFill="1" applyBorder="1" applyAlignment="1">
      <alignment horizontal="center" vertical="top" shrinkToFit="1"/>
    </xf>
    <xf numFmtId="187" fontId="4" fillId="0" borderId="1" xfId="6" applyNumberFormat="1" applyFont="1" applyFill="1" applyBorder="1" applyAlignment="1">
      <alignment horizontal="center" vertical="top" wrapText="1"/>
    </xf>
    <xf numFmtId="187" fontId="4" fillId="0" borderId="1" xfId="0" applyNumberFormat="1" applyFont="1" applyFill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right" vertical="center" wrapText="1" shrinkToFit="1"/>
    </xf>
    <xf numFmtId="0" fontId="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top" shrinkToFit="1"/>
    </xf>
    <xf numFmtId="187" fontId="11" fillId="9" borderId="1" xfId="1" applyNumberFormat="1" applyFont="1" applyFill="1" applyBorder="1" applyAlignment="1">
      <alignment horizontal="right" vertical="top"/>
    </xf>
    <xf numFmtId="187" fontId="11" fillId="9" borderId="3" xfId="1" applyNumberFormat="1" applyFont="1" applyFill="1" applyBorder="1" applyAlignment="1">
      <alignment horizontal="center" vertical="top"/>
    </xf>
    <xf numFmtId="187" fontId="10" fillId="0" borderId="1" xfId="1" applyNumberFormat="1" applyFont="1" applyBorder="1" applyAlignment="1">
      <alignment horizontal="center" vertical="top"/>
    </xf>
    <xf numFmtId="187" fontId="4" fillId="0" borderId="1" xfId="13" applyNumberFormat="1" applyFont="1" applyFill="1" applyBorder="1" applyAlignment="1">
      <alignment horizontal="center" vertical="top"/>
    </xf>
    <xf numFmtId="1" fontId="10" fillId="0" borderId="1" xfId="1" applyNumberFormat="1" applyFont="1" applyBorder="1" applyAlignment="1">
      <alignment horizontal="center" vertical="top"/>
    </xf>
    <xf numFmtId="0" fontId="6" fillId="0" borderId="1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187" fontId="4" fillId="0" borderId="1" xfId="1" applyNumberFormat="1" applyFont="1" applyFill="1" applyBorder="1" applyAlignment="1">
      <alignment horizontal="right" vertical="top" wrapText="1" shrinkToFit="1"/>
    </xf>
    <xf numFmtId="187" fontId="4" fillId="0" borderId="3" xfId="1" applyNumberFormat="1" applyFont="1" applyFill="1" applyBorder="1" applyAlignment="1">
      <alignment horizontal="right" vertical="top" wrapText="1" shrinkToFit="1"/>
    </xf>
    <xf numFmtId="187" fontId="4" fillId="3" borderId="3" xfId="1" applyNumberFormat="1" applyFont="1" applyFill="1" applyBorder="1" applyAlignment="1">
      <alignment horizontal="right" vertical="top" wrapText="1" shrinkToFit="1"/>
    </xf>
    <xf numFmtId="189" fontId="10" fillId="0" borderId="1" xfId="0" applyNumberFormat="1" applyFont="1" applyBorder="1" applyAlignment="1">
      <alignment vertical="top"/>
    </xf>
    <xf numFmtId="0" fontId="11" fillId="9" borderId="8" xfId="0" applyFont="1" applyFill="1" applyBorder="1" applyAlignment="1">
      <alignment vertical="center" wrapText="1"/>
    </xf>
    <xf numFmtId="0" fontId="11" fillId="9" borderId="8" xfId="0" applyFont="1" applyFill="1" applyBorder="1" applyAlignment="1">
      <alignment wrapText="1"/>
    </xf>
    <xf numFmtId="187" fontId="11" fillId="9" borderId="8" xfId="0" applyNumberFormat="1" applyFont="1" applyFill="1" applyBorder="1" applyAlignment="1">
      <alignment horizontal="center"/>
    </xf>
    <xf numFmtId="187" fontId="11" fillId="9" borderId="8" xfId="1" applyNumberFormat="1" applyFont="1" applyFill="1" applyBorder="1" applyAlignment="1">
      <alignment horizontal="right"/>
    </xf>
    <xf numFmtId="187" fontId="11" fillId="9" borderId="13" xfId="1" applyNumberFormat="1" applyFont="1" applyFill="1" applyBorder="1"/>
    <xf numFmtId="0" fontId="11" fillId="9" borderId="0" xfId="0" applyFont="1" applyFill="1"/>
    <xf numFmtId="187" fontId="10" fillId="10" borderId="1" xfId="0" applyNumberFormat="1" applyFont="1" applyFill="1" applyBorder="1" applyAlignment="1">
      <alignment horizontal="center"/>
    </xf>
    <xf numFmtId="187" fontId="10" fillId="10" borderId="3" xfId="1" applyNumberFormat="1" applyFont="1" applyFill="1" applyBorder="1"/>
    <xf numFmtId="0" fontId="11" fillId="0" borderId="1" xfId="0" applyFont="1" applyFill="1" applyBorder="1" applyAlignment="1">
      <alignment wrapText="1"/>
    </xf>
    <xf numFmtId="187" fontId="10" fillId="0" borderId="3" xfId="1" applyNumberFormat="1" applyFont="1" applyFill="1" applyBorder="1"/>
    <xf numFmtId="187" fontId="10" fillId="3" borderId="3" xfId="1" applyNumberFormat="1" applyFont="1" applyFill="1" applyBorder="1"/>
    <xf numFmtId="0" fontId="4" fillId="0" borderId="1" xfId="0" applyFont="1" applyFill="1" applyBorder="1" applyAlignment="1">
      <alignment vertical="top" wrapText="1"/>
    </xf>
    <xf numFmtId="0" fontId="10" fillId="0" borderId="1" xfId="9" applyFont="1" applyFill="1" applyBorder="1" applyAlignment="1">
      <alignment horizontal="center" vertical="center" shrinkToFit="1"/>
    </xf>
    <xf numFmtId="1" fontId="10" fillId="0" borderId="1" xfId="9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/>
    </xf>
    <xf numFmtId="0" fontId="4" fillId="0" borderId="1" xfId="1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vertical="top"/>
    </xf>
    <xf numFmtId="187" fontId="4" fillId="0" borderId="3" xfId="1" applyNumberFormat="1" applyFont="1" applyFill="1" applyBorder="1" applyAlignment="1">
      <alignment horizontal="left" vertical="top" wrapText="1"/>
    </xf>
    <xf numFmtId="43" fontId="11" fillId="10" borderId="1" xfId="1" applyFont="1" applyFill="1" applyBorder="1" applyAlignment="1">
      <alignment horizontal="center"/>
    </xf>
    <xf numFmtId="187" fontId="4" fillId="0" borderId="1" xfId="1" quotePrefix="1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14" applyFont="1" applyBorder="1" applyAlignment="1">
      <alignment horizontal="center" vertical="top"/>
    </xf>
    <xf numFmtId="49" fontId="4" fillId="0" borderId="1" xfId="14" applyNumberFormat="1" applyFont="1" applyBorder="1" applyAlignment="1">
      <alignment horizontal="center" vertical="top"/>
    </xf>
    <xf numFmtId="0" fontId="4" fillId="12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187" fontId="4" fillId="0" borderId="1" xfId="1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187" fontId="4" fillId="0" borderId="8" xfId="1" applyNumberFormat="1" applyFont="1" applyBorder="1" applyAlignment="1">
      <alignment vertical="top" wrapText="1"/>
    </xf>
    <xf numFmtId="187" fontId="4" fillId="0" borderId="8" xfId="1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10" fillId="0" borderId="0" xfId="0" applyFont="1" applyBorder="1"/>
    <xf numFmtId="43" fontId="10" fillId="10" borderId="1" xfId="1" applyFont="1" applyFill="1" applyBorder="1"/>
    <xf numFmtId="2" fontId="4" fillId="7" borderId="1" xfId="15" applyNumberFormat="1" applyFont="1" applyFill="1" applyBorder="1" applyAlignment="1">
      <alignment vertical="top" wrapText="1"/>
    </xf>
    <xf numFmtId="2" fontId="4" fillId="7" borderId="1" xfId="15" applyNumberFormat="1" applyFont="1" applyFill="1" applyBorder="1" applyAlignment="1">
      <alignment horizontal="center" vertical="top" wrapText="1"/>
    </xf>
    <xf numFmtId="1" fontId="4" fillId="7" borderId="1" xfId="16" applyNumberFormat="1" applyFont="1" applyFill="1" applyBorder="1" applyAlignment="1">
      <alignment horizontal="center" vertical="top" wrapText="1" shrinkToFit="1"/>
    </xf>
    <xf numFmtId="189" fontId="4" fillId="7" borderId="1" xfId="15" applyNumberFormat="1" applyFont="1" applyFill="1" applyBorder="1" applyAlignment="1">
      <alignment horizontal="left" vertical="top" wrapText="1"/>
    </xf>
    <xf numFmtId="49" fontId="4" fillId="0" borderId="1" xfId="13" applyNumberFormat="1" applyFont="1" applyFill="1" applyBorder="1" applyAlignment="1">
      <alignment horizontal="center" vertical="top"/>
    </xf>
    <xf numFmtId="0" fontId="18" fillId="0" borderId="1" xfId="0" applyFont="1" applyBorder="1" applyAlignment="1">
      <alignment vertical="top"/>
    </xf>
    <xf numFmtId="0" fontId="4" fillId="7" borderId="1" xfId="11" applyFont="1" applyFill="1" applyBorder="1" applyAlignment="1">
      <alignment horizontal="center" vertical="top" wrapText="1"/>
    </xf>
    <xf numFmtId="187" fontId="18" fillId="0" borderId="1" xfId="1" applyNumberFormat="1" applyFont="1" applyBorder="1" applyAlignment="1">
      <alignment horizontal="right" vertical="top"/>
    </xf>
    <xf numFmtId="0" fontId="18" fillId="0" borderId="4" xfId="0" applyFont="1" applyBorder="1" applyAlignment="1">
      <alignment vertical="top"/>
    </xf>
    <xf numFmtId="187" fontId="4" fillId="0" borderId="1" xfId="1" applyNumberFormat="1" applyFont="1" applyFill="1" applyBorder="1" applyAlignment="1">
      <alignment horizontal="left" wrapText="1"/>
    </xf>
    <xf numFmtId="187" fontId="4" fillId="0" borderId="1" xfId="1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shrinkToFit="1"/>
    </xf>
    <xf numFmtId="0" fontId="4" fillId="0" borderId="1" xfId="14" applyFont="1" applyBorder="1" applyAlignment="1">
      <alignment horizontal="center"/>
    </xf>
    <xf numFmtId="49" fontId="4" fillId="0" borderId="1" xfId="14" applyNumberFormat="1" applyFont="1" applyBorder="1" applyAlignment="1">
      <alignment horizontal="center"/>
    </xf>
    <xf numFmtId="187" fontId="10" fillId="0" borderId="1" xfId="1" applyNumberFormat="1" applyFont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" fontId="10" fillId="0" borderId="1" xfId="1" applyNumberFormat="1" applyFont="1" applyBorder="1" applyAlignment="1">
      <alignment horizontal="center"/>
    </xf>
    <xf numFmtId="187" fontId="4" fillId="0" borderId="1" xfId="1" applyNumberFormat="1" applyFont="1" applyFill="1" applyBorder="1" applyAlignment="1">
      <alignment horizontal="right" wrapText="1"/>
    </xf>
    <xf numFmtId="187" fontId="4" fillId="0" borderId="3" xfId="1" applyNumberFormat="1" applyFont="1" applyFill="1" applyBorder="1" applyAlignment="1">
      <alignment horizontal="left" vertical="center" wrapText="1"/>
    </xf>
    <xf numFmtId="187" fontId="4" fillId="3" borderId="3" xfId="1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/>
    </xf>
    <xf numFmtId="188" fontId="4" fillId="0" borderId="1" xfId="1" applyNumberFormat="1" applyFont="1" applyFill="1" applyBorder="1" applyAlignment="1">
      <alignment horizontal="center" shrinkToFit="1"/>
    </xf>
    <xf numFmtId="188" fontId="4" fillId="0" borderId="1" xfId="1" applyNumberFormat="1" applyFont="1" applyFill="1" applyBorder="1" applyAlignment="1">
      <alignment shrinkToFit="1"/>
    </xf>
    <xf numFmtId="187" fontId="4" fillId="0" borderId="1" xfId="1" applyNumberFormat="1" applyFont="1" applyBorder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shrinkToFit="1"/>
    </xf>
    <xf numFmtId="1" fontId="4" fillId="0" borderId="1" xfId="4" applyNumberFormat="1" applyFont="1" applyFill="1" applyBorder="1" applyAlignment="1">
      <alignment horizontal="center" shrinkToFit="1"/>
    </xf>
    <xf numFmtId="187" fontId="11" fillId="3" borderId="3" xfId="1" applyNumberFormat="1" applyFont="1" applyFill="1" applyBorder="1"/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 shrinkToFit="1"/>
    </xf>
    <xf numFmtId="187" fontId="4" fillId="0" borderId="11" xfId="6" applyNumberFormat="1" applyFont="1" applyFill="1" applyBorder="1" applyAlignment="1">
      <alignment horizontal="center" vertical="top" shrinkToFit="1"/>
    </xf>
    <xf numFmtId="2" fontId="4" fillId="0" borderId="11" xfId="1" applyNumberFormat="1" applyFont="1" applyFill="1" applyBorder="1" applyAlignment="1">
      <alignment horizontal="center" vertical="center" shrinkToFit="1"/>
    </xf>
    <xf numFmtId="191" fontId="4" fillId="0" borderId="11" xfId="6" applyNumberFormat="1" applyFont="1" applyFill="1" applyBorder="1" applyAlignment="1">
      <alignment horizontal="center" vertical="top" shrinkToFit="1"/>
    </xf>
    <xf numFmtId="191" fontId="4" fillId="0" borderId="11" xfId="6" applyNumberFormat="1" applyFont="1" applyFill="1" applyBorder="1" applyAlignment="1">
      <alignment vertical="top" shrinkToFit="1"/>
    </xf>
    <xf numFmtId="193" fontId="4" fillId="0" borderId="11" xfId="6" applyNumberFormat="1" applyFont="1" applyFill="1" applyBorder="1" applyAlignment="1">
      <alignment horizontal="center" vertical="top" shrinkToFit="1"/>
    </xf>
    <xf numFmtId="187" fontId="4" fillId="0" borderId="11" xfId="1" applyNumberFormat="1" applyFont="1" applyFill="1" applyBorder="1" applyAlignment="1">
      <alignment horizontal="center" vertical="top" shrinkToFit="1"/>
    </xf>
    <xf numFmtId="187" fontId="4" fillId="0" borderId="11" xfId="1" applyNumberFormat="1" applyFont="1" applyFill="1" applyBorder="1" applyAlignment="1">
      <alignment horizontal="center" vertical="center" shrinkToFit="1"/>
    </xf>
    <xf numFmtId="1" fontId="4" fillId="0" borderId="11" xfId="6" applyNumberFormat="1" applyFont="1" applyFill="1" applyBorder="1" applyAlignment="1">
      <alignment horizontal="center" vertical="top" shrinkToFit="1"/>
    </xf>
    <xf numFmtId="49" fontId="4" fillId="0" borderId="11" xfId="7" applyNumberFormat="1" applyFont="1" applyFill="1" applyBorder="1" applyAlignment="1">
      <alignment horizontal="right"/>
    </xf>
    <xf numFmtId="187" fontId="10" fillId="0" borderId="11" xfId="1" applyNumberFormat="1" applyFont="1" applyBorder="1" applyAlignment="1">
      <alignment horizontal="right" vertical="center"/>
    </xf>
    <xf numFmtId="187" fontId="10" fillId="0" borderId="11" xfId="1" applyNumberFormat="1" applyFont="1" applyBorder="1" applyAlignment="1">
      <alignment vertical="top"/>
    </xf>
    <xf numFmtId="187" fontId="10" fillId="0" borderId="18" xfId="1" applyNumberFormat="1" applyFont="1" applyBorder="1" applyAlignment="1">
      <alignment vertical="top"/>
    </xf>
    <xf numFmtId="0" fontId="10" fillId="0" borderId="17" xfId="0" applyFont="1" applyBorder="1" applyAlignment="1">
      <alignment vertical="top"/>
    </xf>
    <xf numFmtId="187" fontId="11" fillId="9" borderId="1" xfId="0" applyNumberFormat="1" applyFont="1" applyFill="1" applyBorder="1" applyAlignment="1">
      <alignment horizontal="center"/>
    </xf>
    <xf numFmtId="187" fontId="11" fillId="9" borderId="1" xfId="1" applyNumberFormat="1" applyFont="1" applyFill="1" applyBorder="1" applyAlignment="1">
      <alignment horizontal="center"/>
    </xf>
    <xf numFmtId="187" fontId="11" fillId="9" borderId="1" xfId="1" applyNumberFormat="1" applyFont="1" applyFill="1" applyBorder="1" applyAlignment="1">
      <alignment horizontal="right"/>
    </xf>
    <xf numFmtId="187" fontId="11" fillId="9" borderId="3" xfId="1" applyNumberFormat="1" applyFont="1" applyFill="1" applyBorder="1" applyAlignment="1">
      <alignment horizontal="center"/>
    </xf>
    <xf numFmtId="0" fontId="11" fillId="9" borderId="4" xfId="0" applyFont="1" applyFill="1" applyBorder="1"/>
    <xf numFmtId="0" fontId="10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vertical="top" wrapText="1"/>
    </xf>
    <xf numFmtId="187" fontId="4" fillId="0" borderId="11" xfId="1" applyNumberFormat="1" applyFont="1" applyFill="1" applyBorder="1" applyAlignment="1">
      <alignment horizontal="center" vertical="top" wrapText="1"/>
    </xf>
    <xf numFmtId="0" fontId="10" fillId="0" borderId="11" xfId="0" quotePrefix="1" applyFont="1" applyBorder="1" applyAlignment="1">
      <alignment horizontal="center" vertical="top"/>
    </xf>
    <xf numFmtId="188" fontId="4" fillId="0" borderId="11" xfId="12" applyNumberFormat="1" applyFont="1" applyBorder="1" applyAlignment="1">
      <alignment horizontal="center" vertical="top"/>
    </xf>
    <xf numFmtId="188" fontId="4" fillId="0" borderId="11" xfId="12" applyNumberFormat="1" applyFont="1" applyBorder="1" applyAlignment="1">
      <alignment vertical="top"/>
    </xf>
    <xf numFmtId="187" fontId="10" fillId="0" borderId="11" xfId="1" applyNumberFormat="1" applyFont="1" applyFill="1" applyBorder="1" applyAlignment="1">
      <alignment vertical="top"/>
    </xf>
    <xf numFmtId="187" fontId="10" fillId="0" borderId="11" xfId="0" applyNumberFormat="1" applyFont="1" applyBorder="1" applyAlignment="1">
      <alignment horizontal="center" vertical="top"/>
    </xf>
    <xf numFmtId="0" fontId="11" fillId="8" borderId="1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top" wrapText="1"/>
    </xf>
    <xf numFmtId="0" fontId="11" fillId="8" borderId="1" xfId="0" applyFont="1" applyFill="1" applyBorder="1" applyAlignment="1">
      <alignment horizontal="center" vertical="top" shrinkToFit="1"/>
    </xf>
    <xf numFmtId="187" fontId="11" fillId="8" borderId="1" xfId="1" applyNumberFormat="1" applyFont="1" applyFill="1" applyBorder="1" applyAlignment="1">
      <alignment vertical="top"/>
    </xf>
    <xf numFmtId="43" fontId="11" fillId="8" borderId="1" xfId="1" applyFont="1" applyFill="1" applyBorder="1" applyAlignment="1">
      <alignment vertical="top"/>
    </xf>
    <xf numFmtId="187" fontId="11" fillId="8" borderId="1" xfId="1" applyNumberFormat="1" applyFont="1" applyFill="1" applyBorder="1" applyAlignment="1">
      <alignment horizontal="right" vertical="top"/>
    </xf>
    <xf numFmtId="187" fontId="11" fillId="8" borderId="3" xfId="1" applyNumberFormat="1" applyFont="1" applyFill="1" applyBorder="1" applyAlignment="1">
      <alignment vertical="top"/>
    </xf>
    <xf numFmtId="0" fontId="10" fillId="8" borderId="1" xfId="0" applyFont="1" applyFill="1" applyBorder="1" applyAlignment="1">
      <alignment horizontal="center" vertical="top"/>
    </xf>
    <xf numFmtId="0" fontId="11" fillId="8" borderId="1" xfId="0" applyFont="1" applyFill="1" applyBorder="1" applyAlignment="1">
      <alignment vertical="top"/>
    </xf>
    <xf numFmtId="0" fontId="11" fillId="8" borderId="4" xfId="0" applyFont="1" applyFill="1" applyBorder="1" applyAlignment="1">
      <alignment vertical="top"/>
    </xf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top" shrinkToFit="1"/>
    </xf>
    <xf numFmtId="43" fontId="10" fillId="0" borderId="1" xfId="1" applyFont="1" applyFill="1" applyBorder="1" applyAlignment="1">
      <alignment vertical="top"/>
    </xf>
    <xf numFmtId="187" fontId="10" fillId="0" borderId="3" xfId="1" applyNumberFormat="1" applyFont="1" applyFill="1" applyBorder="1" applyAlignment="1">
      <alignment vertical="top"/>
    </xf>
    <xf numFmtId="187" fontId="4" fillId="0" borderId="1" xfId="1" applyNumberFormat="1" applyFont="1" applyFill="1" applyBorder="1" applyAlignment="1">
      <alignment horizontal="center" vertical="top" shrinkToFit="1"/>
    </xf>
    <xf numFmtId="43" fontId="4" fillId="0" borderId="1" xfId="1" applyFont="1" applyFill="1" applyBorder="1" applyAlignment="1">
      <alignment horizontal="center" vertical="top" shrinkToFit="1"/>
    </xf>
    <xf numFmtId="187" fontId="4" fillId="0" borderId="1" xfId="1" applyNumberFormat="1" applyFont="1" applyFill="1" applyBorder="1" applyAlignment="1">
      <alignment vertical="top" shrinkToFit="1"/>
    </xf>
    <xf numFmtId="187" fontId="4" fillId="0" borderId="1" xfId="1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top" shrinkToFit="1"/>
    </xf>
    <xf numFmtId="1" fontId="4" fillId="0" borderId="1" xfId="1" applyNumberFormat="1" applyFont="1" applyFill="1" applyBorder="1" applyAlignment="1">
      <alignment horizontal="center" vertical="center" shrinkToFit="1"/>
    </xf>
    <xf numFmtId="2" fontId="4" fillId="0" borderId="1" xfId="1" applyNumberFormat="1" applyFont="1" applyFill="1" applyBorder="1" applyAlignment="1">
      <alignment horizontal="center" vertical="center" shrinkToFit="1"/>
    </xf>
    <xf numFmtId="187" fontId="4" fillId="0" borderId="1" xfId="1" applyNumberFormat="1" applyFont="1" applyFill="1" applyBorder="1"/>
    <xf numFmtId="0" fontId="4" fillId="0" borderId="8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top" shrinkToFit="1"/>
    </xf>
    <xf numFmtId="189" fontId="4" fillId="0" borderId="8" xfId="0" applyNumberFormat="1" applyFont="1" applyFill="1" applyBorder="1" applyAlignment="1">
      <alignment horizontal="center" vertical="top"/>
    </xf>
    <xf numFmtId="187" fontId="4" fillId="0" borderId="8" xfId="1" applyNumberFormat="1" applyFont="1" applyFill="1" applyBorder="1" applyAlignment="1">
      <alignment horizontal="center" vertical="top" shrinkToFit="1"/>
    </xf>
    <xf numFmtId="43" fontId="4" fillId="0" borderId="8" xfId="1" applyFont="1" applyFill="1" applyBorder="1" applyAlignment="1">
      <alignment horizontal="center" vertical="top" shrinkToFit="1"/>
    </xf>
    <xf numFmtId="2" fontId="4" fillId="0" borderId="8" xfId="1" applyNumberFormat="1" applyFont="1" applyFill="1" applyBorder="1" applyAlignment="1">
      <alignment horizontal="center" vertical="center" shrinkToFit="1"/>
    </xf>
    <xf numFmtId="191" fontId="4" fillId="0" borderId="8" xfId="6" applyNumberFormat="1" applyFont="1" applyFill="1" applyBorder="1" applyAlignment="1">
      <alignment horizontal="center" vertical="top" shrinkToFit="1"/>
    </xf>
    <xf numFmtId="187" fontId="4" fillId="0" borderId="8" xfId="1" applyNumberFormat="1" applyFont="1" applyFill="1" applyBorder="1"/>
    <xf numFmtId="187" fontId="4" fillId="0" borderId="8" xfId="1" applyNumberFormat="1" applyFont="1" applyFill="1" applyBorder="1" applyAlignment="1">
      <alignment horizontal="center" vertical="center" shrinkToFit="1"/>
    </xf>
    <xf numFmtId="191" fontId="4" fillId="0" borderId="8" xfId="6" applyNumberFormat="1" applyFont="1" applyFill="1" applyBorder="1" applyAlignment="1">
      <alignment vertical="top" shrinkToFit="1"/>
    </xf>
    <xf numFmtId="1" fontId="4" fillId="0" borderId="8" xfId="6" applyNumberFormat="1" applyFont="1" applyFill="1" applyBorder="1" applyAlignment="1">
      <alignment horizontal="center" vertical="top" shrinkToFit="1"/>
    </xf>
    <xf numFmtId="49" fontId="4" fillId="0" borderId="8" xfId="7" applyNumberFormat="1" applyFont="1" applyFill="1" applyBorder="1" applyAlignment="1">
      <alignment horizontal="right"/>
    </xf>
    <xf numFmtId="43" fontId="4" fillId="0" borderId="8" xfId="6" applyNumberFormat="1" applyFont="1" applyFill="1" applyBorder="1" applyAlignment="1">
      <alignment horizontal="center" vertical="top" shrinkToFit="1"/>
    </xf>
    <xf numFmtId="187" fontId="10" fillId="0" borderId="8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188" fontId="5" fillId="8" borderId="1" xfId="1" applyNumberFormat="1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right" vertical="top"/>
    </xf>
    <xf numFmtId="187" fontId="11" fillId="9" borderId="3" xfId="1" applyNumberFormat="1" applyFont="1" applyFill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 shrinkToFit="1"/>
    </xf>
    <xf numFmtId="0" fontId="10" fillId="0" borderId="0" xfId="0" applyFont="1" applyAlignment="1">
      <alignment vertical="top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/>
    </xf>
    <xf numFmtId="0" fontId="4" fillId="0" borderId="5" xfId="7" applyFont="1" applyFill="1" applyBorder="1" applyAlignment="1">
      <alignment horizontal="center" vertical="top" shrinkToFit="1"/>
    </xf>
    <xf numFmtId="49" fontId="4" fillId="0" borderId="5" xfId="7" applyNumberFormat="1" applyFont="1" applyFill="1" applyBorder="1" applyAlignment="1">
      <alignment horizontal="center" vertical="center" shrinkToFit="1"/>
    </xf>
    <xf numFmtId="187" fontId="4" fillId="0" borderId="5" xfId="1" applyNumberFormat="1" applyFont="1" applyFill="1" applyBorder="1" applyAlignment="1">
      <alignment horizontal="right" vertical="center" shrinkToFit="1"/>
    </xf>
    <xf numFmtId="187" fontId="4" fillId="0" borderId="5" xfId="1" applyNumberFormat="1" applyFont="1" applyFill="1" applyBorder="1" applyAlignment="1">
      <alignment horizontal="center" vertical="top" wrapText="1"/>
    </xf>
    <xf numFmtId="191" fontId="4" fillId="0" borderId="5" xfId="6" applyNumberFormat="1" applyFont="1" applyFill="1" applyBorder="1" applyAlignment="1">
      <alignment horizontal="center" vertical="center" shrinkToFit="1"/>
    </xf>
    <xf numFmtId="192" fontId="10" fillId="0" borderId="5" xfId="0" applyNumberFormat="1" applyFont="1" applyBorder="1" applyAlignment="1">
      <alignment horizontal="right" vertical="center"/>
    </xf>
    <xf numFmtId="191" fontId="4" fillId="0" borderId="5" xfId="6" applyNumberFormat="1" applyFont="1" applyFill="1" applyBorder="1" applyAlignment="1">
      <alignment vertical="center" shrinkToFit="1"/>
    </xf>
    <xf numFmtId="1" fontId="4" fillId="0" borderId="5" xfId="4" applyNumberFormat="1" applyFont="1" applyFill="1" applyBorder="1" applyAlignment="1">
      <alignment horizontal="center" vertical="top" shrinkToFit="1"/>
    </xf>
    <xf numFmtId="1" fontId="10" fillId="0" borderId="5" xfId="1" applyNumberFormat="1" applyFont="1" applyBorder="1" applyAlignment="1">
      <alignment horizontal="center" vertical="top"/>
    </xf>
    <xf numFmtId="187" fontId="10" fillId="0" borderId="5" xfId="1" applyNumberFormat="1" applyFont="1" applyBorder="1" applyAlignment="1">
      <alignment horizontal="right" vertical="top"/>
    </xf>
    <xf numFmtId="187" fontId="10" fillId="0" borderId="5" xfId="1" applyNumberFormat="1" applyFont="1" applyBorder="1" applyAlignment="1">
      <alignment vertical="top"/>
    </xf>
    <xf numFmtId="187" fontId="4" fillId="3" borderId="1" xfId="1" applyNumberFormat="1" applyFont="1" applyFill="1" applyBorder="1" applyAlignment="1">
      <alignment horizontal="center" vertical="top"/>
    </xf>
    <xf numFmtId="0" fontId="0" fillId="0" borderId="1" xfId="0" applyBorder="1"/>
    <xf numFmtId="196" fontId="4" fillId="0" borderId="1" xfId="6" applyNumberFormat="1" applyFont="1" applyFill="1" applyBorder="1" applyAlignment="1">
      <alignment horizontal="center" vertical="top" shrinkToFit="1"/>
    </xf>
    <xf numFmtId="0" fontId="10" fillId="9" borderId="1" xfId="0" applyFont="1" applyFill="1" applyBorder="1" applyAlignment="1">
      <alignment vertical="top" wrapText="1"/>
    </xf>
    <xf numFmtId="187" fontId="4" fillId="9" borderId="1" xfId="1" applyNumberFormat="1" applyFont="1" applyFill="1" applyBorder="1" applyAlignment="1">
      <alignment horizontal="left" vertical="top" wrapText="1"/>
    </xf>
    <xf numFmtId="188" fontId="4" fillId="9" borderId="1" xfId="12" applyNumberFormat="1" applyFont="1" applyFill="1" applyBorder="1" applyAlignment="1">
      <alignment horizontal="center" vertical="top"/>
    </xf>
    <xf numFmtId="187" fontId="4" fillId="9" borderId="1" xfId="1" applyNumberFormat="1" applyFont="1" applyFill="1" applyBorder="1" applyAlignment="1">
      <alignment vertical="top"/>
    </xf>
    <xf numFmtId="187" fontId="10" fillId="9" borderId="1" xfId="1" applyNumberFormat="1" applyFont="1" applyFill="1" applyBorder="1" applyAlignment="1">
      <alignment vertical="top"/>
    </xf>
    <xf numFmtId="187" fontId="4" fillId="9" borderId="1" xfId="13" applyNumberFormat="1" applyFont="1" applyFill="1" applyBorder="1" applyAlignment="1">
      <alignment horizontal="center" vertical="top" wrapText="1"/>
    </xf>
    <xf numFmtId="188" fontId="4" fillId="9" borderId="1" xfId="1" applyNumberFormat="1" applyFont="1" applyFill="1" applyBorder="1" applyAlignment="1">
      <alignment vertical="top"/>
    </xf>
    <xf numFmtId="187" fontId="4" fillId="9" borderId="1" xfId="1" applyNumberFormat="1" applyFont="1" applyFill="1" applyBorder="1" applyAlignment="1">
      <alignment horizontal="right" vertical="top"/>
    </xf>
    <xf numFmtId="187" fontId="4" fillId="9" borderId="3" xfId="1" applyNumberFormat="1" applyFont="1" applyFill="1" applyBorder="1" applyAlignment="1">
      <alignment vertical="top"/>
    </xf>
    <xf numFmtId="0" fontId="4" fillId="9" borderId="1" xfId="2" applyFont="1" applyFill="1" applyBorder="1" applyAlignment="1">
      <alignment horizontal="center" vertical="center"/>
    </xf>
    <xf numFmtId="0" fontId="6" fillId="9" borderId="1" xfId="2" applyFont="1" applyFill="1" applyBorder="1" applyAlignment="1">
      <alignment vertical="center"/>
    </xf>
    <xf numFmtId="0" fontId="6" fillId="9" borderId="4" xfId="2" applyFont="1" applyFill="1" applyBorder="1" applyAlignment="1">
      <alignment vertical="center"/>
    </xf>
    <xf numFmtId="0" fontId="11" fillId="10" borderId="1" xfId="0" applyFont="1" applyFill="1" applyBorder="1" applyAlignment="1">
      <alignment horizontal="left" vertical="top" wrapText="1" readingOrder="2"/>
    </xf>
    <xf numFmtId="188" fontId="10" fillId="10" borderId="1" xfId="1" applyNumberFormat="1" applyFont="1" applyFill="1" applyBorder="1"/>
    <xf numFmtId="43" fontId="4" fillId="0" borderId="1" xfId="1" applyFont="1" applyBorder="1" applyAlignment="1">
      <alignment vertical="top" wrapText="1"/>
    </xf>
    <xf numFmtId="0" fontId="4" fillId="7" borderId="1" xfId="0" applyFont="1" applyFill="1" applyBorder="1" applyAlignment="1">
      <alignment vertical="top"/>
    </xf>
    <xf numFmtId="49" fontId="4" fillId="7" borderId="1" xfId="0" applyNumberFormat="1" applyFont="1" applyFill="1" applyBorder="1" applyAlignment="1">
      <alignment horizontal="center" vertical="top"/>
    </xf>
    <xf numFmtId="189" fontId="4" fillId="7" borderId="1" xfId="0" applyNumberFormat="1" applyFont="1" applyFill="1" applyBorder="1" applyAlignment="1">
      <alignment horizontal="center" vertical="center"/>
    </xf>
    <xf numFmtId="0" fontId="4" fillId="7" borderId="1" xfId="6" applyNumberFormat="1" applyFont="1" applyFill="1" applyBorder="1" applyAlignment="1">
      <alignment horizontal="center" vertical="center" wrapText="1" shrinkToFit="1"/>
    </xf>
    <xf numFmtId="187" fontId="4" fillId="7" borderId="1" xfId="1" applyNumberFormat="1" applyFont="1" applyFill="1" applyBorder="1" applyAlignment="1">
      <alignment horizontal="right" vertical="center" wrapText="1" shrinkToFit="1"/>
    </xf>
    <xf numFmtId="43" fontId="10" fillId="7" borderId="1" xfId="1" applyFont="1" applyFill="1" applyBorder="1" applyAlignment="1">
      <alignment horizontal="right" vertical="center"/>
    </xf>
    <xf numFmtId="188" fontId="4" fillId="7" borderId="1" xfId="1" applyNumberFormat="1" applyFont="1" applyFill="1" applyBorder="1" applyAlignment="1">
      <alignment horizontal="right" vertical="center" wrapText="1"/>
    </xf>
    <xf numFmtId="187" fontId="4" fillId="7" borderId="1" xfId="1" applyNumberFormat="1" applyFont="1" applyFill="1" applyBorder="1" applyAlignment="1">
      <alignment horizontal="right" vertical="center"/>
    </xf>
    <xf numFmtId="187" fontId="4" fillId="7" borderId="1" xfId="1" applyNumberFormat="1" applyFont="1" applyFill="1" applyBorder="1" applyAlignment="1">
      <alignment horizontal="right" vertical="top"/>
    </xf>
    <xf numFmtId="187" fontId="10" fillId="7" borderId="1" xfId="1" applyNumberFormat="1" applyFont="1" applyFill="1" applyBorder="1" applyAlignment="1">
      <alignment horizontal="right" vertical="top"/>
    </xf>
    <xf numFmtId="0" fontId="4" fillId="7" borderId="1" xfId="11" applyFont="1" applyFill="1" applyBorder="1" applyAlignment="1">
      <alignment vertical="top" wrapText="1"/>
    </xf>
    <xf numFmtId="189" fontId="4" fillId="7" borderId="1" xfId="0" applyNumberFormat="1" applyFont="1" applyFill="1" applyBorder="1" applyAlignment="1">
      <alignment horizontal="center" vertical="center" wrapText="1"/>
    </xf>
    <xf numFmtId="0" fontId="10" fillId="7" borderId="1" xfId="1" applyNumberFormat="1" applyFont="1" applyFill="1" applyBorder="1" applyAlignment="1">
      <alignment horizontal="center" vertical="center"/>
    </xf>
    <xf numFmtId="187" fontId="4" fillId="7" borderId="1" xfId="1" applyNumberFormat="1" applyFont="1" applyFill="1" applyBorder="1" applyAlignment="1">
      <alignment horizontal="right" vertical="center" wrapText="1"/>
    </xf>
    <xf numFmtId="189" fontId="4" fillId="7" borderId="1" xfId="0" applyNumberFormat="1" applyFont="1" applyFill="1" applyBorder="1" applyAlignment="1">
      <alignment horizontal="center" vertical="top"/>
    </xf>
    <xf numFmtId="0" fontId="4" fillId="7" borderId="1" xfId="2" applyFont="1" applyFill="1" applyBorder="1" applyAlignment="1">
      <alignment horizontal="center" vertical="center"/>
    </xf>
    <xf numFmtId="0" fontId="5" fillId="7" borderId="1" xfId="2" applyFont="1" applyFill="1" applyBorder="1" applyAlignment="1">
      <alignment vertical="center"/>
    </xf>
    <xf numFmtId="0" fontId="5" fillId="7" borderId="4" xfId="2" applyFont="1" applyFill="1" applyBorder="1" applyAlignment="1">
      <alignment vertical="center"/>
    </xf>
    <xf numFmtId="0" fontId="4" fillId="7" borderId="1" xfId="11" applyFont="1" applyFill="1" applyBorder="1" applyAlignment="1">
      <alignment vertical="top"/>
    </xf>
    <xf numFmtId="1" fontId="4" fillId="7" borderId="1" xfId="6" applyNumberFormat="1" applyFont="1" applyFill="1" applyBorder="1" applyAlignment="1">
      <alignment horizontal="center" vertical="top"/>
    </xf>
    <xf numFmtId="0" fontId="4" fillId="7" borderId="1" xfId="11" applyFont="1" applyFill="1" applyBorder="1" applyAlignment="1">
      <alignment horizontal="left" vertical="top" wrapText="1"/>
    </xf>
    <xf numFmtId="187" fontId="4" fillId="7" borderId="1" xfId="1" applyNumberFormat="1" applyFont="1" applyFill="1" applyBorder="1" applyAlignment="1">
      <alignment horizontal="right" vertical="center" shrinkToFit="1"/>
    </xf>
    <xf numFmtId="49" fontId="4" fillId="7" borderId="1" xfId="11" quotePrefix="1" applyNumberFormat="1" applyFont="1" applyFill="1" applyBorder="1" applyAlignment="1">
      <alignment horizontal="center" vertical="top" shrinkToFit="1"/>
    </xf>
    <xf numFmtId="189" fontId="4" fillId="7" borderId="1" xfId="15" applyNumberFormat="1" applyFont="1" applyFill="1" applyBorder="1" applyAlignment="1">
      <alignment horizontal="center" vertical="center" wrapText="1"/>
    </xf>
    <xf numFmtId="187" fontId="4" fillId="7" borderId="1" xfId="1" applyNumberFormat="1" applyFont="1" applyFill="1" applyBorder="1" applyAlignment="1">
      <alignment vertical="center"/>
    </xf>
    <xf numFmtId="187" fontId="4" fillId="7" borderId="1" xfId="1" applyNumberFormat="1" applyFont="1" applyFill="1" applyBorder="1" applyAlignment="1">
      <alignment horizontal="left" vertical="center" wrapText="1"/>
    </xf>
    <xf numFmtId="187" fontId="4" fillId="7" borderId="3" xfId="1" applyNumberFormat="1" applyFont="1" applyFill="1" applyBorder="1" applyAlignment="1">
      <alignment horizontal="left" vertical="center" wrapText="1"/>
    </xf>
    <xf numFmtId="187" fontId="4" fillId="7" borderId="1" xfId="1" applyNumberFormat="1" applyFont="1" applyFill="1" applyBorder="1" applyAlignment="1">
      <alignment horizontal="right" vertical="top" shrinkToFit="1"/>
    </xf>
    <xf numFmtId="187" fontId="4" fillId="7" borderId="1" xfId="1" applyNumberFormat="1" applyFont="1" applyFill="1" applyBorder="1" applyAlignment="1">
      <alignment horizontal="right" vertical="top" wrapText="1" shrinkToFit="1"/>
    </xf>
    <xf numFmtId="187" fontId="4" fillId="7" borderId="3" xfId="1" applyNumberFormat="1" applyFont="1" applyFill="1" applyBorder="1" applyAlignment="1">
      <alignment horizontal="right" vertical="top" wrapText="1" shrinkToFit="1"/>
    </xf>
    <xf numFmtId="189" fontId="4" fillId="7" borderId="1" xfId="15" applyNumberFormat="1" applyFont="1" applyFill="1" applyBorder="1" applyAlignment="1">
      <alignment horizontal="center" vertical="top" wrapText="1"/>
    </xf>
    <xf numFmtId="187" fontId="4" fillId="7" borderId="1" xfId="1" applyNumberFormat="1" applyFont="1" applyFill="1" applyBorder="1" applyAlignment="1">
      <alignment vertical="top"/>
    </xf>
    <xf numFmtId="0" fontId="4" fillId="7" borderId="1" xfId="0" applyNumberFormat="1" applyFont="1" applyFill="1" applyBorder="1" applyAlignment="1">
      <alignment horizontal="center" vertical="top" wrapText="1"/>
    </xf>
    <xf numFmtId="187" fontId="10" fillId="7" borderId="1" xfId="1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center" vertical="top" shrinkToFit="1"/>
    </xf>
    <xf numFmtId="49" fontId="4" fillId="7" borderId="1" xfId="1" applyNumberFormat="1" applyFont="1" applyFill="1" applyBorder="1" applyAlignment="1">
      <alignment horizontal="center" vertical="top" wrapText="1"/>
    </xf>
    <xf numFmtId="197" fontId="4" fillId="7" borderId="1" xfId="0" applyNumberFormat="1" applyFont="1" applyFill="1" applyBorder="1" applyAlignment="1" applyProtection="1">
      <alignment horizontal="center" vertical="center"/>
    </xf>
    <xf numFmtId="0" fontId="10" fillId="7" borderId="1" xfId="0" applyNumberFormat="1" applyFont="1" applyFill="1" applyBorder="1" applyAlignment="1">
      <alignment horizontal="center" vertical="center"/>
    </xf>
    <xf numFmtId="187" fontId="10" fillId="7" borderId="1" xfId="1" applyNumberFormat="1" applyFont="1" applyFill="1" applyBorder="1" applyAlignment="1">
      <alignment horizontal="right" vertical="center"/>
    </xf>
    <xf numFmtId="188" fontId="10" fillId="7" borderId="1" xfId="1" applyNumberFormat="1" applyFont="1" applyFill="1" applyBorder="1" applyAlignment="1">
      <alignment horizontal="right" vertical="center"/>
    </xf>
    <xf numFmtId="43" fontId="4" fillId="7" borderId="1" xfId="1" applyNumberFormat="1" applyFont="1" applyFill="1" applyBorder="1" applyAlignment="1">
      <alignment horizontal="left" vertical="top" wrapText="1"/>
    </xf>
    <xf numFmtId="49" fontId="4" fillId="7" borderId="1" xfId="1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top"/>
    </xf>
    <xf numFmtId="189" fontId="4" fillId="7" borderId="1" xfId="5" applyNumberFormat="1" applyFont="1" applyFill="1" applyBorder="1" applyAlignment="1">
      <alignment horizontal="center" vertical="center" wrapText="1"/>
    </xf>
    <xf numFmtId="197" fontId="4" fillId="7" borderId="1" xfId="5" applyNumberFormat="1" applyFont="1" applyFill="1" applyBorder="1" applyAlignment="1">
      <alignment horizontal="center" vertical="center" wrapText="1"/>
    </xf>
    <xf numFmtId="187" fontId="4" fillId="7" borderId="1" xfId="1" applyNumberFormat="1" applyFont="1" applyFill="1" applyBorder="1" applyAlignment="1">
      <alignment horizontal="left" vertical="center"/>
    </xf>
    <xf numFmtId="0" fontId="4" fillId="7" borderId="1" xfId="13" applyNumberFormat="1" applyFont="1" applyFill="1" applyBorder="1" applyAlignment="1">
      <alignment horizontal="center" vertical="center"/>
    </xf>
    <xf numFmtId="187" fontId="20" fillId="7" borderId="1" xfId="1" applyNumberFormat="1" applyFont="1" applyFill="1" applyBorder="1" applyAlignment="1">
      <alignment vertical="top"/>
    </xf>
    <xf numFmtId="189" fontId="4" fillId="7" borderId="1" xfId="9" applyNumberFormat="1" applyFont="1" applyFill="1" applyBorder="1" applyAlignment="1">
      <alignment horizontal="center" vertical="top" shrinkToFit="1"/>
    </xf>
    <xf numFmtId="187" fontId="4" fillId="7" borderId="1" xfId="1" applyNumberFormat="1" applyFont="1" applyFill="1" applyBorder="1" applyAlignment="1">
      <alignment horizontal="center" vertical="top" wrapText="1"/>
    </xf>
    <xf numFmtId="49" fontId="10" fillId="7" borderId="1" xfId="0" applyNumberFormat="1" applyFont="1" applyFill="1" applyBorder="1" applyAlignment="1">
      <alignment horizontal="center" vertical="top" shrinkToFit="1"/>
    </xf>
    <xf numFmtId="0" fontId="4" fillId="7" borderId="1" xfId="13" applyNumberFormat="1" applyFont="1" applyFill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top" wrapText="1"/>
    </xf>
    <xf numFmtId="189" fontId="4" fillId="0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Fill="1" applyBorder="1" applyAlignment="1">
      <alignment horizontal="center" vertical="center"/>
    </xf>
    <xf numFmtId="0" fontId="4" fillId="0" borderId="1" xfId="13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top"/>
    </xf>
    <xf numFmtId="187" fontId="10" fillId="0" borderId="1" xfId="1" applyNumberFormat="1" applyFont="1" applyFill="1" applyBorder="1" applyAlignment="1">
      <alignment horizontal="center" vertical="top"/>
    </xf>
    <xf numFmtId="187" fontId="10" fillId="0" borderId="1" xfId="1" applyNumberFormat="1" applyFont="1" applyFill="1" applyBorder="1" applyAlignment="1">
      <alignment horizontal="left" vertical="top" wrapText="1"/>
    </xf>
    <xf numFmtId="187" fontId="10" fillId="3" borderId="1" xfId="1" applyNumberFormat="1" applyFont="1" applyFill="1" applyBorder="1" applyAlignment="1">
      <alignment horizontal="center" vertical="top"/>
    </xf>
    <xf numFmtId="187" fontId="9" fillId="0" borderId="1" xfId="0" applyNumberFormat="1" applyFont="1" applyFill="1" applyBorder="1" applyAlignment="1">
      <alignment vertical="top"/>
    </xf>
    <xf numFmtId="0" fontId="4" fillId="7" borderId="1" xfId="6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top"/>
    </xf>
    <xf numFmtId="49" fontId="4" fillId="7" borderId="1" xfId="11" applyNumberFormat="1" applyFont="1" applyFill="1" applyBorder="1" applyAlignment="1">
      <alignment horizontal="center" vertical="top" wrapText="1"/>
    </xf>
    <xf numFmtId="189" fontId="4" fillId="7" borderId="1" xfId="11" applyNumberFormat="1" applyFont="1" applyFill="1" applyBorder="1" applyAlignment="1">
      <alignment horizontal="center" vertical="center" wrapText="1"/>
    </xf>
    <xf numFmtId="0" fontId="4" fillId="7" borderId="1" xfId="11" applyNumberFormat="1" applyFont="1" applyFill="1" applyBorder="1" applyAlignment="1">
      <alignment horizontal="center" vertical="center" wrapText="1"/>
    </xf>
    <xf numFmtId="0" fontId="10" fillId="7" borderId="1" xfId="17" applyFont="1" applyFill="1" applyBorder="1" applyAlignment="1">
      <alignment vertical="top"/>
    </xf>
    <xf numFmtId="0" fontId="10" fillId="7" borderId="1" xfId="17" applyNumberFormat="1" applyFont="1" applyFill="1" applyBorder="1" applyAlignment="1">
      <alignment horizontal="center" vertical="top" wrapText="1"/>
    </xf>
    <xf numFmtId="49" fontId="4" fillId="7" borderId="1" xfId="1" applyNumberFormat="1" applyFont="1" applyFill="1" applyBorder="1" applyAlignment="1">
      <alignment horizontal="left" vertical="top" wrapText="1"/>
    </xf>
    <xf numFmtId="187" fontId="4" fillId="3" borderId="1" xfId="1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center"/>
    </xf>
    <xf numFmtId="197" fontId="10" fillId="0" borderId="1" xfId="0" applyNumberFormat="1" applyFont="1" applyFill="1" applyBorder="1" applyAlignment="1">
      <alignment vertical="center"/>
    </xf>
    <xf numFmtId="198" fontId="10" fillId="7" borderId="1" xfId="1" applyNumberFormat="1" applyFont="1" applyFill="1" applyBorder="1" applyAlignment="1">
      <alignment horizontal="right" vertical="top"/>
    </xf>
    <xf numFmtId="49" fontId="4" fillId="7" borderId="1" xfId="11" applyNumberFormat="1" applyFont="1" applyFill="1" applyBorder="1" applyAlignment="1">
      <alignment horizontal="center" vertical="top" shrinkToFit="1"/>
    </xf>
    <xf numFmtId="198" fontId="4" fillId="7" borderId="1" xfId="1" applyNumberFormat="1" applyFont="1" applyFill="1" applyBorder="1" applyAlignment="1">
      <alignment horizontal="right" vertical="top"/>
    </xf>
    <xf numFmtId="187" fontId="10" fillId="7" borderId="1" xfId="1" applyNumberFormat="1" applyFont="1" applyFill="1" applyBorder="1" applyAlignment="1">
      <alignment horizontal="center" vertical="top"/>
    </xf>
    <xf numFmtId="0" fontId="4" fillId="7" borderId="1" xfId="6" applyNumberFormat="1" applyFont="1" applyFill="1" applyBorder="1" applyAlignment="1">
      <alignment horizontal="center" vertical="center"/>
    </xf>
    <xf numFmtId="0" fontId="4" fillId="7" borderId="1" xfId="18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top" wrapText="1"/>
    </xf>
    <xf numFmtId="187" fontId="10" fillId="7" borderId="1" xfId="1" applyNumberFormat="1" applyFont="1" applyFill="1" applyBorder="1" applyAlignment="1">
      <alignment horizontal="center"/>
    </xf>
    <xf numFmtId="187" fontId="4" fillId="3" borderId="1" xfId="1" applyNumberFormat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/>
    </xf>
    <xf numFmtId="198" fontId="4" fillId="7" borderId="1" xfId="1" applyNumberFormat="1" applyFont="1" applyFill="1" applyBorder="1" applyAlignment="1">
      <alignment horizontal="right" vertical="top" wrapText="1"/>
    </xf>
    <xf numFmtId="187" fontId="4" fillId="7" borderId="1" xfId="4" applyNumberFormat="1" applyFont="1" applyFill="1" applyBorder="1" applyAlignment="1">
      <alignment horizontal="center" vertical="top" wrapText="1"/>
    </xf>
    <xf numFmtId="198" fontId="4" fillId="7" borderId="1" xfId="1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top" wrapText="1"/>
    </xf>
    <xf numFmtId="187" fontId="4" fillId="0" borderId="19" xfId="1" applyNumberFormat="1" applyFont="1" applyBorder="1" applyAlignment="1">
      <alignment vertical="top" wrapText="1"/>
    </xf>
    <xf numFmtId="187" fontId="4" fillId="0" borderId="19" xfId="1" applyNumberFormat="1" applyFont="1" applyBorder="1" applyAlignment="1">
      <alignment horizontal="right" vertical="top" wrapText="1"/>
    </xf>
    <xf numFmtId="43" fontId="4" fillId="0" borderId="19" xfId="1" applyFont="1" applyBorder="1" applyAlignment="1">
      <alignment horizontal="right" vertical="top" wrapText="1"/>
    </xf>
    <xf numFmtId="188" fontId="4" fillId="0" borderId="19" xfId="1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0" xfId="0" applyFont="1"/>
    <xf numFmtId="187" fontId="4" fillId="0" borderId="1" xfId="1" applyNumberFormat="1" applyFont="1" applyBorder="1" applyAlignment="1">
      <alignment horizontal="left" vertical="top" wrapText="1"/>
    </xf>
    <xf numFmtId="187" fontId="4" fillId="0" borderId="3" xfId="1" applyNumberFormat="1" applyFont="1" applyBorder="1" applyAlignment="1">
      <alignment horizontal="left" vertical="top" wrapText="1"/>
    </xf>
    <xf numFmtId="187" fontId="4" fillId="0" borderId="1" xfId="1" applyNumberFormat="1" applyFont="1" applyBorder="1" applyAlignment="1">
      <alignment horizontal="center" vertical="top" wrapText="1"/>
    </xf>
    <xf numFmtId="189" fontId="4" fillId="0" borderId="1" xfId="0" applyNumberFormat="1" applyFont="1" applyBorder="1" applyAlignment="1">
      <alignment horizontal="center" vertical="top"/>
    </xf>
    <xf numFmtId="187" fontId="10" fillId="0" borderId="3" xfId="1" applyNumberFormat="1" applyFont="1" applyBorder="1" applyAlignment="1">
      <alignment horizontal="center" vertical="top"/>
    </xf>
    <xf numFmtId="187" fontId="10" fillId="3" borderId="3" xfId="1" applyNumberFormat="1" applyFont="1" applyFill="1" applyBorder="1" applyAlignment="1">
      <alignment horizontal="center" vertical="top"/>
    </xf>
    <xf numFmtId="189" fontId="4" fillId="7" borderId="1" xfId="4" applyNumberFormat="1" applyFont="1" applyFill="1" applyBorder="1" applyAlignment="1">
      <alignment horizontal="center" vertical="top" wrapText="1"/>
    </xf>
    <xf numFmtId="189" fontId="4" fillId="0" borderId="1" xfId="4" applyNumberFormat="1" applyFont="1" applyFill="1" applyBorder="1" applyAlignment="1">
      <alignment horizontal="center" vertical="top" wrapText="1"/>
    </xf>
    <xf numFmtId="187" fontId="4" fillId="0" borderId="1" xfId="1" applyNumberFormat="1" applyFont="1" applyBorder="1" applyAlignment="1">
      <alignment horizontal="right" vertical="top"/>
    </xf>
    <xf numFmtId="187" fontId="4" fillId="0" borderId="3" xfId="1" applyNumberFormat="1" applyFont="1" applyBorder="1" applyAlignment="1">
      <alignment vertical="top"/>
    </xf>
    <xf numFmtId="187" fontId="4" fillId="3" borderId="3" xfId="1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187" fontId="4" fillId="7" borderId="1" xfId="19" applyNumberFormat="1" applyFont="1" applyFill="1" applyBorder="1" applyAlignment="1">
      <alignment horizontal="center"/>
    </xf>
    <xf numFmtId="0" fontId="4" fillId="7" borderId="1" xfId="9" applyFont="1" applyFill="1" applyBorder="1" applyAlignment="1">
      <alignment horizontal="center" vertical="center" shrinkToFit="1"/>
    </xf>
    <xf numFmtId="1" fontId="4" fillId="7" borderId="1" xfId="9" applyNumberFormat="1" applyFont="1" applyFill="1" applyBorder="1" applyAlignment="1">
      <alignment horizontal="center" vertical="center" shrinkToFit="1"/>
    </xf>
    <xf numFmtId="187" fontId="10" fillId="7" borderId="1" xfId="1" applyNumberFormat="1" applyFont="1" applyFill="1" applyBorder="1" applyAlignment="1">
      <alignment horizontal="left" vertical="top" wrapText="1"/>
    </xf>
    <xf numFmtId="0" fontId="10" fillId="7" borderId="0" xfId="0" applyFont="1" applyFill="1" applyAlignment="1">
      <alignment horizontal="center" vertical="top"/>
    </xf>
    <xf numFmtId="0" fontId="22" fillId="7" borderId="1" xfId="0" applyFont="1" applyFill="1" applyBorder="1"/>
    <xf numFmtId="0" fontId="23" fillId="7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187" fontId="22" fillId="7" borderId="1" xfId="1" applyNumberFormat="1" applyFont="1" applyFill="1" applyBorder="1" applyAlignment="1"/>
    <xf numFmtId="199" fontId="10" fillId="10" borderId="1" xfId="1" applyNumberFormat="1" applyFont="1" applyFill="1" applyBorder="1"/>
    <xf numFmtId="188" fontId="4" fillId="0" borderId="1" xfId="1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" fillId="0" borderId="10" xfId="7" applyFont="1" applyFill="1" applyBorder="1" applyAlignment="1">
      <alignment horizontal="center" vertical="top" shrinkToFit="1"/>
    </xf>
    <xf numFmtId="187" fontId="4" fillId="0" borderId="10" xfId="1" applyNumberFormat="1" applyFont="1" applyBorder="1" applyAlignment="1">
      <alignment horizontal="center" vertical="top" wrapText="1"/>
    </xf>
    <xf numFmtId="187" fontId="4" fillId="0" borderId="10" xfId="1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4" fillId="0" borderId="10" xfId="7" applyNumberFormat="1" applyFont="1" applyFill="1" applyBorder="1" applyAlignment="1">
      <alignment horizontal="center" vertical="top" shrinkToFit="1"/>
    </xf>
    <xf numFmtId="189" fontId="10" fillId="0" borderId="10" xfId="0" applyNumberFormat="1" applyFont="1" applyFill="1" applyBorder="1" applyAlignment="1">
      <alignment horizontal="center" vertical="top" wrapText="1"/>
    </xf>
    <xf numFmtId="187" fontId="10" fillId="0" borderId="10" xfId="1" applyNumberFormat="1" applyFont="1" applyBorder="1" applyAlignment="1">
      <alignment horizontal="right" vertical="top"/>
    </xf>
    <xf numFmtId="49" fontId="4" fillId="0" borderId="10" xfId="13" applyNumberFormat="1" applyFont="1" applyFill="1" applyBorder="1" applyAlignment="1">
      <alignment horizontal="center" vertical="top"/>
    </xf>
    <xf numFmtId="191" fontId="4" fillId="0" borderId="10" xfId="6" applyNumberFormat="1" applyFont="1" applyFill="1" applyBorder="1" applyAlignment="1">
      <alignment horizontal="right" vertical="top" shrinkToFit="1"/>
    </xf>
    <xf numFmtId="188" fontId="10" fillId="0" borderId="10" xfId="1" applyNumberFormat="1" applyFont="1" applyBorder="1" applyAlignment="1">
      <alignment horizontal="center" vertical="top"/>
    </xf>
    <xf numFmtId="187" fontId="10" fillId="0" borderId="10" xfId="1" applyNumberFormat="1" applyFont="1" applyBorder="1" applyAlignment="1">
      <alignment horizontal="center" vertical="top"/>
    </xf>
    <xf numFmtId="187" fontId="4" fillId="0" borderId="10" xfId="1" applyNumberFormat="1" applyFont="1" applyFill="1" applyBorder="1" applyAlignment="1">
      <alignment horizontal="center" vertical="top" shrinkToFit="1"/>
    </xf>
    <xf numFmtId="187" fontId="4" fillId="0" borderId="10" xfId="1" applyNumberFormat="1" applyFont="1" applyFill="1" applyBorder="1" applyAlignment="1">
      <alignment horizontal="right" vertical="top" shrinkToFit="1"/>
    </xf>
    <xf numFmtId="187" fontId="4" fillId="0" borderId="15" xfId="1" applyNumberFormat="1" applyFont="1" applyFill="1" applyBorder="1" applyAlignment="1">
      <alignment horizontal="right" vertical="top" shrinkToFit="1"/>
    </xf>
    <xf numFmtId="187" fontId="4" fillId="3" borderId="15" xfId="1" applyNumberFormat="1" applyFont="1" applyFill="1" applyBorder="1" applyAlignment="1">
      <alignment horizontal="right" vertical="top" shrinkToFit="1"/>
    </xf>
    <xf numFmtId="0" fontId="0" fillId="0" borderId="1" xfId="0" applyBorder="1" applyAlignment="1">
      <alignment vertical="top"/>
    </xf>
    <xf numFmtId="0" fontId="10" fillId="0" borderId="1" xfId="20" applyFont="1" applyBorder="1" applyAlignment="1">
      <alignment horizontal="center" vertical="top"/>
    </xf>
    <xf numFmtId="0" fontId="10" fillId="0" borderId="1" xfId="20" applyFont="1" applyBorder="1" applyAlignment="1">
      <alignment horizontal="left" vertical="top" wrapText="1"/>
    </xf>
    <xf numFmtId="197" fontId="10" fillId="0" borderId="1" xfId="20" applyNumberFormat="1" applyFont="1" applyBorder="1" applyAlignment="1">
      <alignment horizontal="center" vertical="top"/>
    </xf>
    <xf numFmtId="191" fontId="4" fillId="0" borderId="1" xfId="6" applyNumberFormat="1" applyFont="1" applyFill="1" applyBorder="1" applyAlignment="1">
      <alignment horizontal="right" vertical="top" shrinkToFit="1"/>
    </xf>
    <xf numFmtId="192" fontId="10" fillId="0" borderId="1" xfId="20" applyNumberFormat="1" applyFont="1" applyBorder="1" applyAlignment="1">
      <alignment horizontal="right" vertical="top"/>
    </xf>
    <xf numFmtId="188" fontId="10" fillId="0" borderId="1" xfId="1" applyNumberFormat="1" applyFont="1" applyBorder="1" applyAlignment="1">
      <alignment horizontal="center" vertical="top"/>
    </xf>
    <xf numFmtId="1" fontId="10" fillId="0" borderId="1" xfId="21" applyNumberFormat="1" applyFont="1" applyBorder="1" applyAlignment="1">
      <alignment horizontal="center" vertical="top"/>
    </xf>
    <xf numFmtId="3" fontId="4" fillId="0" borderId="1" xfId="6" applyNumberFormat="1" applyFont="1" applyFill="1" applyBorder="1" applyAlignment="1">
      <alignment horizontal="right" vertical="top" shrinkToFit="1"/>
    </xf>
    <xf numFmtId="187" fontId="10" fillId="0" borderId="1" xfId="21" applyNumberFormat="1" applyFont="1" applyBorder="1" applyAlignment="1">
      <alignment vertical="top"/>
    </xf>
    <xf numFmtId="49" fontId="4" fillId="0" borderId="1" xfId="6" applyNumberFormat="1" applyFont="1" applyFill="1" applyBorder="1" applyAlignment="1">
      <alignment horizontal="right" vertical="top" shrinkToFit="1"/>
    </xf>
    <xf numFmtId="187" fontId="10" fillId="0" borderId="3" xfId="21" applyNumberFormat="1" applyFont="1" applyBorder="1" applyAlignment="1">
      <alignment vertical="top"/>
    </xf>
    <xf numFmtId="187" fontId="10" fillId="3" borderId="3" xfId="21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10" fillId="0" borderId="1" xfId="20" applyFont="1" applyFill="1" applyBorder="1" applyAlignment="1">
      <alignment horizontal="center" vertical="top"/>
    </xf>
    <xf numFmtId="187" fontId="24" fillId="0" borderId="1" xfId="21" applyNumberFormat="1" applyFont="1" applyFill="1" applyBorder="1" applyAlignment="1">
      <alignment vertical="top" wrapText="1"/>
    </xf>
    <xf numFmtId="187" fontId="4" fillId="0" borderId="1" xfId="21" applyNumberFormat="1" applyFont="1" applyFill="1" applyBorder="1" applyAlignment="1">
      <alignment horizontal="center" vertical="top" wrapText="1"/>
    </xf>
    <xf numFmtId="0" fontId="10" fillId="0" borderId="1" xfId="20" applyFont="1" applyBorder="1" applyAlignment="1">
      <alignment vertical="top"/>
    </xf>
    <xf numFmtId="0" fontId="10" fillId="0" borderId="1" xfId="20" applyFont="1" applyFill="1" applyBorder="1" applyAlignment="1">
      <alignment horizontal="right" vertical="top"/>
    </xf>
    <xf numFmtId="188" fontId="4" fillId="0" borderId="1" xfId="1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187" fontId="17" fillId="0" borderId="1" xfId="1" applyNumberFormat="1" applyFont="1" applyFill="1" applyBorder="1" applyAlignment="1">
      <alignment horizontal="right" vertical="top"/>
    </xf>
    <xf numFmtId="0" fontId="6" fillId="0" borderId="1" xfId="2" applyFont="1" applyFill="1" applyBorder="1" applyAlignment="1">
      <alignment vertical="top"/>
    </xf>
    <xf numFmtId="0" fontId="6" fillId="0" borderId="0" xfId="2" applyFont="1" applyFill="1" applyAlignment="1">
      <alignment vertical="top"/>
    </xf>
    <xf numFmtId="0" fontId="14" fillId="0" borderId="1" xfId="0" applyFont="1" applyFill="1" applyBorder="1" applyAlignment="1">
      <alignment horizontal="center" vertical="top" shrinkToFit="1"/>
    </xf>
    <xf numFmtId="0" fontId="4" fillId="7" borderId="1" xfId="22" applyFont="1" applyFill="1" applyBorder="1" applyAlignment="1">
      <alignment vertical="top" wrapText="1"/>
    </xf>
    <xf numFmtId="0" fontId="4" fillId="7" borderId="1" xfId="22" applyFont="1" applyFill="1" applyBorder="1" applyAlignment="1">
      <alignment horizontal="center" vertical="top" wrapText="1"/>
    </xf>
    <xf numFmtId="0" fontId="4" fillId="7" borderId="1" xfId="22" applyFont="1" applyFill="1" applyBorder="1" applyAlignment="1">
      <alignment horizontal="center" vertical="top"/>
    </xf>
    <xf numFmtId="189" fontId="14" fillId="7" borderId="1" xfId="23" applyNumberFormat="1" applyFont="1" applyFill="1" applyBorder="1" applyAlignment="1">
      <alignment horizontal="center" vertical="top"/>
    </xf>
    <xf numFmtId="0" fontId="17" fillId="7" borderId="1" xfId="0" applyFont="1" applyFill="1" applyBorder="1" applyAlignment="1">
      <alignment vertical="top"/>
    </xf>
    <xf numFmtId="187" fontId="17" fillId="7" borderId="1" xfId="1" applyNumberFormat="1" applyFont="1" applyFill="1" applyBorder="1" applyAlignment="1">
      <alignment horizontal="right" vertical="top"/>
    </xf>
    <xf numFmtId="0" fontId="10" fillId="0" borderId="1" xfId="24" applyFont="1" applyBorder="1" applyAlignment="1">
      <alignment horizontal="center" vertical="top"/>
    </xf>
    <xf numFmtId="0" fontId="10" fillId="0" borderId="1" xfId="24" applyFont="1" applyBorder="1" applyAlignment="1">
      <alignment horizontal="left" vertical="top" wrapText="1"/>
    </xf>
    <xf numFmtId="197" fontId="10" fillId="0" borderId="1" xfId="24" applyNumberFormat="1" applyFont="1" applyBorder="1" applyAlignment="1">
      <alignment horizontal="center" vertical="top"/>
    </xf>
    <xf numFmtId="192" fontId="10" fillId="0" borderId="1" xfId="24" applyNumberFormat="1" applyFont="1" applyBorder="1" applyAlignment="1">
      <alignment horizontal="right" vertical="top"/>
    </xf>
    <xf numFmtId="187" fontId="10" fillId="0" borderId="1" xfId="25" applyNumberFormat="1" applyFont="1" applyBorder="1" applyAlignment="1">
      <alignment vertical="top"/>
    </xf>
    <xf numFmtId="187" fontId="10" fillId="0" borderId="3" xfId="25" applyNumberFormat="1" applyFont="1" applyBorder="1" applyAlignment="1">
      <alignment vertical="top"/>
    </xf>
    <xf numFmtId="187" fontId="10" fillId="3" borderId="3" xfId="25" applyNumberFormat="1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10" fillId="0" borderId="1" xfId="14" applyFont="1" applyFill="1" applyBorder="1" applyAlignment="1">
      <alignment horizontal="center" vertical="top"/>
    </xf>
    <xf numFmtId="0" fontId="27" fillId="0" borderId="1" xfId="14" applyFont="1" applyBorder="1" applyAlignment="1">
      <alignment vertical="top" wrapText="1"/>
    </xf>
    <xf numFmtId="187" fontId="4" fillId="0" borderId="1" xfId="26" applyNumberFormat="1" applyFont="1" applyFill="1" applyBorder="1" applyAlignment="1">
      <alignment horizontal="center" vertical="top" wrapText="1"/>
    </xf>
    <xf numFmtId="0" fontId="27" fillId="0" borderId="1" xfId="14" applyFont="1" applyBorder="1" applyAlignment="1">
      <alignment vertical="top"/>
    </xf>
    <xf numFmtId="0" fontId="10" fillId="0" borderId="1" xfId="14" applyFont="1" applyFill="1" applyBorder="1" applyAlignment="1">
      <alignment horizontal="right" vertical="top"/>
    </xf>
    <xf numFmtId="188" fontId="10" fillId="0" borderId="1" xfId="1" applyNumberFormat="1" applyFont="1" applyFill="1" applyBorder="1" applyAlignment="1">
      <alignment horizontal="center" vertical="top"/>
    </xf>
    <xf numFmtId="0" fontId="10" fillId="0" borderId="1" xfId="27" applyFont="1" applyBorder="1" applyAlignment="1">
      <alignment horizontal="center" vertical="top"/>
    </xf>
    <xf numFmtId="0" fontId="10" fillId="0" borderId="1" xfId="27" applyFont="1" applyBorder="1" applyAlignment="1">
      <alignment vertical="top" wrapText="1"/>
    </xf>
    <xf numFmtId="0" fontId="10" fillId="0" borderId="1" xfId="27" applyFont="1" applyBorder="1" applyAlignment="1">
      <alignment horizontal="center" vertical="top" shrinkToFit="1"/>
    </xf>
    <xf numFmtId="189" fontId="10" fillId="0" borderId="1" xfId="27" applyNumberFormat="1" applyFont="1" applyBorder="1" applyAlignment="1">
      <alignment horizontal="center" vertical="top"/>
    </xf>
    <xf numFmtId="0" fontId="10" fillId="0" borderId="1" xfId="27" applyFont="1" applyBorder="1" applyAlignment="1">
      <alignment horizontal="right" vertical="top"/>
    </xf>
    <xf numFmtId="187" fontId="10" fillId="0" borderId="1" xfId="28" applyNumberFormat="1" applyFont="1" applyBorder="1" applyAlignment="1">
      <alignment vertical="top"/>
    </xf>
    <xf numFmtId="187" fontId="10" fillId="3" borderId="3" xfId="28" applyNumberFormat="1" applyFont="1" applyFill="1" applyBorder="1" applyAlignment="1">
      <alignment vertical="top"/>
    </xf>
    <xf numFmtId="0" fontId="10" fillId="7" borderId="1" xfId="0" applyFont="1" applyFill="1" applyBorder="1" applyAlignment="1">
      <alignment horizontal="left" vertical="top" wrapText="1"/>
    </xf>
    <xf numFmtId="0" fontId="10" fillId="0" borderId="1" xfId="29" applyFont="1" applyBorder="1" applyAlignment="1">
      <alignment horizontal="center" vertical="top"/>
    </xf>
    <xf numFmtId="0" fontId="4" fillId="0" borderId="1" xfId="29" applyFont="1" applyFill="1" applyBorder="1" applyAlignment="1">
      <alignment horizontal="left" vertical="top" wrapText="1"/>
    </xf>
    <xf numFmtId="0" fontId="4" fillId="0" borderId="1" xfId="29" applyFont="1" applyFill="1" applyBorder="1" applyAlignment="1">
      <alignment horizontal="center" vertical="top"/>
    </xf>
    <xf numFmtId="0" fontId="10" fillId="0" borderId="1" xfId="29" applyFont="1" applyFill="1" applyBorder="1" applyAlignment="1">
      <alignment horizontal="center" vertical="top"/>
    </xf>
    <xf numFmtId="0" fontId="10" fillId="0" borderId="1" xfId="29" applyFont="1" applyBorder="1" applyAlignment="1">
      <alignment vertical="top"/>
    </xf>
    <xf numFmtId="192" fontId="4" fillId="0" borderId="1" xfId="6" applyNumberFormat="1" applyFont="1" applyFill="1" applyBorder="1" applyAlignment="1">
      <alignment horizontal="right" vertical="top" shrinkToFit="1"/>
    </xf>
    <xf numFmtId="1" fontId="10" fillId="0" borderId="1" xfId="30" applyNumberFormat="1" applyFont="1" applyBorder="1" applyAlignment="1">
      <alignment vertical="top"/>
    </xf>
    <xf numFmtId="187" fontId="4" fillId="0" borderId="1" xfId="30" applyNumberFormat="1" applyFont="1" applyFill="1" applyBorder="1" applyAlignment="1">
      <alignment horizontal="right" vertical="top" shrinkToFit="1"/>
    </xf>
    <xf numFmtId="187" fontId="10" fillId="0" borderId="1" xfId="30" applyNumberFormat="1" applyFont="1" applyBorder="1" applyAlignment="1">
      <alignment vertical="top"/>
    </xf>
    <xf numFmtId="187" fontId="4" fillId="0" borderId="1" xfId="30" applyNumberFormat="1" applyFont="1" applyFill="1" applyBorder="1" applyAlignment="1">
      <alignment vertical="top" wrapText="1" shrinkToFit="1"/>
    </xf>
    <xf numFmtId="187" fontId="4" fillId="0" borderId="3" xfId="30" applyNumberFormat="1" applyFont="1" applyFill="1" applyBorder="1" applyAlignment="1">
      <alignment vertical="top" wrapText="1" shrinkToFit="1"/>
    </xf>
    <xf numFmtId="187" fontId="4" fillId="3" borderId="3" xfId="30" applyNumberFormat="1" applyFont="1" applyFill="1" applyBorder="1" applyAlignment="1">
      <alignment vertical="top" wrapText="1" shrinkToFit="1"/>
    </xf>
    <xf numFmtId="0" fontId="10" fillId="0" borderId="1" xfId="31" applyFont="1" applyBorder="1" applyAlignment="1">
      <alignment horizontal="center" vertical="top"/>
    </xf>
    <xf numFmtId="187" fontId="4" fillId="0" borderId="1" xfId="32" applyNumberFormat="1" applyFont="1" applyFill="1" applyBorder="1" applyAlignment="1">
      <alignment vertical="top" wrapText="1"/>
    </xf>
    <xf numFmtId="187" fontId="4" fillId="0" borderId="1" xfId="32" applyNumberFormat="1" applyFont="1" applyFill="1" applyBorder="1" applyAlignment="1">
      <alignment horizontal="center" vertical="top" wrapText="1"/>
    </xf>
    <xf numFmtId="200" fontId="4" fillId="0" borderId="1" xfId="32" applyNumberFormat="1" applyFont="1" applyBorder="1" applyAlignment="1">
      <alignment vertical="top"/>
    </xf>
    <xf numFmtId="0" fontId="10" fillId="0" borderId="1" xfId="31" applyFont="1" applyBorder="1" applyAlignment="1">
      <alignment horizontal="right" vertical="top"/>
    </xf>
    <xf numFmtId="187" fontId="10" fillId="0" borderId="1" xfId="33" applyNumberFormat="1" applyFont="1" applyBorder="1" applyAlignment="1">
      <alignment vertical="top"/>
    </xf>
    <xf numFmtId="0" fontId="10" fillId="0" borderId="1" xfId="34" applyFont="1" applyBorder="1" applyAlignment="1">
      <alignment horizontal="center" vertical="top"/>
    </xf>
    <xf numFmtId="0" fontId="10" fillId="0" borderId="1" xfId="34" applyFont="1" applyBorder="1" applyAlignment="1">
      <alignment vertical="top" wrapText="1"/>
    </xf>
    <xf numFmtId="187" fontId="4" fillId="0" borderId="1" xfId="33" applyNumberFormat="1" applyFont="1" applyBorder="1" applyAlignment="1">
      <alignment horizontal="center" vertical="top" wrapText="1"/>
    </xf>
    <xf numFmtId="187" fontId="4" fillId="0" borderId="1" xfId="33" applyNumberFormat="1" applyFont="1" applyBorder="1" applyAlignment="1">
      <alignment horizontal="center" vertical="top"/>
    </xf>
    <xf numFmtId="189" fontId="10" fillId="0" borderId="1" xfId="34" applyNumberFormat="1" applyFont="1" applyBorder="1" applyAlignment="1">
      <alignment horizontal="center" vertical="top"/>
    </xf>
    <xf numFmtId="0" fontId="10" fillId="0" borderId="1" xfId="34" applyFont="1" applyBorder="1" applyAlignment="1">
      <alignment horizontal="right" vertical="top"/>
    </xf>
    <xf numFmtId="187" fontId="10" fillId="0" borderId="3" xfId="33" applyNumberFormat="1" applyFont="1" applyBorder="1" applyAlignment="1">
      <alignment vertical="top"/>
    </xf>
    <xf numFmtId="187" fontId="10" fillId="3" borderId="3" xfId="33" applyNumberFormat="1" applyFont="1" applyFill="1" applyBorder="1" applyAlignment="1">
      <alignment vertical="top"/>
    </xf>
    <xf numFmtId="189" fontId="14" fillId="7" borderId="1" xfId="15" applyNumberFormat="1" applyFont="1" applyFill="1" applyBorder="1" applyAlignment="1">
      <alignment horizontal="center" vertical="top" wrapText="1"/>
    </xf>
    <xf numFmtId="0" fontId="10" fillId="0" borderId="1" xfId="35" applyFont="1" applyBorder="1" applyAlignment="1">
      <alignment horizontal="center" vertical="top"/>
    </xf>
    <xf numFmtId="0" fontId="4" fillId="0" borderId="1" xfId="35" applyFont="1" applyFill="1" applyBorder="1" applyAlignment="1">
      <alignment horizontal="left" vertical="top" wrapText="1"/>
    </xf>
    <xf numFmtId="0" fontId="4" fillId="0" borderId="1" xfId="35" applyFont="1" applyFill="1" applyBorder="1" applyAlignment="1">
      <alignment horizontal="center" vertical="top"/>
    </xf>
    <xf numFmtId="0" fontId="10" fillId="0" borderId="1" xfId="35" applyFont="1" applyFill="1" applyBorder="1" applyAlignment="1">
      <alignment horizontal="center" vertical="top"/>
    </xf>
    <xf numFmtId="0" fontId="10" fillId="0" borderId="1" xfId="35" applyFont="1" applyBorder="1" applyAlignment="1">
      <alignment vertical="top"/>
    </xf>
    <xf numFmtId="1" fontId="10" fillId="0" borderId="1" xfId="36" applyNumberFormat="1" applyFont="1" applyBorder="1" applyAlignment="1">
      <alignment vertical="top"/>
    </xf>
    <xf numFmtId="187" fontId="4" fillId="0" borderId="1" xfId="36" applyNumberFormat="1" applyFont="1" applyFill="1" applyBorder="1" applyAlignment="1">
      <alignment horizontal="right" vertical="top" shrinkToFit="1"/>
    </xf>
    <xf numFmtId="187" fontId="10" fillId="0" borderId="1" xfId="36" applyNumberFormat="1" applyFont="1" applyBorder="1" applyAlignment="1">
      <alignment vertical="top"/>
    </xf>
    <xf numFmtId="187" fontId="10" fillId="0" borderId="3" xfId="36" applyNumberFormat="1" applyFont="1" applyBorder="1" applyAlignment="1">
      <alignment vertical="top"/>
    </xf>
    <xf numFmtId="187" fontId="10" fillId="3" borderId="3" xfId="36" applyNumberFormat="1" applyFont="1" applyFill="1" applyBorder="1" applyAlignment="1">
      <alignment vertical="top"/>
    </xf>
    <xf numFmtId="0" fontId="4" fillId="0" borderId="1" xfId="7" applyFont="1" applyFill="1" applyBorder="1" applyAlignment="1">
      <alignment horizontal="left" vertical="top" wrapText="1"/>
    </xf>
    <xf numFmtId="0" fontId="4" fillId="0" borderId="1" xfId="7" applyFont="1" applyFill="1" applyBorder="1" applyAlignment="1">
      <alignment horizontal="center" vertical="top"/>
    </xf>
    <xf numFmtId="0" fontId="10" fillId="0" borderId="1" xfId="37" applyFont="1" applyBorder="1" applyAlignment="1">
      <alignment horizontal="center" vertical="top"/>
    </xf>
    <xf numFmtId="0" fontId="10" fillId="0" borderId="1" xfId="37" applyFont="1" applyBorder="1" applyAlignment="1">
      <alignment horizontal="right" vertical="top"/>
    </xf>
    <xf numFmtId="1" fontId="10" fillId="0" borderId="1" xfId="38" applyNumberFormat="1" applyFont="1" applyBorder="1" applyAlignment="1">
      <alignment horizontal="center" vertical="top"/>
    </xf>
    <xf numFmtId="187" fontId="10" fillId="0" borderId="1" xfId="38" applyNumberFormat="1" applyFont="1" applyBorder="1" applyAlignment="1">
      <alignment vertical="top"/>
    </xf>
    <xf numFmtId="187" fontId="10" fillId="0" borderId="3" xfId="38" applyNumberFormat="1" applyFont="1" applyBorder="1" applyAlignment="1">
      <alignment vertical="top"/>
    </xf>
    <xf numFmtId="187" fontId="10" fillId="3" borderId="3" xfId="38" applyNumberFormat="1" applyFont="1" applyFill="1" applyBorder="1" applyAlignment="1">
      <alignment vertical="top"/>
    </xf>
    <xf numFmtId="0" fontId="10" fillId="0" borderId="1" xfId="39" applyFont="1" applyBorder="1" applyAlignment="1">
      <alignment horizontal="center" vertical="top"/>
    </xf>
    <xf numFmtId="0" fontId="10" fillId="0" borderId="1" xfId="39" applyFont="1" applyBorder="1" applyAlignment="1">
      <alignment vertical="top" wrapText="1"/>
    </xf>
    <xf numFmtId="187" fontId="4" fillId="0" borderId="1" xfId="40" applyNumberFormat="1" applyFont="1" applyBorder="1" applyAlignment="1">
      <alignment horizontal="center" vertical="top" wrapText="1"/>
    </xf>
    <xf numFmtId="187" fontId="4" fillId="0" borderId="1" xfId="40" applyNumberFormat="1" applyFont="1" applyBorder="1" applyAlignment="1">
      <alignment horizontal="center" vertical="top"/>
    </xf>
    <xf numFmtId="189" fontId="10" fillId="0" borderId="1" xfId="39" applyNumberFormat="1" applyFont="1" applyBorder="1" applyAlignment="1">
      <alignment horizontal="center" vertical="top"/>
    </xf>
    <xf numFmtId="0" fontId="10" fillId="0" borderId="1" xfId="39" applyFont="1" applyBorder="1" applyAlignment="1">
      <alignment horizontal="right" vertical="top"/>
    </xf>
    <xf numFmtId="187" fontId="10" fillId="0" borderId="1" xfId="40" applyNumberFormat="1" applyFont="1" applyBorder="1" applyAlignment="1">
      <alignment vertical="top"/>
    </xf>
    <xf numFmtId="187" fontId="10" fillId="0" borderId="3" xfId="40" applyNumberFormat="1" applyFont="1" applyBorder="1" applyAlignment="1">
      <alignment vertical="top"/>
    </xf>
    <xf numFmtId="187" fontId="10" fillId="3" borderId="3" xfId="40" applyNumberFormat="1" applyFont="1" applyFill="1" applyBorder="1" applyAlignment="1">
      <alignment vertical="top"/>
    </xf>
    <xf numFmtId="0" fontId="4" fillId="7" borderId="1" xfId="15" applyNumberFormat="1" applyFont="1" applyFill="1" applyBorder="1" applyAlignment="1">
      <alignment vertical="top" wrapText="1"/>
    </xf>
    <xf numFmtId="0" fontId="4" fillId="7" borderId="1" xfId="15" applyNumberFormat="1" applyFont="1" applyFill="1" applyBorder="1" applyAlignment="1">
      <alignment horizontal="center" vertical="top" wrapText="1"/>
    </xf>
    <xf numFmtId="0" fontId="10" fillId="0" borderId="1" xfId="41" applyFont="1" applyBorder="1" applyAlignment="1">
      <alignment horizontal="center" vertical="top"/>
    </xf>
    <xf numFmtId="0" fontId="4" fillId="0" borderId="1" xfId="41" applyFont="1" applyFill="1" applyBorder="1" applyAlignment="1">
      <alignment horizontal="left" vertical="top" wrapText="1"/>
    </xf>
    <xf numFmtId="0" fontId="4" fillId="0" borderId="1" xfId="41" applyFont="1" applyFill="1" applyBorder="1" applyAlignment="1">
      <alignment horizontal="center" vertical="top"/>
    </xf>
    <xf numFmtId="0" fontId="10" fillId="0" borderId="1" xfId="41" applyFont="1" applyBorder="1" applyAlignment="1">
      <alignment vertical="top"/>
    </xf>
    <xf numFmtId="187" fontId="4" fillId="0" borderId="1" xfId="42" applyNumberFormat="1" applyFont="1" applyFill="1" applyBorder="1" applyAlignment="1">
      <alignment horizontal="right" vertical="top" shrinkToFit="1"/>
    </xf>
    <xf numFmtId="187" fontId="10" fillId="0" borderId="1" xfId="42" applyNumberFormat="1" applyFont="1" applyBorder="1" applyAlignment="1">
      <alignment vertical="top"/>
    </xf>
    <xf numFmtId="187" fontId="10" fillId="0" borderId="3" xfId="42" applyNumberFormat="1" applyFont="1" applyBorder="1" applyAlignment="1">
      <alignment vertical="top"/>
    </xf>
    <xf numFmtId="187" fontId="10" fillId="3" borderId="3" xfId="42" applyNumberFormat="1" applyFont="1" applyFill="1" applyBorder="1" applyAlignment="1">
      <alignment vertical="top"/>
    </xf>
    <xf numFmtId="197" fontId="4" fillId="0" borderId="1" xfId="7" applyNumberFormat="1" applyFont="1" applyFill="1" applyBorder="1" applyAlignment="1">
      <alignment horizontal="center" vertical="top"/>
    </xf>
    <xf numFmtId="0" fontId="10" fillId="0" borderId="1" xfId="43" applyFont="1" applyBorder="1" applyAlignment="1">
      <alignment horizontal="center" vertical="top"/>
    </xf>
    <xf numFmtId="192" fontId="10" fillId="0" borderId="1" xfId="43" applyNumberFormat="1" applyFont="1" applyBorder="1" applyAlignment="1">
      <alignment horizontal="right" vertical="top"/>
    </xf>
    <xf numFmtId="187" fontId="10" fillId="0" borderId="1" xfId="44" applyNumberFormat="1" applyFont="1" applyBorder="1" applyAlignment="1">
      <alignment vertical="top"/>
    </xf>
    <xf numFmtId="187" fontId="10" fillId="0" borderId="3" xfId="44" applyNumberFormat="1" applyFont="1" applyBorder="1" applyAlignment="1">
      <alignment vertical="top"/>
    </xf>
    <xf numFmtId="187" fontId="10" fillId="3" borderId="3" xfId="44" applyNumberFormat="1" applyFont="1" applyFill="1" applyBorder="1" applyAlignment="1">
      <alignment vertical="top"/>
    </xf>
    <xf numFmtId="0" fontId="10" fillId="0" borderId="1" xfId="45" applyFont="1" applyBorder="1" applyAlignment="1">
      <alignment horizontal="center" vertical="top"/>
    </xf>
    <xf numFmtId="187" fontId="24" fillId="0" borderId="1" xfId="46" applyNumberFormat="1" applyFont="1" applyFill="1" applyBorder="1" applyAlignment="1">
      <alignment vertical="top" wrapText="1"/>
    </xf>
    <xf numFmtId="0" fontId="10" fillId="0" borderId="1" xfId="45" applyFont="1" applyFill="1" applyBorder="1" applyAlignment="1">
      <alignment horizontal="center" vertical="top"/>
    </xf>
    <xf numFmtId="187" fontId="4" fillId="0" borderId="1" xfId="46" applyNumberFormat="1" applyFont="1" applyFill="1" applyBorder="1" applyAlignment="1">
      <alignment horizontal="center" vertical="top" wrapText="1"/>
    </xf>
    <xf numFmtId="189" fontId="4" fillId="0" borderId="1" xfId="45" applyNumberFormat="1" applyFont="1" applyFill="1" applyBorder="1" applyAlignment="1">
      <alignment vertical="top"/>
    </xf>
    <xf numFmtId="0" fontId="10" fillId="0" borderId="1" xfId="45" applyFont="1" applyBorder="1" applyAlignment="1">
      <alignment horizontal="right" vertical="top"/>
    </xf>
    <xf numFmtId="189" fontId="14" fillId="0" borderId="1" xfId="9" applyNumberFormat="1" applyFont="1" applyFill="1" applyBorder="1" applyAlignment="1">
      <alignment horizontal="center" vertical="top" shrinkToFit="1"/>
    </xf>
    <xf numFmtId="0" fontId="10" fillId="0" borderId="1" xfId="47" applyFont="1" applyBorder="1" applyAlignment="1">
      <alignment horizontal="center" vertical="top"/>
    </xf>
    <xf numFmtId="187" fontId="4" fillId="0" borderId="1" xfId="48" applyNumberFormat="1" applyFont="1" applyFill="1" applyBorder="1" applyAlignment="1">
      <alignment vertical="top" wrapText="1"/>
    </xf>
    <xf numFmtId="0" fontId="10" fillId="0" borderId="1" xfId="47" applyFont="1" applyFill="1" applyBorder="1" applyAlignment="1">
      <alignment horizontal="center" vertical="top"/>
    </xf>
    <xf numFmtId="187" fontId="4" fillId="0" borderId="1" xfId="48" applyNumberFormat="1" applyFont="1" applyFill="1" applyBorder="1" applyAlignment="1">
      <alignment horizontal="center" vertical="top" wrapText="1"/>
    </xf>
    <xf numFmtId="189" fontId="4" fillId="0" borderId="1" xfId="47" applyNumberFormat="1" applyFont="1" applyFill="1" applyBorder="1" applyAlignment="1">
      <alignment vertical="top"/>
    </xf>
    <xf numFmtId="0" fontId="10" fillId="0" borderId="1" xfId="47" applyFont="1" applyBorder="1" applyAlignment="1">
      <alignment horizontal="right" vertical="top"/>
    </xf>
    <xf numFmtId="0" fontId="10" fillId="0" borderId="1" xfId="49" applyFont="1" applyBorder="1" applyAlignment="1">
      <alignment horizontal="center" vertical="top"/>
    </xf>
    <xf numFmtId="0" fontId="10" fillId="0" borderId="1" xfId="49" applyFont="1" applyBorder="1" applyAlignment="1">
      <alignment vertical="top" wrapText="1"/>
    </xf>
    <xf numFmtId="0" fontId="10" fillId="0" borderId="1" xfId="49" applyFont="1" applyBorder="1" applyAlignment="1">
      <alignment horizontal="center" vertical="top" shrinkToFit="1"/>
    </xf>
    <xf numFmtId="189" fontId="10" fillId="0" borderId="1" xfId="49" applyNumberFormat="1" applyFont="1" applyBorder="1" applyAlignment="1">
      <alignment horizontal="center" vertical="top"/>
    </xf>
    <xf numFmtId="0" fontId="10" fillId="0" borderId="1" xfId="49" applyFont="1" applyBorder="1" applyAlignment="1">
      <alignment horizontal="right" vertical="top"/>
    </xf>
    <xf numFmtId="187" fontId="10" fillId="0" borderId="1" xfId="50" applyNumberFormat="1" applyFont="1" applyBorder="1" applyAlignment="1">
      <alignment vertical="top"/>
    </xf>
    <xf numFmtId="187" fontId="10" fillId="0" borderId="3" xfId="50" applyNumberFormat="1" applyFont="1" applyBorder="1" applyAlignment="1">
      <alignment vertical="top"/>
    </xf>
    <xf numFmtId="187" fontId="10" fillId="3" borderId="3" xfId="50" applyNumberFormat="1" applyFont="1" applyFill="1" applyBorder="1" applyAlignment="1">
      <alignment vertical="top"/>
    </xf>
    <xf numFmtId="0" fontId="4" fillId="0" borderId="11" xfId="0" applyFont="1" applyBorder="1" applyAlignment="1">
      <alignment vertical="top" wrapText="1"/>
    </xf>
    <xf numFmtId="187" fontId="4" fillId="0" borderId="11" xfId="1" applyNumberFormat="1" applyFont="1" applyBorder="1" applyAlignment="1">
      <alignment vertical="top" wrapText="1"/>
    </xf>
    <xf numFmtId="188" fontId="4" fillId="0" borderId="11" xfId="1" applyNumberFormat="1" applyFont="1" applyBorder="1" applyAlignment="1">
      <alignment vertical="top" wrapText="1"/>
    </xf>
    <xf numFmtId="187" fontId="4" fillId="0" borderId="11" xfId="1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189" fontId="10" fillId="0" borderId="1" xfId="0" applyNumberFormat="1" applyFont="1" applyBorder="1" applyAlignment="1">
      <alignment horizontal="left" vertical="top" wrapText="1"/>
    </xf>
    <xf numFmtId="189" fontId="4" fillId="0" borderId="1" xfId="4" applyNumberFormat="1" applyFont="1" applyFill="1" applyBorder="1" applyAlignment="1">
      <alignment horizontal="right" vertical="top" wrapText="1"/>
    </xf>
    <xf numFmtId="0" fontId="4" fillId="0" borderId="1" xfId="2" applyFont="1" applyFill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center" vertical="top"/>
    </xf>
    <xf numFmtId="0" fontId="4" fillId="0" borderId="1" xfId="27" applyFont="1" applyFill="1" applyBorder="1" applyAlignment="1">
      <alignment horizontal="center"/>
    </xf>
    <xf numFmtId="49" fontId="4" fillId="0" borderId="1" xfId="2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top"/>
    </xf>
    <xf numFmtId="43" fontId="4" fillId="0" borderId="1" xfId="3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87" fontId="5" fillId="0" borderId="1" xfId="1" applyNumberFormat="1" applyFont="1" applyFill="1" applyBorder="1" applyAlignment="1">
      <alignment horizontal="right" vertical="top" wrapText="1"/>
    </xf>
    <xf numFmtId="187" fontId="10" fillId="0" borderId="1" xfId="1" applyNumberFormat="1" applyFont="1" applyFill="1" applyBorder="1" applyAlignment="1">
      <alignment horizontal="center"/>
    </xf>
    <xf numFmtId="189" fontId="4" fillId="0" borderId="1" xfId="29" applyNumberFormat="1" applyFont="1" applyFill="1" applyBorder="1" applyAlignment="1">
      <alignment horizontal="center" vertical="top"/>
    </xf>
    <xf numFmtId="49" fontId="4" fillId="0" borderId="1" xfId="29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horizontal="center"/>
    </xf>
    <xf numFmtId="49" fontId="4" fillId="0" borderId="1" xfId="31" applyNumberFormat="1" applyFont="1" applyFill="1" applyBorder="1" applyAlignment="1">
      <alignment horizontal="center"/>
    </xf>
    <xf numFmtId="0" fontId="4" fillId="0" borderId="1" xfId="34" applyFont="1" applyFill="1" applyBorder="1" applyAlignment="1">
      <alignment horizontal="center"/>
    </xf>
    <xf numFmtId="49" fontId="4" fillId="0" borderId="1" xfId="34" applyNumberFormat="1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vertical="top"/>
    </xf>
    <xf numFmtId="189" fontId="4" fillId="0" borderId="1" xfId="29" applyNumberFormat="1" applyFont="1" applyFill="1" applyBorder="1" applyAlignment="1">
      <alignment horizontal="center"/>
    </xf>
    <xf numFmtId="49" fontId="4" fillId="0" borderId="1" xfId="29" applyNumberFormat="1" applyFont="1" applyFill="1" applyBorder="1" applyAlignment="1">
      <alignment horizontal="center"/>
    </xf>
    <xf numFmtId="0" fontId="4" fillId="0" borderId="1" xfId="35" applyFont="1" applyFill="1" applyBorder="1" applyAlignment="1">
      <alignment horizontal="center"/>
    </xf>
    <xf numFmtId="49" fontId="4" fillId="0" borderId="1" xfId="35" applyNumberFormat="1" applyFont="1" applyFill="1" applyBorder="1" applyAlignment="1">
      <alignment horizontal="center"/>
    </xf>
    <xf numFmtId="0" fontId="4" fillId="0" borderId="1" xfId="37" applyFont="1" applyFill="1" applyBorder="1" applyAlignment="1">
      <alignment horizontal="center"/>
    </xf>
    <xf numFmtId="49" fontId="4" fillId="0" borderId="1" xfId="37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shrinkToFit="1"/>
    </xf>
    <xf numFmtId="187" fontId="4" fillId="0" borderId="1" xfId="1" applyNumberFormat="1" applyFont="1" applyFill="1" applyBorder="1" applyAlignment="1"/>
    <xf numFmtId="187" fontId="4" fillId="0" borderId="1" xfId="6" applyNumberFormat="1" applyFont="1" applyFill="1" applyBorder="1" applyAlignment="1">
      <alignment horizontal="left" vertical="top"/>
    </xf>
    <xf numFmtId="189" fontId="4" fillId="0" borderId="1" xfId="6" applyNumberFormat="1" applyFont="1" applyFill="1" applyBorder="1" applyAlignment="1">
      <alignment horizontal="center" vertical="top" wrapText="1"/>
    </xf>
    <xf numFmtId="187" fontId="4" fillId="0" borderId="1" xfId="1" applyNumberFormat="1" applyFont="1" applyFill="1" applyBorder="1" applyAlignment="1">
      <alignment vertical="center" wrapText="1"/>
    </xf>
    <xf numFmtId="187" fontId="10" fillId="0" borderId="1" xfId="1" applyNumberFormat="1" applyFont="1" applyFill="1" applyBorder="1" applyAlignment="1">
      <alignment vertical="center"/>
    </xf>
    <xf numFmtId="187" fontId="4" fillId="7" borderId="1" xfId="1" applyNumberFormat="1" applyFont="1" applyFill="1" applyBorder="1" applyAlignment="1">
      <alignment horizontal="center" vertical="top"/>
    </xf>
    <xf numFmtId="187" fontId="4" fillId="7" borderId="3" xfId="1" applyNumberFormat="1" applyFont="1" applyFill="1" applyBorder="1" applyAlignment="1">
      <alignment vertical="top"/>
    </xf>
    <xf numFmtId="0" fontId="4" fillId="7" borderId="4" xfId="0" applyFont="1" applyFill="1" applyBorder="1" applyAlignment="1">
      <alignment vertical="top"/>
    </xf>
    <xf numFmtId="188" fontId="5" fillId="9" borderId="1" xfId="12" applyNumberFormat="1" applyFont="1" applyFill="1" applyBorder="1" applyAlignment="1">
      <alignment horizontal="center" vertical="top"/>
    </xf>
    <xf numFmtId="187" fontId="5" fillId="9" borderId="1" xfId="1" applyNumberFormat="1" applyFont="1" applyFill="1" applyBorder="1" applyAlignment="1">
      <alignment vertical="top"/>
    </xf>
    <xf numFmtId="0" fontId="10" fillId="0" borderId="8" xfId="0" applyFont="1" applyBorder="1" applyAlignment="1">
      <alignment vertical="top" wrapText="1"/>
    </xf>
    <xf numFmtId="187" fontId="4" fillId="0" borderId="8" xfId="1" applyNumberFormat="1" applyFont="1" applyFill="1" applyBorder="1" applyAlignment="1">
      <alignment horizontal="left" vertical="top" wrapText="1"/>
    </xf>
    <xf numFmtId="0" fontId="10" fillId="0" borderId="8" xfId="0" quotePrefix="1" applyFont="1" applyBorder="1" applyAlignment="1">
      <alignment horizontal="center" vertical="top" shrinkToFit="1"/>
    </xf>
    <xf numFmtId="0" fontId="10" fillId="0" borderId="8" xfId="0" quotePrefix="1" applyFont="1" applyBorder="1" applyAlignment="1">
      <alignment horizontal="center" vertical="top"/>
    </xf>
    <xf numFmtId="0" fontId="10" fillId="0" borderId="8" xfId="0" applyFont="1" applyBorder="1" applyAlignment="1">
      <alignment horizontal="left" vertical="top" wrapText="1"/>
    </xf>
    <xf numFmtId="187" fontId="4" fillId="0" borderId="8" xfId="1" applyNumberFormat="1" applyFont="1" applyFill="1" applyBorder="1" applyAlignment="1">
      <alignment horizontal="right" vertical="top" wrapText="1" shrinkToFit="1"/>
    </xf>
    <xf numFmtId="187" fontId="4" fillId="0" borderId="8" xfId="13" applyNumberFormat="1" applyFont="1" applyFill="1" applyBorder="1" applyAlignment="1">
      <alignment horizontal="center" vertical="top" wrapText="1"/>
    </xf>
    <xf numFmtId="187" fontId="10" fillId="0" borderId="8" xfId="1" applyNumberFormat="1" applyFont="1" applyBorder="1" applyAlignment="1">
      <alignment horizontal="center" vertical="top"/>
    </xf>
    <xf numFmtId="187" fontId="4" fillId="3" borderId="8" xfId="1" applyNumberFormat="1" applyFont="1" applyFill="1" applyBorder="1" applyAlignment="1">
      <alignment horizontal="right" vertical="top" wrapText="1" shrinkToFit="1"/>
    </xf>
    <xf numFmtId="0" fontId="5" fillId="0" borderId="0" xfId="2" applyFont="1" applyFill="1" applyAlignment="1">
      <alignment vertical="center"/>
    </xf>
    <xf numFmtId="0" fontId="11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wrapText="1"/>
    </xf>
    <xf numFmtId="187" fontId="11" fillId="8" borderId="1" xfId="1" applyNumberFormat="1" applyFont="1" applyFill="1" applyBorder="1"/>
    <xf numFmtId="187" fontId="11" fillId="8" borderId="1" xfId="1" applyNumberFormat="1" applyFont="1" applyFill="1" applyBorder="1" applyAlignment="1">
      <alignment horizontal="right"/>
    </xf>
    <xf numFmtId="187" fontId="11" fillId="8" borderId="3" xfId="1" applyNumberFormat="1" applyFont="1" applyFill="1" applyBorder="1"/>
    <xf numFmtId="0" fontId="10" fillId="9" borderId="1" xfId="0" applyFont="1" applyFill="1" applyBorder="1"/>
    <xf numFmtId="0" fontId="5" fillId="9" borderId="1" xfId="0" applyFont="1" applyFill="1" applyBorder="1" applyAlignment="1">
      <alignment vertical="top"/>
    </xf>
    <xf numFmtId="0" fontId="10" fillId="9" borderId="1" xfId="0" applyFont="1" applyFill="1" applyBorder="1" applyAlignment="1">
      <alignment wrapText="1"/>
    </xf>
    <xf numFmtId="187" fontId="11" fillId="9" borderId="3" xfId="1" applyNumberFormat="1" applyFont="1" applyFill="1" applyBorder="1"/>
    <xf numFmtId="0" fontId="10" fillId="9" borderId="4" xfId="0" applyFont="1" applyFill="1" applyBorder="1"/>
    <xf numFmtId="0" fontId="5" fillId="10" borderId="1" xfId="0" applyFont="1" applyFill="1" applyBorder="1" applyAlignment="1">
      <alignment vertical="top"/>
    </xf>
    <xf numFmtId="43" fontId="10" fillId="7" borderId="1" xfId="1" applyFont="1" applyFill="1" applyBorder="1" applyAlignment="1">
      <alignment horizontal="center" vertical="top"/>
    </xf>
    <xf numFmtId="188" fontId="4" fillId="7" borderId="1" xfId="1" applyNumberFormat="1" applyFont="1" applyFill="1" applyBorder="1" applyAlignment="1">
      <alignment horizontal="center" vertical="top" wrapText="1"/>
    </xf>
    <xf numFmtId="0" fontId="4" fillId="7" borderId="1" xfId="11" applyFont="1" applyFill="1" applyBorder="1" applyAlignment="1">
      <alignment horizontal="left" vertical="top" shrinkToFit="1"/>
    </xf>
    <xf numFmtId="43" fontId="4" fillId="7" borderId="1" xfId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7" borderId="8" xfId="0" applyFont="1" applyFill="1" applyBorder="1" applyAlignment="1">
      <alignment vertical="top" wrapText="1"/>
    </xf>
    <xf numFmtId="0" fontId="4" fillId="0" borderId="8" xfId="0" applyFont="1" applyBorder="1" applyAlignment="1">
      <alignment horizontal="center" vertical="top" shrinkToFit="1"/>
    </xf>
    <xf numFmtId="187" fontId="4" fillId="0" borderId="8" xfId="1" applyNumberFormat="1" applyFont="1" applyBorder="1" applyAlignment="1">
      <alignment vertical="top"/>
    </xf>
    <xf numFmtId="187" fontId="4" fillId="0" borderId="8" xfId="1" applyNumberFormat="1" applyFont="1" applyBorder="1" applyAlignment="1">
      <alignment horizontal="center" vertical="top"/>
    </xf>
    <xf numFmtId="1" fontId="4" fillId="0" borderId="8" xfId="1" applyNumberFormat="1" applyFont="1" applyBorder="1" applyAlignment="1">
      <alignment horizontal="center" vertical="top"/>
    </xf>
    <xf numFmtId="187" fontId="4" fillId="3" borderId="8" xfId="1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0" fillId="0" borderId="1" xfId="0" applyFont="1" applyBorder="1" applyAlignment="1">
      <alignment horizontal="left" wrapText="1"/>
    </xf>
    <xf numFmtId="0" fontId="4" fillId="0" borderId="1" xfId="7" applyFont="1" applyFill="1" applyBorder="1" applyAlignment="1">
      <alignment horizontal="center" shrinkToFit="1"/>
    </xf>
    <xf numFmtId="187" fontId="4" fillId="0" borderId="1" xfId="1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4" fillId="0" borderId="1" xfId="7" applyNumberFormat="1" applyFont="1" applyFill="1" applyBorder="1" applyAlignment="1">
      <alignment horizontal="center" shrinkToFit="1"/>
    </xf>
    <xf numFmtId="189" fontId="10" fillId="0" borderId="1" xfId="0" applyNumberFormat="1" applyFont="1" applyFill="1" applyBorder="1" applyAlignment="1">
      <alignment horizontal="center" wrapText="1"/>
    </xf>
    <xf numFmtId="49" fontId="4" fillId="0" borderId="1" xfId="13" applyNumberFormat="1" applyFont="1" applyFill="1" applyBorder="1" applyAlignment="1">
      <alignment horizontal="center"/>
    </xf>
    <xf numFmtId="191" fontId="4" fillId="0" borderId="1" xfId="6" applyNumberFormat="1" applyFont="1" applyFill="1" applyBorder="1" applyAlignment="1">
      <alignment horizontal="center" shrinkToFit="1"/>
    </xf>
    <xf numFmtId="187" fontId="10" fillId="0" borderId="1" xfId="1" applyNumberFormat="1" applyFont="1" applyBorder="1" applyAlignment="1">
      <alignment horizontal="right"/>
    </xf>
    <xf numFmtId="187" fontId="10" fillId="7" borderId="1" xfId="1" applyNumberFormat="1" applyFont="1" applyFill="1" applyBorder="1" applyAlignment="1"/>
    <xf numFmtId="187" fontId="4" fillId="0" borderId="1" xfId="1" applyNumberFormat="1" applyFont="1" applyFill="1" applyBorder="1" applyAlignment="1">
      <alignment horizontal="right" shrinkToFit="1"/>
    </xf>
    <xf numFmtId="187" fontId="4" fillId="0" borderId="3" xfId="1" applyNumberFormat="1" applyFont="1" applyFill="1" applyBorder="1" applyAlignment="1">
      <alignment horizontal="right" shrinkToFit="1"/>
    </xf>
    <xf numFmtId="187" fontId="4" fillId="3" borderId="3" xfId="1" applyNumberFormat="1" applyFont="1" applyFill="1" applyBorder="1" applyAlignment="1">
      <alignment horizontal="right" shrinkToFit="1"/>
    </xf>
    <xf numFmtId="0" fontId="10" fillId="0" borderId="1" xfId="0" applyFont="1" applyBorder="1" applyAlignment="1"/>
    <xf numFmtId="0" fontId="10" fillId="0" borderId="0" xfId="0" applyFont="1" applyAlignment="1"/>
    <xf numFmtId="0" fontId="10" fillId="0" borderId="1" xfId="51" applyFont="1" applyBorder="1" applyAlignment="1">
      <alignment horizontal="center"/>
    </xf>
    <xf numFmtId="0" fontId="4" fillId="0" borderId="1" xfId="51" applyFont="1" applyFill="1" applyBorder="1" applyAlignment="1">
      <alignment horizontal="left" wrapText="1"/>
    </xf>
    <xf numFmtId="0" fontId="4" fillId="0" borderId="1" xfId="51" applyFont="1" applyFill="1" applyBorder="1" applyAlignment="1">
      <alignment horizontal="center"/>
    </xf>
    <xf numFmtId="0" fontId="10" fillId="0" borderId="1" xfId="51" applyFont="1" applyFill="1" applyBorder="1" applyAlignment="1">
      <alignment horizontal="center"/>
    </xf>
    <xf numFmtId="191" fontId="4" fillId="0" borderId="1" xfId="6" applyNumberFormat="1" applyFont="1" applyFill="1" applyBorder="1" applyAlignment="1">
      <alignment shrinkToFit="1"/>
    </xf>
    <xf numFmtId="192" fontId="4" fillId="0" borderId="1" xfId="6" applyNumberFormat="1" applyFont="1" applyFill="1" applyBorder="1" applyAlignment="1">
      <alignment horizontal="right" shrinkToFit="1"/>
    </xf>
    <xf numFmtId="201" fontId="4" fillId="0" borderId="1" xfId="6" applyNumberFormat="1" applyFont="1" applyFill="1" applyBorder="1" applyAlignment="1">
      <alignment shrinkToFit="1"/>
    </xf>
    <xf numFmtId="187" fontId="10" fillId="0" borderId="1" xfId="52" applyNumberFormat="1" applyFont="1" applyBorder="1" applyAlignment="1"/>
    <xf numFmtId="187" fontId="10" fillId="0" borderId="3" xfId="52" applyNumberFormat="1" applyFont="1" applyBorder="1" applyAlignment="1"/>
    <xf numFmtId="187" fontId="10" fillId="3" borderId="3" xfId="52" applyNumberFormat="1" applyFont="1" applyFill="1" applyBorder="1" applyAlignment="1"/>
    <xf numFmtId="0" fontId="10" fillId="0" borderId="4" xfId="0" applyFont="1" applyBorder="1" applyAlignment="1"/>
    <xf numFmtId="0" fontId="10" fillId="0" borderId="1" xfId="53" applyFont="1" applyBorder="1" applyAlignment="1">
      <alignment horizontal="center"/>
    </xf>
    <xf numFmtId="0" fontId="10" fillId="0" borderId="1" xfId="53" applyFont="1" applyBorder="1" applyAlignment="1">
      <alignment horizontal="left" wrapText="1"/>
    </xf>
    <xf numFmtId="197" fontId="10" fillId="0" borderId="1" xfId="53" applyNumberFormat="1" applyFont="1" applyBorder="1" applyAlignment="1">
      <alignment horizontal="center"/>
    </xf>
    <xf numFmtId="192" fontId="10" fillId="0" borderId="1" xfId="53" applyNumberFormat="1" applyFont="1" applyBorder="1" applyAlignment="1">
      <alignment horizontal="right"/>
    </xf>
    <xf numFmtId="187" fontId="10" fillId="0" borderId="1" xfId="54" applyNumberFormat="1" applyFont="1" applyBorder="1" applyAlignment="1"/>
    <xf numFmtId="187" fontId="10" fillId="0" borderId="1" xfId="54" applyNumberFormat="1" applyFont="1" applyBorder="1" applyAlignment="1">
      <alignment horizontal="center"/>
    </xf>
    <xf numFmtId="187" fontId="10" fillId="0" borderId="3" xfId="54" applyNumberFormat="1" applyFont="1" applyBorder="1" applyAlignment="1">
      <alignment horizontal="center"/>
    </xf>
    <xf numFmtId="187" fontId="10" fillId="3" borderId="3" xfId="54" applyNumberFormat="1" applyFont="1" applyFill="1" applyBorder="1" applyAlignment="1">
      <alignment horizontal="center"/>
    </xf>
    <xf numFmtId="0" fontId="4" fillId="0" borderId="1" xfId="55" applyFont="1" applyBorder="1" applyAlignment="1">
      <alignment horizontal="center"/>
    </xf>
    <xf numFmtId="0" fontId="27" fillId="0" borderId="1" xfId="55" applyFont="1" applyBorder="1" applyAlignment="1">
      <alignment horizontal="left" wrapText="1"/>
    </xf>
    <xf numFmtId="0" fontId="10" fillId="0" borderId="1" xfId="55" applyFont="1" applyBorder="1" applyAlignment="1">
      <alignment horizontal="center"/>
    </xf>
    <xf numFmtId="187" fontId="4" fillId="0" borderId="1" xfId="56" applyNumberFormat="1" applyFont="1" applyFill="1" applyBorder="1" applyAlignment="1">
      <alignment horizontal="center" wrapText="1"/>
    </xf>
    <xf numFmtId="200" fontId="4" fillId="0" borderId="1" xfId="56" applyNumberFormat="1" applyFont="1" applyBorder="1" applyAlignment="1"/>
    <xf numFmtId="187" fontId="10" fillId="0" borderId="1" xfId="1" applyNumberFormat="1" applyFont="1" applyBorder="1" applyAlignment="1"/>
    <xf numFmtId="187" fontId="10" fillId="0" borderId="3" xfId="1" applyNumberFormat="1" applyFont="1" applyBorder="1" applyAlignment="1"/>
    <xf numFmtId="187" fontId="10" fillId="3" borderId="3" xfId="1" applyNumberFormat="1" applyFont="1" applyFill="1" applyBorder="1" applyAlignment="1"/>
    <xf numFmtId="0" fontId="10" fillId="0" borderId="1" xfId="57" applyFont="1" applyBorder="1" applyAlignment="1">
      <alignment horizontal="center"/>
    </xf>
    <xf numFmtId="0" fontId="10" fillId="0" borderId="1" xfId="57" applyFont="1" applyBorder="1" applyAlignment="1">
      <alignment horizontal="left" wrapText="1"/>
    </xf>
    <xf numFmtId="187" fontId="4" fillId="0" borderId="1" xfId="58" applyNumberFormat="1" applyFont="1" applyFill="1" applyBorder="1" applyAlignment="1">
      <alignment horizontal="center" wrapText="1"/>
    </xf>
    <xf numFmtId="187" fontId="4" fillId="0" borderId="1" xfId="58" applyNumberFormat="1" applyFont="1" applyFill="1" applyBorder="1" applyAlignment="1">
      <alignment horizontal="center"/>
    </xf>
    <xf numFmtId="189" fontId="10" fillId="0" borderId="1" xfId="57" applyNumberFormat="1" applyFont="1" applyBorder="1" applyAlignment="1">
      <alignment horizontal="center"/>
    </xf>
    <xf numFmtId="187" fontId="10" fillId="0" borderId="1" xfId="58" applyNumberFormat="1" applyFont="1" applyBorder="1" applyAlignment="1">
      <alignment horizontal="center"/>
    </xf>
    <xf numFmtId="1" fontId="10" fillId="0" borderId="1" xfId="58" applyNumberFormat="1" applyFont="1" applyBorder="1" applyAlignment="1">
      <alignment horizontal="center"/>
    </xf>
    <xf numFmtId="187" fontId="10" fillId="0" borderId="1" xfId="58" applyNumberFormat="1" applyFont="1" applyBorder="1" applyAlignment="1"/>
    <xf numFmtId="187" fontId="10" fillId="0" borderId="3" xfId="58" applyNumberFormat="1" applyFont="1" applyBorder="1" applyAlignment="1"/>
    <xf numFmtId="187" fontId="10" fillId="3" borderId="3" xfId="58" applyNumberFormat="1" applyFont="1" applyFill="1" applyBorder="1" applyAlignment="1"/>
    <xf numFmtId="0" fontId="10" fillId="7" borderId="1" xfId="0" applyFont="1" applyFill="1" applyBorder="1" applyAlignment="1">
      <alignment horizontal="left" wrapText="1"/>
    </xf>
    <xf numFmtId="0" fontId="4" fillId="7" borderId="1" xfId="5" applyNumberFormat="1" applyFont="1" applyFill="1" applyBorder="1" applyAlignment="1">
      <alignment horizontal="center" wrapText="1"/>
    </xf>
    <xf numFmtId="189" fontId="4" fillId="7" borderId="1" xfId="5" applyNumberFormat="1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0" xfId="0" applyAlignment="1"/>
    <xf numFmtId="0" fontId="10" fillId="0" borderId="1" xfId="59" applyFont="1" applyBorder="1" applyAlignment="1">
      <alignment horizontal="center"/>
    </xf>
    <xf numFmtId="0" fontId="10" fillId="0" borderId="1" xfId="59" applyFont="1" applyBorder="1" applyAlignment="1">
      <alignment horizontal="left" wrapText="1"/>
    </xf>
    <xf numFmtId="0" fontId="10" fillId="0" borderId="1" xfId="59" applyFont="1" applyBorder="1" applyAlignment="1">
      <alignment horizontal="center" wrapText="1"/>
    </xf>
    <xf numFmtId="197" fontId="10" fillId="0" borderId="1" xfId="59" applyNumberFormat="1" applyFont="1" applyBorder="1" applyAlignment="1">
      <alignment horizontal="center"/>
    </xf>
    <xf numFmtId="1" fontId="10" fillId="0" borderId="1" xfId="60" applyNumberFormat="1" applyFont="1" applyBorder="1" applyAlignment="1">
      <alignment horizontal="center"/>
    </xf>
    <xf numFmtId="187" fontId="4" fillId="0" borderId="1" xfId="1" applyNumberFormat="1" applyFont="1" applyFill="1" applyBorder="1" applyAlignment="1">
      <alignment horizontal="right" wrapText="1" shrinkToFit="1"/>
    </xf>
    <xf numFmtId="187" fontId="4" fillId="0" borderId="1" xfId="60" applyNumberFormat="1" applyFont="1" applyFill="1" applyBorder="1" applyAlignment="1">
      <alignment horizontal="center" wrapText="1" shrinkToFit="1"/>
    </xf>
    <xf numFmtId="3" fontId="4" fillId="0" borderId="1" xfId="2" applyNumberFormat="1" applyFont="1" applyFill="1" applyBorder="1" applyAlignment="1">
      <alignment horizontal="center"/>
    </xf>
    <xf numFmtId="187" fontId="4" fillId="0" borderId="3" xfId="60" applyNumberFormat="1" applyFont="1" applyFill="1" applyBorder="1" applyAlignment="1">
      <alignment horizontal="center" wrapText="1" shrinkToFit="1"/>
    </xf>
    <xf numFmtId="187" fontId="4" fillId="3" borderId="3" xfId="60" applyNumberFormat="1" applyFont="1" applyFill="1" applyBorder="1" applyAlignment="1">
      <alignment horizontal="center" wrapText="1" shrinkToFit="1"/>
    </xf>
    <xf numFmtId="0" fontId="10" fillId="0" borderId="1" xfId="0" applyFont="1" applyFill="1" applyBorder="1" applyAlignment="1"/>
    <xf numFmtId="0" fontId="10" fillId="0" borderId="4" xfId="0" applyFont="1" applyFill="1" applyBorder="1" applyAlignment="1"/>
    <xf numFmtId="0" fontId="10" fillId="0" borderId="1" xfId="61" applyFont="1" applyBorder="1" applyAlignment="1">
      <alignment horizontal="center"/>
    </xf>
    <xf numFmtId="187" fontId="4" fillId="0" borderId="1" xfId="62" applyNumberFormat="1" applyFont="1" applyFill="1" applyBorder="1" applyAlignment="1">
      <alignment horizontal="left" wrapText="1"/>
    </xf>
    <xf numFmtId="0" fontId="10" fillId="0" borderId="1" xfId="61" applyFont="1" applyFill="1" applyBorder="1" applyAlignment="1">
      <alignment horizontal="center"/>
    </xf>
    <xf numFmtId="187" fontId="4" fillId="0" borderId="1" xfId="62" applyNumberFormat="1" applyFont="1" applyFill="1" applyBorder="1" applyAlignment="1">
      <alignment horizontal="center" wrapText="1"/>
    </xf>
    <xf numFmtId="189" fontId="4" fillId="0" borderId="1" xfId="61" applyNumberFormat="1" applyFont="1" applyFill="1" applyBorder="1" applyAlignment="1"/>
    <xf numFmtId="0" fontId="10" fillId="0" borderId="1" xfId="63" applyFont="1" applyBorder="1" applyAlignment="1">
      <alignment horizontal="center"/>
    </xf>
    <xf numFmtId="0" fontId="10" fillId="0" borderId="1" xfId="63" applyFont="1" applyBorder="1" applyAlignment="1">
      <alignment horizontal="left" wrapText="1"/>
    </xf>
    <xf numFmtId="187" fontId="4" fillId="0" borderId="1" xfId="64" applyNumberFormat="1" applyFont="1" applyFill="1" applyBorder="1" applyAlignment="1">
      <alignment horizontal="center" wrapText="1"/>
    </xf>
    <xf numFmtId="187" fontId="4" fillId="0" borderId="1" xfId="64" applyNumberFormat="1" applyFont="1" applyFill="1" applyBorder="1" applyAlignment="1">
      <alignment horizontal="center"/>
    </xf>
    <xf numFmtId="189" fontId="10" fillId="0" borderId="1" xfId="63" applyNumberFormat="1" applyFont="1" applyBorder="1" applyAlignment="1">
      <alignment horizontal="center"/>
    </xf>
    <xf numFmtId="187" fontId="10" fillId="0" borderId="1" xfId="64" applyNumberFormat="1" applyFont="1" applyBorder="1" applyAlignment="1">
      <alignment horizontal="center"/>
    </xf>
    <xf numFmtId="1" fontId="10" fillId="0" borderId="1" xfId="64" applyNumberFormat="1" applyFont="1" applyBorder="1" applyAlignment="1">
      <alignment horizontal="center"/>
    </xf>
    <xf numFmtId="187" fontId="10" fillId="0" borderId="1" xfId="64" applyNumberFormat="1" applyFont="1" applyBorder="1" applyAlignment="1"/>
    <xf numFmtId="187" fontId="10" fillId="0" borderId="3" xfId="64" applyNumberFormat="1" applyFont="1" applyBorder="1" applyAlignment="1"/>
    <xf numFmtId="187" fontId="10" fillId="3" borderId="3" xfId="64" applyNumberFormat="1" applyFont="1" applyFill="1" applyBorder="1" applyAlignment="1"/>
    <xf numFmtId="0" fontId="10" fillId="0" borderId="1" xfId="65" applyFont="1" applyBorder="1" applyAlignment="1">
      <alignment horizontal="center"/>
    </xf>
    <xf numFmtId="0" fontId="4" fillId="0" borderId="1" xfId="65" applyFont="1" applyFill="1" applyBorder="1" applyAlignment="1">
      <alignment horizontal="left" wrapText="1"/>
    </xf>
    <xf numFmtId="0" fontId="4" fillId="0" borderId="1" xfId="65" applyFont="1" applyFill="1" applyBorder="1" applyAlignment="1">
      <alignment horizontal="center"/>
    </xf>
    <xf numFmtId="0" fontId="10" fillId="0" borderId="1" xfId="65" applyFont="1" applyFill="1" applyBorder="1" applyAlignment="1">
      <alignment horizontal="center"/>
    </xf>
    <xf numFmtId="0" fontId="10" fillId="0" borderId="1" xfId="65" applyFont="1" applyBorder="1" applyAlignment="1"/>
    <xf numFmtId="187" fontId="10" fillId="0" borderId="1" xfId="66" applyNumberFormat="1" applyFont="1" applyBorder="1" applyAlignment="1"/>
    <xf numFmtId="187" fontId="10" fillId="0" borderId="3" xfId="66" applyNumberFormat="1" applyFont="1" applyBorder="1" applyAlignment="1"/>
    <xf numFmtId="187" fontId="10" fillId="3" borderId="3" xfId="66" applyNumberFormat="1" applyFont="1" applyFill="1" applyBorder="1" applyAlignment="1"/>
    <xf numFmtId="0" fontId="10" fillId="0" borderId="1" xfId="67" applyFont="1" applyFill="1" applyBorder="1" applyAlignment="1">
      <alignment horizontal="center"/>
    </xf>
    <xf numFmtId="187" fontId="4" fillId="0" borderId="1" xfId="68" applyNumberFormat="1" applyFont="1" applyFill="1" applyBorder="1" applyAlignment="1">
      <alignment horizontal="left" wrapText="1"/>
    </xf>
    <xf numFmtId="187" fontId="4" fillId="0" borderId="1" xfId="68" applyNumberFormat="1" applyFont="1" applyFill="1" applyBorder="1" applyAlignment="1">
      <alignment horizontal="center" wrapText="1"/>
    </xf>
    <xf numFmtId="0" fontId="10" fillId="0" borderId="1" xfId="67" applyFont="1" applyFill="1" applyBorder="1" applyAlignment="1"/>
    <xf numFmtId="0" fontId="10" fillId="0" borderId="1" xfId="69" applyFont="1" applyBorder="1" applyAlignment="1">
      <alignment horizontal="center"/>
    </xf>
    <xf numFmtId="0" fontId="10" fillId="0" borderId="1" xfId="69" applyFont="1" applyBorder="1" applyAlignment="1">
      <alignment horizontal="left" wrapText="1"/>
    </xf>
    <xf numFmtId="187" fontId="4" fillId="0" borderId="1" xfId="70" applyNumberFormat="1" applyFont="1" applyFill="1" applyBorder="1" applyAlignment="1">
      <alignment horizontal="center" wrapText="1"/>
    </xf>
    <xf numFmtId="187" fontId="4" fillId="0" borderId="1" xfId="70" applyNumberFormat="1" applyFont="1" applyFill="1" applyBorder="1" applyAlignment="1">
      <alignment horizontal="center"/>
    </xf>
    <xf numFmtId="189" fontId="10" fillId="0" borderId="1" xfId="69" applyNumberFormat="1" applyFont="1" applyBorder="1" applyAlignment="1">
      <alignment horizontal="center"/>
    </xf>
    <xf numFmtId="187" fontId="10" fillId="0" borderId="1" xfId="70" applyNumberFormat="1" applyFont="1" applyBorder="1" applyAlignment="1"/>
    <xf numFmtId="187" fontId="10" fillId="0" borderId="3" xfId="70" applyNumberFormat="1" applyFont="1" applyBorder="1" applyAlignment="1"/>
    <xf numFmtId="187" fontId="10" fillId="3" borderId="3" xfId="70" applyNumberFormat="1" applyFont="1" applyFill="1" applyBorder="1" applyAlignment="1"/>
    <xf numFmtId="0" fontId="10" fillId="0" borderId="1" xfId="71" applyFont="1" applyBorder="1" applyAlignment="1">
      <alignment horizontal="center"/>
    </xf>
    <xf numFmtId="0" fontId="10" fillId="0" borderId="1" xfId="71" applyFont="1" applyBorder="1" applyAlignment="1">
      <alignment horizontal="left" wrapText="1"/>
    </xf>
    <xf numFmtId="197" fontId="10" fillId="0" borderId="1" xfId="71" applyNumberFormat="1" applyFont="1" applyBorder="1" applyAlignment="1">
      <alignment horizontal="center"/>
    </xf>
    <xf numFmtId="0" fontId="10" fillId="0" borderId="1" xfId="71" applyFont="1" applyBorder="1" applyAlignment="1"/>
    <xf numFmtId="187" fontId="10" fillId="0" borderId="1" xfId="72" applyNumberFormat="1" applyFont="1" applyBorder="1" applyAlignment="1"/>
    <xf numFmtId="187" fontId="10" fillId="0" borderId="3" xfId="72" applyNumberFormat="1" applyFont="1" applyBorder="1" applyAlignment="1"/>
    <xf numFmtId="187" fontId="10" fillId="3" borderId="3" xfId="72" applyNumberFormat="1" applyFont="1" applyFill="1" applyBorder="1" applyAlignment="1"/>
    <xf numFmtId="0" fontId="10" fillId="7" borderId="1" xfId="9" applyFont="1" applyFill="1" applyBorder="1" applyAlignment="1">
      <alignment horizontal="center" vertical="top" shrinkToFit="1"/>
    </xf>
    <xf numFmtId="1" fontId="10" fillId="7" borderId="1" xfId="9" applyNumberFormat="1" applyFont="1" applyFill="1" applyBorder="1" applyAlignment="1">
      <alignment horizontal="center" vertical="top" shrinkToFit="1"/>
    </xf>
    <xf numFmtId="187" fontId="4" fillId="7" borderId="1" xfId="1" applyNumberFormat="1" applyFont="1" applyFill="1" applyBorder="1" applyAlignment="1"/>
    <xf numFmtId="189" fontId="4" fillId="7" borderId="11" xfId="0" applyNumberFormat="1" applyFont="1" applyFill="1" applyBorder="1" applyAlignment="1">
      <alignment horizontal="center" vertical="top"/>
    </xf>
    <xf numFmtId="189" fontId="4" fillId="7" borderId="17" xfId="0" applyNumberFormat="1" applyFont="1" applyFill="1" applyBorder="1" applyAlignment="1">
      <alignment horizontal="center" vertical="top"/>
    </xf>
    <xf numFmtId="187" fontId="4" fillId="7" borderId="11" xfId="1" applyNumberFormat="1" applyFont="1" applyFill="1" applyBorder="1" applyAlignment="1">
      <alignment vertical="top"/>
    </xf>
    <xf numFmtId="0" fontId="4" fillId="7" borderId="17" xfId="0" applyFont="1" applyFill="1" applyBorder="1" applyAlignment="1">
      <alignment horizontal="center" vertical="top" wrapText="1"/>
    </xf>
    <xf numFmtId="0" fontId="4" fillId="7" borderId="11" xfId="9" applyFont="1" applyFill="1" applyBorder="1" applyAlignment="1">
      <alignment horizontal="center" vertical="center" shrinkToFit="1"/>
    </xf>
    <xf numFmtId="1" fontId="4" fillId="7" borderId="17" xfId="9" applyNumberFormat="1" applyFont="1" applyFill="1" applyBorder="1" applyAlignment="1">
      <alignment horizontal="center" vertical="center" shrinkToFit="1"/>
    </xf>
    <xf numFmtId="1" fontId="4" fillId="7" borderId="11" xfId="9" applyNumberFormat="1" applyFont="1" applyFill="1" applyBorder="1" applyAlignment="1">
      <alignment horizontal="center" vertical="center" shrinkToFit="1"/>
    </xf>
    <xf numFmtId="0" fontId="4" fillId="7" borderId="11" xfId="0" applyFont="1" applyFill="1" applyBorder="1" applyAlignment="1">
      <alignment horizontal="center" vertical="top" shrinkToFit="1"/>
    </xf>
    <xf numFmtId="3" fontId="4" fillId="7" borderId="11" xfId="0" applyNumberFormat="1" applyFont="1" applyFill="1" applyBorder="1" applyAlignment="1">
      <alignment vertical="top"/>
    </xf>
    <xf numFmtId="187" fontId="4" fillId="3" borderId="8" xfId="1" applyNumberFormat="1" applyFont="1" applyFill="1" applyBorder="1" applyAlignment="1">
      <alignment horizontal="left" vertical="top" wrapText="1"/>
    </xf>
    <xf numFmtId="1" fontId="4" fillId="7" borderId="1" xfId="1" applyNumberFormat="1" applyFont="1" applyFill="1" applyBorder="1" applyAlignment="1">
      <alignment horizontal="center" vertical="top"/>
    </xf>
    <xf numFmtId="188" fontId="11" fillId="9" borderId="1" xfId="1" applyNumberFormat="1" applyFont="1" applyFill="1" applyBorder="1"/>
    <xf numFmtId="0" fontId="5" fillId="10" borderId="1" xfId="0" applyFont="1" applyFill="1" applyBorder="1" applyAlignment="1"/>
    <xf numFmtId="0" fontId="4" fillId="13" borderId="1" xfId="73" applyFont="1" applyFill="1" applyBorder="1" applyAlignment="1">
      <alignment horizontal="left" vertical="top" wrapText="1"/>
    </xf>
    <xf numFmtId="0" fontId="4" fillId="13" borderId="1" xfId="73" applyFont="1" applyFill="1" applyBorder="1" applyAlignment="1">
      <alignment horizontal="center" vertical="top" wrapText="1"/>
    </xf>
    <xf numFmtId="49" fontId="4" fillId="13" borderId="1" xfId="73" applyNumberFormat="1" applyFont="1" applyFill="1" applyBorder="1" applyAlignment="1">
      <alignment horizontal="center" vertical="top" wrapText="1"/>
    </xf>
    <xf numFmtId="0" fontId="4" fillId="7" borderId="1" xfId="73" applyFont="1" applyFill="1" applyBorder="1" applyAlignment="1">
      <alignment horizontal="center" vertical="top" wrapText="1"/>
    </xf>
    <xf numFmtId="0" fontId="4" fillId="14" borderId="1" xfId="73" applyFont="1" applyFill="1" applyBorder="1" applyAlignment="1">
      <alignment horizontal="center" vertical="top" wrapText="1"/>
    </xf>
    <xf numFmtId="191" fontId="4" fillId="7" borderId="1" xfId="6" applyNumberFormat="1" applyFont="1" applyFill="1" applyBorder="1" applyAlignment="1">
      <alignment horizontal="right" vertical="top" wrapText="1"/>
    </xf>
    <xf numFmtId="0" fontId="4" fillId="7" borderId="1" xfId="73" applyNumberFormat="1" applyFont="1" applyFill="1" applyBorder="1" applyAlignment="1">
      <alignment horizontal="right" vertical="top" wrapText="1"/>
    </xf>
    <xf numFmtId="1" fontId="4" fillId="7" borderId="1" xfId="0" applyNumberFormat="1" applyFont="1" applyFill="1" applyBorder="1" applyAlignment="1">
      <alignment horizontal="right" vertical="top"/>
    </xf>
    <xf numFmtId="0" fontId="4" fillId="7" borderId="1" xfId="5" applyNumberFormat="1" applyFont="1" applyFill="1" applyBorder="1" applyAlignment="1">
      <alignment horizontal="left" vertical="top" wrapText="1"/>
    </xf>
    <xf numFmtId="0" fontId="4" fillId="7" borderId="1" xfId="5" applyNumberFormat="1" applyFont="1" applyFill="1" applyBorder="1" applyAlignment="1">
      <alignment horizontal="center" vertical="top" wrapText="1"/>
    </xf>
    <xf numFmtId="49" fontId="4" fillId="7" borderId="1" xfId="5" quotePrefix="1" applyNumberFormat="1" applyFont="1" applyFill="1" applyBorder="1" applyAlignment="1">
      <alignment horizontal="center" vertical="top" wrapText="1"/>
    </xf>
    <xf numFmtId="189" fontId="4" fillId="7" borderId="1" xfId="5" applyNumberFormat="1" applyFont="1" applyFill="1" applyBorder="1" applyAlignment="1">
      <alignment horizontal="center" vertical="top" wrapText="1"/>
    </xf>
    <xf numFmtId="0" fontId="4" fillId="14" borderId="1" xfId="5" applyNumberFormat="1" applyFont="1" applyFill="1" applyBorder="1" applyAlignment="1">
      <alignment horizontal="center" vertical="top" wrapText="1"/>
    </xf>
    <xf numFmtId="0" fontId="4" fillId="7" borderId="1" xfId="6" applyNumberFormat="1" applyFont="1" applyFill="1" applyBorder="1" applyAlignment="1">
      <alignment horizontal="right" vertical="top" shrinkToFit="1"/>
    </xf>
    <xf numFmtId="0" fontId="4" fillId="7" borderId="1" xfId="73" applyFont="1" applyFill="1" applyBorder="1" applyAlignment="1">
      <alignment horizontal="left" vertical="top" wrapText="1"/>
    </xf>
    <xf numFmtId="49" fontId="4" fillId="7" borderId="1" xfId="73" applyNumberFormat="1" applyFont="1" applyFill="1" applyBorder="1" applyAlignment="1">
      <alignment horizontal="center" vertical="top" wrapText="1"/>
    </xf>
    <xf numFmtId="189" fontId="4" fillId="7" borderId="1" xfId="73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top" wrapText="1" shrinkToFit="1"/>
    </xf>
    <xf numFmtId="191" fontId="4" fillId="7" borderId="1" xfId="74" applyNumberFormat="1" applyFont="1" applyFill="1" applyBorder="1" applyAlignment="1">
      <alignment horizontal="center" vertical="top" shrinkToFit="1"/>
    </xf>
    <xf numFmtId="0" fontId="4" fillId="7" borderId="1" xfId="73" quotePrefix="1" applyFont="1" applyFill="1" applyBorder="1" applyAlignment="1">
      <alignment horizontal="center" vertical="top" wrapText="1"/>
    </xf>
    <xf numFmtId="49" fontId="4" fillId="7" borderId="1" xfId="73" quotePrefix="1" applyNumberFormat="1" applyFont="1" applyFill="1" applyBorder="1" applyAlignment="1">
      <alignment horizontal="center" vertical="top" wrapText="1"/>
    </xf>
    <xf numFmtId="49" fontId="4" fillId="14" borderId="1" xfId="0" applyNumberFormat="1" applyFont="1" applyFill="1" applyBorder="1" applyAlignment="1">
      <alignment horizontal="center" vertical="top"/>
    </xf>
    <xf numFmtId="191" fontId="4" fillId="7" borderId="1" xfId="6" applyNumberFormat="1" applyFont="1" applyFill="1" applyBorder="1" applyAlignment="1">
      <alignment horizontal="right" vertical="top"/>
    </xf>
    <xf numFmtId="0" fontId="4" fillId="7" borderId="1" xfId="74" applyNumberFormat="1" applyFont="1" applyFill="1" applyBorder="1" applyAlignment="1">
      <alignment horizontal="right" vertical="top"/>
    </xf>
    <xf numFmtId="0" fontId="10" fillId="7" borderId="1" xfId="11" applyFont="1" applyFill="1" applyBorder="1" applyAlignment="1">
      <alignment horizontal="center" vertical="top" wrapText="1"/>
    </xf>
    <xf numFmtId="0" fontId="10" fillId="7" borderId="1" xfId="11" applyFont="1" applyFill="1" applyBorder="1" applyAlignment="1">
      <alignment horizontal="center" vertical="top"/>
    </xf>
    <xf numFmtId="190" fontId="4" fillId="7" borderId="1" xfId="6" applyFont="1" applyFill="1" applyBorder="1" applyAlignment="1">
      <alignment horizontal="right" vertical="top" wrapText="1"/>
    </xf>
    <xf numFmtId="202" fontId="4" fillId="7" borderId="1" xfId="6" applyNumberFormat="1" applyFont="1" applyFill="1" applyBorder="1" applyAlignment="1">
      <alignment horizontal="right" vertical="top" wrapText="1"/>
    </xf>
    <xf numFmtId="193" fontId="4" fillId="7" borderId="1" xfId="73" applyNumberFormat="1" applyFont="1" applyFill="1" applyBorder="1" applyAlignment="1">
      <alignment horizontal="center" vertical="top" wrapText="1"/>
    </xf>
    <xf numFmtId="3" fontId="4" fillId="7" borderId="1" xfId="5" applyNumberFormat="1" applyFont="1" applyFill="1" applyBorder="1" applyAlignment="1">
      <alignment horizontal="center" vertical="top" wrapText="1"/>
    </xf>
    <xf numFmtId="190" fontId="4" fillId="7" borderId="1" xfId="6" applyFont="1" applyFill="1" applyBorder="1" applyAlignment="1">
      <alignment horizontal="right" vertical="top"/>
    </xf>
    <xf numFmtId="188" fontId="4" fillId="7" borderId="1" xfId="6" applyNumberFormat="1" applyFont="1" applyFill="1" applyBorder="1" applyAlignment="1">
      <alignment horizontal="right" vertical="top"/>
    </xf>
    <xf numFmtId="1" fontId="4" fillId="7" borderId="1" xfId="6" applyNumberFormat="1" applyFont="1" applyFill="1" applyBorder="1" applyAlignment="1">
      <alignment horizontal="right" vertical="top" shrinkToFit="1"/>
    </xf>
    <xf numFmtId="193" fontId="4" fillId="7" borderId="1" xfId="11" applyNumberFormat="1" applyFont="1" applyFill="1" applyBorder="1" applyAlignment="1">
      <alignment horizontal="center" vertical="top" wrapText="1"/>
    </xf>
    <xf numFmtId="3" fontId="4" fillId="14" borderId="1" xfId="5" applyNumberFormat="1" applyFont="1" applyFill="1" applyBorder="1" applyAlignment="1">
      <alignment horizontal="center" vertical="top" wrapText="1"/>
    </xf>
    <xf numFmtId="41" fontId="4" fillId="7" borderId="1" xfId="11" applyNumberFormat="1" applyFont="1" applyFill="1" applyBorder="1" applyAlignment="1">
      <alignment horizontal="right" vertical="top" wrapText="1"/>
    </xf>
    <xf numFmtId="0" fontId="4" fillId="7" borderId="1" xfId="0" applyNumberFormat="1" applyFont="1" applyFill="1" applyBorder="1" applyAlignment="1">
      <alignment horizontal="right" vertical="top" wrapText="1"/>
    </xf>
    <xf numFmtId="0" fontId="4" fillId="15" borderId="1" xfId="5" applyNumberFormat="1" applyFont="1" applyFill="1" applyBorder="1" applyAlignment="1">
      <alignment horizontal="center" vertical="top" wrapText="1"/>
    </xf>
    <xf numFmtId="0" fontId="4" fillId="7" borderId="1" xfId="6" applyNumberFormat="1" applyFont="1" applyFill="1" applyBorder="1" applyAlignment="1">
      <alignment horizontal="right" vertical="top"/>
    </xf>
    <xf numFmtId="1" fontId="4" fillId="0" borderId="1" xfId="9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center"/>
    </xf>
    <xf numFmtId="0" fontId="4" fillId="0" borderId="1" xfId="15" applyNumberFormat="1" applyFont="1" applyFill="1" applyBorder="1" applyAlignment="1">
      <alignment vertical="top" wrapText="1"/>
    </xf>
    <xf numFmtId="0" fontId="10" fillId="0" borderId="1" xfId="53" applyFont="1" applyBorder="1" applyAlignment="1">
      <alignment horizontal="center" vertical="top"/>
    </xf>
    <xf numFmtId="1" fontId="10" fillId="0" borderId="1" xfId="53" applyNumberFormat="1" applyFont="1" applyBorder="1" applyAlignment="1">
      <alignment horizontal="center" vertical="top"/>
    </xf>
    <xf numFmtId="0" fontId="10" fillId="0" borderId="1" xfId="53" applyFont="1" applyBorder="1" applyAlignment="1">
      <alignment horizontal="left" vertical="top" wrapText="1"/>
    </xf>
    <xf numFmtId="197" fontId="10" fillId="0" borderId="1" xfId="53" applyNumberFormat="1" applyFont="1" applyBorder="1" applyAlignment="1">
      <alignment horizontal="center" vertical="top"/>
    </xf>
    <xf numFmtId="192" fontId="10" fillId="0" borderId="1" xfId="53" applyNumberFormat="1" applyFont="1" applyBorder="1" applyAlignment="1">
      <alignment horizontal="right" vertical="top"/>
    </xf>
    <xf numFmtId="3" fontId="10" fillId="0" borderId="1" xfId="1" applyNumberFormat="1" applyFont="1" applyBorder="1" applyAlignment="1">
      <alignment horizontal="right" vertical="top"/>
    </xf>
    <xf numFmtId="3" fontId="4" fillId="0" borderId="1" xfId="1" applyNumberFormat="1" applyFont="1" applyFill="1" applyBorder="1" applyAlignment="1">
      <alignment horizontal="right" vertical="top" shrinkToFit="1"/>
    </xf>
    <xf numFmtId="187" fontId="10" fillId="0" borderId="1" xfId="54" applyNumberFormat="1" applyFont="1" applyBorder="1" applyAlignment="1">
      <alignment vertical="top"/>
    </xf>
    <xf numFmtId="187" fontId="10" fillId="0" borderId="1" xfId="54" applyNumberFormat="1" applyFont="1" applyBorder="1" applyAlignment="1">
      <alignment horizontal="center" vertical="top"/>
    </xf>
    <xf numFmtId="187" fontId="10" fillId="0" borderId="3" xfId="54" applyNumberFormat="1" applyFont="1" applyBorder="1" applyAlignment="1">
      <alignment horizontal="center" vertical="top"/>
    </xf>
    <xf numFmtId="187" fontId="10" fillId="3" borderId="3" xfId="54" applyNumberFormat="1" applyFont="1" applyFill="1" applyBorder="1" applyAlignment="1">
      <alignment horizontal="center" vertical="top"/>
    </xf>
    <xf numFmtId="3" fontId="4" fillId="0" borderId="1" xfId="4" applyNumberFormat="1" applyFont="1" applyFill="1" applyBorder="1" applyAlignment="1">
      <alignment horizontal="right" vertical="top" wrapText="1"/>
    </xf>
    <xf numFmtId="0" fontId="4" fillId="0" borderId="1" xfId="75" applyFont="1" applyFill="1" applyBorder="1" applyAlignment="1">
      <alignment horizontal="right" vertical="top"/>
    </xf>
    <xf numFmtId="0" fontId="10" fillId="15" borderId="1" xfId="0" applyFont="1" applyFill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187" fontId="4" fillId="0" borderId="12" xfId="1" applyNumberFormat="1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187" fontId="4" fillId="0" borderId="12" xfId="1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vertical="top" wrapText="1"/>
    </xf>
    <xf numFmtId="0" fontId="10" fillId="7" borderId="8" xfId="0" applyFont="1" applyFill="1" applyBorder="1" applyAlignment="1">
      <alignment horizontal="center" vertical="top"/>
    </xf>
    <xf numFmtId="0" fontId="10" fillId="7" borderId="8" xfId="0" applyFont="1" applyFill="1" applyBorder="1" applyAlignment="1">
      <alignment vertical="top" wrapText="1"/>
    </xf>
    <xf numFmtId="187" fontId="4" fillId="7" borderId="8" xfId="1" applyNumberFormat="1" applyFont="1" applyFill="1" applyBorder="1" applyAlignment="1">
      <alignment horizontal="center" vertical="top"/>
    </xf>
    <xf numFmtId="0" fontId="10" fillId="7" borderId="8" xfId="0" applyFont="1" applyFill="1" applyBorder="1" applyAlignment="1">
      <alignment horizontal="center" vertical="top" shrinkToFit="1"/>
    </xf>
    <xf numFmtId="189" fontId="4" fillId="7" borderId="8" xfId="4" applyNumberFormat="1" applyFont="1" applyFill="1" applyBorder="1" applyAlignment="1">
      <alignment horizontal="center" vertical="top" wrapText="1"/>
    </xf>
    <xf numFmtId="187" fontId="4" fillId="7" borderId="8" xfId="1" applyNumberFormat="1" applyFont="1" applyFill="1" applyBorder="1" applyAlignment="1">
      <alignment horizontal="left" vertical="top" wrapText="1"/>
    </xf>
    <xf numFmtId="187" fontId="10" fillId="7" borderId="8" xfId="1" applyNumberFormat="1" applyFont="1" applyFill="1" applyBorder="1" applyAlignment="1">
      <alignment vertical="top"/>
    </xf>
    <xf numFmtId="187" fontId="10" fillId="7" borderId="8" xfId="1" applyNumberFormat="1" applyFont="1" applyFill="1" applyBorder="1" applyAlignment="1">
      <alignment horizontal="center" vertical="top"/>
    </xf>
    <xf numFmtId="187" fontId="4" fillId="7" borderId="8" xfId="1" applyNumberFormat="1" applyFont="1" applyFill="1" applyBorder="1" applyAlignment="1">
      <alignment horizontal="center" vertical="top" wrapText="1"/>
    </xf>
    <xf numFmtId="0" fontId="10" fillId="7" borderId="8" xfId="0" applyFont="1" applyFill="1" applyBorder="1" applyAlignment="1">
      <alignment horizontal="center" vertical="top" wrapText="1"/>
    </xf>
    <xf numFmtId="1" fontId="4" fillId="7" borderId="8" xfId="4" applyNumberFormat="1" applyFont="1" applyFill="1" applyBorder="1" applyAlignment="1">
      <alignment horizontal="center" vertical="top" shrinkToFit="1"/>
    </xf>
    <xf numFmtId="187" fontId="10" fillId="7" borderId="8" xfId="1" applyNumberFormat="1" applyFont="1" applyFill="1" applyBorder="1" applyAlignment="1">
      <alignment horizontal="right" vertical="top"/>
    </xf>
    <xf numFmtId="187" fontId="10" fillId="7" borderId="13" xfId="1" applyNumberFormat="1" applyFont="1" applyFill="1" applyBorder="1" applyAlignment="1">
      <alignment vertical="top"/>
    </xf>
    <xf numFmtId="0" fontId="5" fillId="8" borderId="1" xfId="0" applyFont="1" applyFill="1" applyBorder="1" applyAlignment="1">
      <alignment vertical="center" wrapText="1"/>
    </xf>
    <xf numFmtId="187" fontId="11" fillId="8" borderId="1" xfId="0" applyNumberFormat="1" applyFont="1" applyFill="1" applyBorder="1" applyAlignment="1">
      <alignment wrapText="1"/>
    </xf>
    <xf numFmtId="0" fontId="5" fillId="10" borderId="1" xfId="0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vertical="top"/>
    </xf>
    <xf numFmtId="0" fontId="5" fillId="0" borderId="4" xfId="2" applyFont="1" applyFill="1" applyBorder="1" applyAlignment="1">
      <alignment vertical="top"/>
    </xf>
    <xf numFmtId="193" fontId="4" fillId="0" borderId="1" xfId="6" applyNumberFormat="1" applyFont="1" applyFill="1" applyBorder="1" applyAlignment="1">
      <alignment horizontal="center" vertical="top" shrinkToFit="1"/>
    </xf>
    <xf numFmtId="43" fontId="10" fillId="0" borderId="1" xfId="0" applyNumberFormat="1" applyFont="1" applyBorder="1" applyAlignment="1">
      <alignment vertical="top"/>
    </xf>
    <xf numFmtId="0" fontId="4" fillId="15" borderId="1" xfId="0" applyFont="1" applyFill="1" applyBorder="1" applyAlignment="1">
      <alignment horizontal="center" vertical="top"/>
    </xf>
    <xf numFmtId="43" fontId="4" fillId="0" borderId="1" xfId="1" applyFont="1" applyBorder="1" applyAlignment="1">
      <alignment horizontal="center" vertical="top"/>
    </xf>
    <xf numFmtId="189" fontId="4" fillId="7" borderId="1" xfId="0" applyNumberFormat="1" applyFont="1" applyFill="1" applyBorder="1" applyAlignment="1">
      <alignment horizontal="center" vertical="top" wrapText="1"/>
    </xf>
    <xf numFmtId="0" fontId="4" fillId="7" borderId="1" xfId="9" applyFont="1" applyFill="1" applyBorder="1" applyAlignment="1">
      <alignment horizontal="center" vertical="top" wrapText="1"/>
    </xf>
    <xf numFmtId="188" fontId="4" fillId="7" borderId="1" xfId="0" applyNumberFormat="1" applyFont="1" applyFill="1" applyBorder="1" applyAlignment="1">
      <alignment vertical="top"/>
    </xf>
    <xf numFmtId="193" fontId="4" fillId="7" borderId="1" xfId="1" applyNumberFormat="1" applyFont="1" applyFill="1" applyBorder="1"/>
    <xf numFmtId="187" fontId="4" fillId="7" borderId="1" xfId="0" applyNumberFormat="1" applyFont="1" applyFill="1" applyBorder="1" applyAlignment="1">
      <alignment horizontal="right" vertical="top" wrapText="1"/>
    </xf>
    <xf numFmtId="188" fontId="4" fillId="7" borderId="1" xfId="12" applyNumberFormat="1" applyFont="1" applyFill="1" applyBorder="1" applyAlignment="1">
      <alignment horizontal="right" vertical="top" wrapText="1"/>
    </xf>
    <xf numFmtId="43" fontId="4" fillId="7" borderId="1" xfId="12" applyFont="1" applyFill="1" applyBorder="1" applyAlignment="1">
      <alignment horizontal="right" vertical="top" wrapText="1"/>
    </xf>
    <xf numFmtId="0" fontId="4" fillId="7" borderId="1" xfId="0" applyFont="1" applyFill="1" applyBorder="1"/>
    <xf numFmtId="0" fontId="4" fillId="7" borderId="3" xfId="0" applyFont="1" applyFill="1" applyBorder="1"/>
    <xf numFmtId="0" fontId="4" fillId="3" borderId="3" xfId="0" applyFont="1" applyFill="1" applyBorder="1"/>
    <xf numFmtId="0" fontId="4" fillId="7" borderId="4" xfId="0" applyFont="1" applyFill="1" applyBorder="1"/>
    <xf numFmtId="189" fontId="10" fillId="0" borderId="1" xfId="0" applyNumberFormat="1" applyFont="1" applyFill="1" applyBorder="1" applyAlignment="1">
      <alignment horizontal="center" vertical="top"/>
    </xf>
    <xf numFmtId="189" fontId="4" fillId="7" borderId="1" xfId="0" applyNumberFormat="1" applyFont="1" applyFill="1" applyBorder="1" applyAlignment="1">
      <alignment horizontal="center"/>
    </xf>
    <xf numFmtId="193" fontId="4" fillId="7" borderId="1" xfId="0" applyNumberFormat="1" applyFont="1" applyFill="1" applyBorder="1" applyAlignment="1">
      <alignment horizontal="left"/>
    </xf>
    <xf numFmtId="187" fontId="4" fillId="7" borderId="1" xfId="1" applyNumberFormat="1" applyFont="1" applyFill="1" applyBorder="1" applyAlignment="1">
      <alignment horizontal="center"/>
    </xf>
    <xf numFmtId="188" fontId="4" fillId="7" borderId="1" xfId="1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189" fontId="10" fillId="7" borderId="1" xfId="0" applyNumberFormat="1" applyFont="1" applyFill="1" applyBorder="1" applyAlignment="1">
      <alignment horizontal="center"/>
    </xf>
    <xf numFmtId="193" fontId="4" fillId="7" borderId="1" xfId="0" quotePrefix="1" applyNumberFormat="1" applyFont="1" applyFill="1" applyBorder="1" applyAlignment="1">
      <alignment horizontal="left"/>
    </xf>
    <xf numFmtId="0" fontId="4" fillId="1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 vertical="top" wrapText="1"/>
    </xf>
    <xf numFmtId="188" fontId="4" fillId="7" borderId="1" xfId="1" applyNumberFormat="1" applyFont="1" applyFill="1" applyBorder="1" applyAlignment="1">
      <alignment horizontal="center" vertical="top"/>
    </xf>
    <xf numFmtId="187" fontId="4" fillId="7" borderId="1" xfId="1" applyNumberFormat="1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left" vertical="top"/>
    </xf>
    <xf numFmtId="18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/>
    <xf numFmtId="187" fontId="4" fillId="0" borderId="1" xfId="1" applyNumberFormat="1" applyFont="1" applyFill="1" applyBorder="1" applyAlignment="1">
      <alignment horizontal="center"/>
    </xf>
    <xf numFmtId="188" fontId="4" fillId="0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top"/>
    </xf>
    <xf numFmtId="187" fontId="4" fillId="0" borderId="11" xfId="1" applyNumberFormat="1" applyFont="1" applyBorder="1" applyAlignment="1">
      <alignment horizontal="left" vertical="top" wrapText="1"/>
    </xf>
    <xf numFmtId="187" fontId="10" fillId="0" borderId="17" xfId="1" applyNumberFormat="1" applyFont="1" applyFill="1" applyBorder="1" applyAlignment="1">
      <alignment vertical="top"/>
    </xf>
    <xf numFmtId="187" fontId="4" fillId="0" borderId="17" xfId="1" applyNumberFormat="1" applyFont="1" applyFill="1" applyBorder="1" applyAlignment="1">
      <alignment horizontal="left" vertical="top" wrapText="1"/>
    </xf>
    <xf numFmtId="187" fontId="4" fillId="0" borderId="11" xfId="1" applyNumberFormat="1" applyFont="1" applyFill="1" applyBorder="1" applyAlignment="1">
      <alignment horizontal="left" vertical="top" wrapText="1"/>
    </xf>
    <xf numFmtId="0" fontId="4" fillId="7" borderId="1" xfId="9" applyFont="1" applyFill="1" applyBorder="1" applyAlignment="1">
      <alignment horizontal="center" vertical="top" shrinkToFit="1"/>
    </xf>
    <xf numFmtId="49" fontId="4" fillId="7" borderId="1" xfId="11" applyNumberFormat="1" applyFont="1" applyFill="1" applyBorder="1" applyAlignment="1">
      <alignment horizontal="center" vertical="top"/>
    </xf>
    <xf numFmtId="0" fontId="4" fillId="7" borderId="1" xfId="11" applyFont="1" applyFill="1" applyBorder="1" applyAlignment="1">
      <alignment horizontal="center" vertical="top" shrinkToFit="1"/>
    </xf>
    <xf numFmtId="191" fontId="4" fillId="7" borderId="1" xfId="6" applyNumberFormat="1" applyFont="1" applyFill="1" applyBorder="1" applyAlignment="1">
      <alignment horizontal="center" vertical="top" wrapText="1" shrinkToFit="1"/>
    </xf>
    <xf numFmtId="188" fontId="4" fillId="7" borderId="1" xfId="6" applyNumberFormat="1" applyFont="1" applyFill="1" applyBorder="1" applyAlignment="1">
      <alignment horizontal="center" vertical="top" wrapText="1"/>
    </xf>
    <xf numFmtId="0" fontId="4" fillId="15" borderId="1" xfId="0" applyFont="1" applyFill="1" applyBorder="1" applyAlignment="1">
      <alignment horizontal="center" vertical="top" wrapText="1"/>
    </xf>
    <xf numFmtId="49" fontId="4" fillId="7" borderId="1" xfId="15" applyNumberFormat="1" applyFont="1" applyFill="1" applyBorder="1" applyAlignment="1">
      <alignment horizontal="center" vertical="top" wrapText="1"/>
    </xf>
    <xf numFmtId="187" fontId="10" fillId="0" borderId="1" xfId="1" applyNumberFormat="1" applyFont="1" applyBorder="1" applyAlignment="1">
      <alignment horizontal="center" vertical="center"/>
    </xf>
    <xf numFmtId="0" fontId="4" fillId="0" borderId="1" xfId="13" applyNumberFormat="1" applyFont="1" applyFill="1" applyBorder="1" applyAlignment="1">
      <alignment horizontal="center" vertical="top"/>
    </xf>
    <xf numFmtId="0" fontId="17" fillId="0" borderId="1" xfId="0" applyFont="1" applyBorder="1"/>
    <xf numFmtId="0" fontId="17" fillId="0" borderId="0" xfId="0" applyFont="1"/>
    <xf numFmtId="0" fontId="4" fillId="6" borderId="1" xfId="13" applyNumberFormat="1" applyFont="1" applyFill="1" applyBorder="1" applyAlignment="1">
      <alignment horizontal="center" vertical="top"/>
    </xf>
    <xf numFmtId="0" fontId="30" fillId="9" borderId="1" xfId="0" applyFont="1" applyFill="1" applyBorder="1"/>
    <xf numFmtId="0" fontId="30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 vertical="top"/>
    </xf>
    <xf numFmtId="0" fontId="30" fillId="9" borderId="1" xfId="0" applyFont="1" applyFill="1" applyBorder="1" applyAlignment="1">
      <alignment wrapText="1"/>
    </xf>
    <xf numFmtId="0" fontId="30" fillId="9" borderId="4" xfId="0" applyFont="1" applyFill="1" applyBorder="1"/>
    <xf numFmtId="189" fontId="4" fillId="0" borderId="1" xfId="5" applyNumberFormat="1" applyFont="1" applyFill="1" applyBorder="1" applyAlignment="1">
      <alignment horizontal="right" vertical="top" wrapText="1"/>
    </xf>
    <xf numFmtId="0" fontId="4" fillId="12" borderId="1" xfId="0" applyFont="1" applyFill="1" applyBorder="1" applyAlignment="1">
      <alignment horizontal="center" vertical="center"/>
    </xf>
    <xf numFmtId="189" fontId="4" fillId="0" borderId="1" xfId="0" applyNumberFormat="1" applyFont="1" applyBorder="1" applyAlignment="1">
      <alignment horizontal="right" vertical="top"/>
    </xf>
    <xf numFmtId="189" fontId="10" fillId="0" borderId="1" xfId="0" applyNumberFormat="1" applyFont="1" applyBorder="1" applyAlignment="1">
      <alignment horizontal="right" vertical="top"/>
    </xf>
    <xf numFmtId="189" fontId="4" fillId="0" borderId="1" xfId="4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89" fontId="4" fillId="0" borderId="1" xfId="0" applyNumberFormat="1" applyFont="1" applyFill="1" applyBorder="1" applyAlignment="1">
      <alignment horizontal="center" wrapText="1"/>
    </xf>
    <xf numFmtId="43" fontId="4" fillId="0" borderId="1" xfId="12" applyFont="1" applyFill="1" applyBorder="1" applyAlignment="1">
      <alignment wrapText="1"/>
    </xf>
    <xf numFmtId="43" fontId="4" fillId="0" borderId="1" xfId="12" applyFont="1" applyFill="1" applyBorder="1" applyAlignment="1">
      <alignment horizontal="center" wrapText="1"/>
    </xf>
    <xf numFmtId="187" fontId="4" fillId="0" borderId="1" xfId="1" applyNumberFormat="1" applyFont="1" applyFill="1" applyBorder="1" applyAlignment="1">
      <alignment wrapText="1"/>
    </xf>
    <xf numFmtId="41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24" applyFont="1" applyBorder="1" applyAlignment="1">
      <alignment horizontal="center"/>
    </xf>
    <xf numFmtId="49" fontId="4" fillId="0" borderId="1" xfId="24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3" fontId="10" fillId="0" borderId="1" xfId="1" applyNumberFormat="1" applyFont="1" applyBorder="1" applyAlignment="1">
      <alignment horizontal="center"/>
    </xf>
    <xf numFmtId="187" fontId="4" fillId="0" borderId="3" xfId="1" applyNumberFormat="1" applyFont="1" applyBorder="1" applyAlignment="1">
      <alignment vertical="top" wrapText="1"/>
    </xf>
    <xf numFmtId="187" fontId="4" fillId="3" borderId="3" xfId="1" applyNumberFormat="1" applyFont="1" applyFill="1" applyBorder="1" applyAlignment="1">
      <alignment vertical="top" wrapText="1"/>
    </xf>
    <xf numFmtId="187" fontId="10" fillId="0" borderId="1" xfId="1" applyNumberFormat="1" applyFont="1" applyFill="1" applyBorder="1" applyAlignment="1">
      <alignment horizontal="right" vertical="center"/>
    </xf>
    <xf numFmtId="187" fontId="5" fillId="0" borderId="1" xfId="1" applyNumberFormat="1" applyFont="1" applyFill="1" applyBorder="1" applyAlignment="1">
      <alignment vertical="center"/>
    </xf>
    <xf numFmtId="187" fontId="4" fillId="0" borderId="1" xfId="6" applyNumberFormat="1" applyFont="1" applyFill="1" applyBorder="1" applyAlignment="1">
      <alignment horizontal="center" vertical="top"/>
    </xf>
    <xf numFmtId="189" fontId="4" fillId="0" borderId="1" xfId="6" applyNumberFormat="1" applyFont="1" applyFill="1" applyBorder="1" applyAlignment="1">
      <alignment horizontal="center" vertical="center" wrapText="1"/>
    </xf>
    <xf numFmtId="187" fontId="4" fillId="7" borderId="1" xfId="1" applyNumberFormat="1" applyFont="1" applyFill="1" applyBorder="1" applyAlignment="1">
      <alignment horizontal="center" vertical="top" shrinkToFit="1"/>
    </xf>
    <xf numFmtId="187" fontId="4" fillId="7" borderId="1" xfId="1" applyNumberFormat="1" applyFont="1" applyFill="1" applyBorder="1"/>
    <xf numFmtId="187" fontId="4" fillId="7" borderId="1" xfId="1" applyNumberFormat="1" applyFont="1" applyFill="1" applyBorder="1" applyAlignment="1">
      <alignment horizontal="center" vertical="center" shrinkToFit="1"/>
    </xf>
    <xf numFmtId="191" fontId="4" fillId="7" borderId="1" xfId="6" applyNumberFormat="1" applyFont="1" applyFill="1" applyBorder="1" applyAlignment="1">
      <alignment vertical="top" shrinkToFit="1"/>
    </xf>
    <xf numFmtId="1" fontId="4" fillId="7" borderId="1" xfId="6" applyNumberFormat="1" applyFont="1" applyFill="1" applyBorder="1" applyAlignment="1">
      <alignment horizontal="center" vertical="top" shrinkToFit="1"/>
    </xf>
    <xf numFmtId="49" fontId="4" fillId="7" borderId="1" xfId="7" applyNumberFormat="1" applyFont="1" applyFill="1" applyBorder="1" applyAlignment="1">
      <alignment horizontal="right"/>
    </xf>
    <xf numFmtId="187" fontId="4" fillId="0" borderId="1" xfId="1" applyNumberFormat="1" applyFont="1" applyFill="1" applyBorder="1" applyAlignment="1">
      <alignment horizontal="right" vertical="center" wrapText="1"/>
    </xf>
    <xf numFmtId="0" fontId="4" fillId="15" borderId="1" xfId="0" applyFont="1" applyFill="1" applyBorder="1" applyAlignment="1">
      <alignment horizontal="center" vertical="top" shrinkToFit="1"/>
    </xf>
    <xf numFmtId="49" fontId="10" fillId="0" borderId="1" xfId="0" applyNumberFormat="1" applyFont="1" applyBorder="1" applyAlignment="1">
      <alignment vertical="center" wrapText="1"/>
    </xf>
    <xf numFmtId="187" fontId="10" fillId="0" borderId="1" xfId="1" applyNumberFormat="1" applyFont="1" applyBorder="1" applyAlignment="1">
      <alignment vertical="center" wrapText="1"/>
    </xf>
    <xf numFmtId="188" fontId="10" fillId="0" borderId="1" xfId="1" applyNumberFormat="1" applyFont="1" applyBorder="1" applyAlignment="1">
      <alignment vertical="center" wrapText="1"/>
    </xf>
    <xf numFmtId="187" fontId="10" fillId="0" borderId="1" xfId="1" applyNumberFormat="1" applyFont="1" applyBorder="1" applyAlignment="1">
      <alignment horizontal="right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3" borderId="3" xfId="0" applyNumberFormat="1" applyFont="1" applyFill="1" applyBorder="1" applyAlignment="1">
      <alignment vertical="center" wrapText="1"/>
    </xf>
    <xf numFmtId="0" fontId="4" fillId="0" borderId="1" xfId="76" applyFont="1" applyFill="1" applyBorder="1" applyAlignment="1">
      <alignment vertical="top"/>
    </xf>
    <xf numFmtId="188" fontId="4" fillId="0" borderId="1" xfId="76" applyNumberFormat="1" applyFont="1" applyFill="1" applyBorder="1" applyAlignment="1">
      <alignment vertical="top"/>
    </xf>
    <xf numFmtId="187" fontId="4" fillId="0" borderId="1" xfId="1" applyNumberFormat="1" applyFont="1" applyFill="1" applyBorder="1" applyAlignment="1">
      <alignment horizontal="right" vertical="top"/>
    </xf>
    <xf numFmtId="0" fontId="4" fillId="0" borderId="3" xfId="76" applyFont="1" applyFill="1" applyBorder="1" applyAlignment="1">
      <alignment vertical="top"/>
    </xf>
    <xf numFmtId="0" fontId="4" fillId="3" borderId="3" xfId="76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187" fontId="5" fillId="0" borderId="1" xfId="1" applyNumberFormat="1" applyFont="1" applyFill="1" applyBorder="1" applyAlignment="1">
      <alignment horizontal="left" vertical="top"/>
    </xf>
    <xf numFmtId="187" fontId="5" fillId="0" borderId="1" xfId="1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10" fillId="16" borderId="1" xfId="0" applyFont="1" applyFill="1" applyBorder="1"/>
    <xf numFmtId="0" fontId="5" fillId="16" borderId="1" xfId="0" applyFont="1" applyFill="1" applyBorder="1" applyAlignment="1">
      <alignment horizontal="center" vertical="top"/>
    </xf>
    <xf numFmtId="0" fontId="5" fillId="16" borderId="1" xfId="0" applyFont="1" applyFill="1" applyBorder="1" applyAlignment="1">
      <alignment horizontal="left" vertical="top"/>
    </xf>
    <xf numFmtId="187" fontId="5" fillId="16" borderId="1" xfId="1" applyNumberFormat="1" applyFont="1" applyFill="1" applyBorder="1" applyAlignment="1">
      <alignment horizontal="left" vertical="top"/>
    </xf>
    <xf numFmtId="187" fontId="5" fillId="16" borderId="1" xfId="0" applyNumberFormat="1" applyFont="1" applyFill="1" applyBorder="1" applyAlignment="1">
      <alignment horizontal="left" vertical="top"/>
    </xf>
    <xf numFmtId="187" fontId="5" fillId="16" borderId="1" xfId="1" applyNumberFormat="1" applyFont="1" applyFill="1" applyBorder="1" applyAlignment="1">
      <alignment horizontal="right" vertical="top"/>
    </xf>
    <xf numFmtId="0" fontId="5" fillId="16" borderId="3" xfId="0" applyFont="1" applyFill="1" applyBorder="1" applyAlignment="1">
      <alignment horizontal="left" vertical="top"/>
    </xf>
    <xf numFmtId="0" fontId="10" fillId="16" borderId="1" xfId="0" applyFont="1" applyFill="1" applyBorder="1" applyAlignment="1">
      <alignment horizontal="center"/>
    </xf>
    <xf numFmtId="0" fontId="10" fillId="16" borderId="4" xfId="0" applyFont="1" applyFill="1" applyBorder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wrapText="1"/>
    </xf>
    <xf numFmtId="187" fontId="11" fillId="5" borderId="1" xfId="1" applyNumberFormat="1" applyFont="1" applyFill="1" applyBorder="1"/>
    <xf numFmtId="187" fontId="11" fillId="5" borderId="1" xfId="1" applyNumberFormat="1" applyFont="1" applyFill="1" applyBorder="1" applyAlignment="1">
      <alignment horizontal="right"/>
    </xf>
    <xf numFmtId="187" fontId="11" fillId="5" borderId="3" xfId="1" applyNumberFormat="1" applyFont="1" applyFill="1" applyBorder="1"/>
    <xf numFmtId="0" fontId="10" fillId="5" borderId="1" xfId="0" applyFont="1" applyFill="1" applyBorder="1" applyAlignment="1">
      <alignment horizontal="center"/>
    </xf>
    <xf numFmtId="0" fontId="11" fillId="5" borderId="4" xfId="0" applyFont="1" applyFill="1" applyBorder="1"/>
    <xf numFmtId="0" fontId="10" fillId="0" borderId="1" xfId="0" applyFont="1" applyBorder="1" applyAlignment="1">
      <alignment wrapText="1"/>
    </xf>
    <xf numFmtId="187" fontId="10" fillId="0" borderId="1" xfId="1" applyNumberFormat="1" applyFont="1" applyBorder="1"/>
    <xf numFmtId="187" fontId="10" fillId="0" borderId="3" xfId="1" applyNumberFormat="1" applyFont="1" applyBorder="1"/>
    <xf numFmtId="0" fontId="11" fillId="5" borderId="8" xfId="0" applyFont="1" applyFill="1" applyBorder="1"/>
    <xf numFmtId="0" fontId="11" fillId="5" borderId="8" xfId="0" applyFont="1" applyFill="1" applyBorder="1" applyAlignment="1">
      <alignment horizontal="center"/>
    </xf>
    <xf numFmtId="0" fontId="5" fillId="5" borderId="19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wrapText="1"/>
    </xf>
    <xf numFmtId="187" fontId="11" fillId="5" borderId="8" xfId="1" applyNumberFormat="1" applyFont="1" applyFill="1" applyBorder="1"/>
    <xf numFmtId="187" fontId="11" fillId="5" borderId="8" xfId="1" applyNumberFormat="1" applyFont="1" applyFill="1" applyBorder="1" applyAlignment="1">
      <alignment horizontal="right"/>
    </xf>
    <xf numFmtId="187" fontId="11" fillId="5" borderId="13" xfId="1" applyNumberFormat="1" applyFont="1" applyFill="1" applyBorder="1"/>
    <xf numFmtId="0" fontId="11" fillId="5" borderId="0" xfId="0" applyFont="1" applyFill="1"/>
    <xf numFmtId="0" fontId="10" fillId="0" borderId="1" xfId="0" applyFont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left" vertical="top" wrapText="1"/>
    </xf>
    <xf numFmtId="49" fontId="14" fillId="0" borderId="8" xfId="0" applyNumberFormat="1" applyFont="1" applyFill="1" applyBorder="1" applyAlignment="1">
      <alignment horizontal="left" vertical="top" wrapText="1"/>
    </xf>
    <xf numFmtId="0" fontId="4" fillId="0" borderId="8" xfId="0" quotePrefix="1" applyFont="1" applyFill="1" applyBorder="1" applyAlignment="1">
      <alignment horizontal="center" vertical="top" shrinkToFit="1"/>
    </xf>
    <xf numFmtId="187" fontId="10" fillId="0" borderId="8" xfId="1" applyNumberFormat="1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2" applyFont="1" applyFill="1" applyBorder="1" applyAlignment="1">
      <alignment horizontal="center" vertical="top" wrapText="1"/>
    </xf>
    <xf numFmtId="187" fontId="10" fillId="0" borderId="8" xfId="1" applyNumberFormat="1" applyFont="1" applyFill="1" applyBorder="1" applyAlignment="1">
      <alignment horizontal="right" vertical="top"/>
    </xf>
    <xf numFmtId="187" fontId="10" fillId="0" borderId="13" xfId="1" applyNumberFormat="1" applyFont="1" applyFill="1" applyBorder="1" applyAlignment="1">
      <alignment horizontal="left" vertical="top"/>
    </xf>
    <xf numFmtId="187" fontId="10" fillId="3" borderId="13" xfId="1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189" fontId="4" fillId="0" borderId="11" xfId="9" applyNumberFormat="1" applyFont="1" applyFill="1" applyBorder="1" applyAlignment="1">
      <alignment horizontal="center" vertical="top" shrinkToFit="1"/>
    </xf>
    <xf numFmtId="187" fontId="10" fillId="0" borderId="19" xfId="1" applyNumberFormat="1" applyFont="1" applyBorder="1" applyAlignment="1">
      <alignment vertical="top"/>
    </xf>
    <xf numFmtId="187" fontId="4" fillId="0" borderId="11" xfId="1" applyNumberFormat="1" applyFont="1" applyFill="1" applyBorder="1" applyAlignment="1">
      <alignment vertical="top" shrinkToFit="1"/>
    </xf>
    <xf numFmtId="187" fontId="4" fillId="0" borderId="1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 readingOrder="2"/>
    </xf>
    <xf numFmtId="0" fontId="10" fillId="0" borderId="1" xfId="0" quotePrefix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 readingOrder="2"/>
    </xf>
    <xf numFmtId="49" fontId="10" fillId="0" borderId="1" xfId="0" applyNumberFormat="1" applyFont="1" applyFill="1" applyBorder="1" applyAlignment="1">
      <alignment horizontal="left" vertical="center"/>
    </xf>
    <xf numFmtId="187" fontId="11" fillId="8" borderId="1" xfId="0" applyNumberFormat="1" applyFont="1" applyFill="1" applyBorder="1" applyAlignment="1">
      <alignment horizontal="center"/>
    </xf>
    <xf numFmtId="187" fontId="11" fillId="8" borderId="1" xfId="1" applyNumberFormat="1" applyFont="1" applyFill="1" applyBorder="1" applyAlignment="1">
      <alignment horizontal="center"/>
    </xf>
    <xf numFmtId="187" fontId="11" fillId="8" borderId="3" xfId="0" applyNumberFormat="1" applyFont="1" applyFill="1" applyBorder="1" applyAlignment="1">
      <alignment horizontal="center"/>
    </xf>
    <xf numFmtId="0" fontId="11" fillId="17" borderId="1" xfId="0" applyFont="1" applyFill="1" applyBorder="1"/>
    <xf numFmtId="0" fontId="11" fillId="17" borderId="1" xfId="0" applyFont="1" applyFill="1" applyBorder="1" applyAlignment="1">
      <alignment horizontal="center"/>
    </xf>
    <xf numFmtId="0" fontId="5" fillId="17" borderId="1" xfId="0" applyFont="1" applyFill="1" applyBorder="1" applyAlignment="1">
      <alignment vertical="top"/>
    </xf>
    <xf numFmtId="0" fontId="11" fillId="17" borderId="1" xfId="0" applyFont="1" applyFill="1" applyBorder="1" applyAlignment="1">
      <alignment wrapText="1"/>
    </xf>
    <xf numFmtId="187" fontId="11" fillId="17" borderId="1" xfId="1" applyNumberFormat="1" applyFont="1" applyFill="1" applyBorder="1"/>
    <xf numFmtId="187" fontId="11" fillId="17" borderId="1" xfId="0" applyNumberFormat="1" applyFont="1" applyFill="1" applyBorder="1" applyAlignment="1">
      <alignment horizontal="center"/>
    </xf>
    <xf numFmtId="187" fontId="11" fillId="17" borderId="1" xfId="1" applyNumberFormat="1" applyFont="1" applyFill="1" applyBorder="1" applyAlignment="1">
      <alignment horizontal="right"/>
    </xf>
    <xf numFmtId="187" fontId="11" fillId="17" borderId="3" xfId="0" applyNumberFormat="1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0" fontId="11" fillId="17" borderId="4" xfId="0" applyFont="1" applyFill="1" applyBorder="1"/>
    <xf numFmtId="0" fontId="4" fillId="0" borderId="1" xfId="1" applyNumberFormat="1" applyFont="1" applyBorder="1" applyAlignment="1">
      <alignment horizontal="left" vertical="top" wrapText="1"/>
    </xf>
    <xf numFmtId="188" fontId="4" fillId="0" borderId="1" xfId="1" applyNumberFormat="1" applyFont="1" applyBorder="1" applyAlignment="1">
      <alignment horizontal="center" vertical="top" shrinkToFit="1"/>
    </xf>
    <xf numFmtId="0" fontId="4" fillId="14" borderId="1" xfId="0" applyFont="1" applyFill="1" applyBorder="1" applyAlignment="1">
      <alignment horizontal="center" vertical="top"/>
    </xf>
    <xf numFmtId="0" fontId="14" fillId="0" borderId="1" xfId="1" applyNumberFormat="1" applyFont="1" applyBorder="1" applyAlignment="1">
      <alignment horizontal="left" vertical="top" wrapText="1"/>
    </xf>
    <xf numFmtId="187" fontId="4" fillId="0" borderId="1" xfId="1" quotePrefix="1" applyNumberFormat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top" shrinkToFit="1"/>
    </xf>
    <xf numFmtId="0" fontId="31" fillId="0" borderId="1" xfId="1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10" fillId="7" borderId="1" xfId="11" applyNumberFormat="1" applyFont="1" applyFill="1" applyBorder="1" applyAlignment="1">
      <alignment vertical="top" shrinkToFit="1"/>
    </xf>
    <xf numFmtId="0" fontId="10" fillId="7" borderId="1" xfId="12" applyNumberFormat="1" applyFont="1" applyFill="1" applyBorder="1" applyAlignment="1">
      <alignment horizontal="center" vertical="top" shrinkToFit="1"/>
    </xf>
    <xf numFmtId="0" fontId="10" fillId="7" borderId="1" xfId="11" applyNumberFormat="1" applyFont="1" applyFill="1" applyBorder="1" applyAlignment="1">
      <alignment horizontal="left" vertical="top" wrapText="1" shrinkToFit="1"/>
    </xf>
    <xf numFmtId="49" fontId="10" fillId="7" borderId="1" xfId="9" applyNumberFormat="1" applyFont="1" applyFill="1" applyBorder="1" applyAlignment="1">
      <alignment horizontal="center" vertical="top" shrinkToFit="1"/>
    </xf>
    <xf numFmtId="189" fontId="10" fillId="7" borderId="1" xfId="11" applyNumberFormat="1" applyFont="1" applyFill="1" applyBorder="1" applyAlignment="1">
      <alignment horizontal="center" vertical="top"/>
    </xf>
    <xf numFmtId="0" fontId="10" fillId="6" borderId="1" xfId="9" applyFont="1" applyFill="1" applyBorder="1" applyAlignment="1">
      <alignment horizontal="center" vertical="top"/>
    </xf>
    <xf numFmtId="3" fontId="10" fillId="6" borderId="1" xfId="0" applyNumberFormat="1" applyFont="1" applyFill="1" applyBorder="1" applyAlignment="1">
      <alignment horizontal="center" vertical="top"/>
    </xf>
    <xf numFmtId="0" fontId="10" fillId="0" borderId="1" xfId="1" applyNumberFormat="1" applyFont="1" applyFill="1" applyBorder="1" applyAlignment="1">
      <alignment horizontal="center"/>
    </xf>
    <xf numFmtId="0" fontId="10" fillId="6" borderId="1" xfId="1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4" fillId="7" borderId="1" xfId="9" applyFont="1" applyFill="1" applyBorder="1" applyAlignment="1">
      <alignment vertical="top" shrinkToFit="1"/>
    </xf>
    <xf numFmtId="0" fontId="4" fillId="0" borderId="1" xfId="0" applyFont="1" applyBorder="1" applyAlignment="1">
      <alignment wrapText="1"/>
    </xf>
    <xf numFmtId="188" fontId="10" fillId="0" borderId="1" xfId="1" applyNumberFormat="1" applyFont="1" applyBorder="1"/>
    <xf numFmtId="0" fontId="4" fillId="7" borderId="1" xfId="9" applyFont="1" applyFill="1" applyBorder="1" applyAlignment="1">
      <alignment vertical="top"/>
    </xf>
    <xf numFmtId="0" fontId="10" fillId="0" borderId="1" xfId="0" applyFont="1" applyBorder="1" applyAlignment="1">
      <alignment horizontal="right"/>
    </xf>
    <xf numFmtId="187" fontId="4" fillId="0" borderId="1" xfId="1" applyNumberFormat="1" applyFont="1" applyFill="1" applyBorder="1" applyAlignment="1">
      <alignment horizontal="left" vertical="top" shrinkToFit="1"/>
    </xf>
    <xf numFmtId="187" fontId="4" fillId="0" borderId="3" xfId="1" applyNumberFormat="1" applyFont="1" applyFill="1" applyBorder="1" applyAlignment="1">
      <alignment horizontal="left" vertical="top" shrinkToFit="1"/>
    </xf>
    <xf numFmtId="187" fontId="4" fillId="3" borderId="3" xfId="1" applyNumberFormat="1" applyFont="1" applyFill="1" applyBorder="1" applyAlignment="1">
      <alignment horizontal="left" vertical="top" shrinkToFit="1"/>
    </xf>
    <xf numFmtId="0" fontId="10" fillId="18" borderId="1" xfId="0" applyFont="1" applyFill="1" applyBorder="1" applyAlignment="1">
      <alignment horizontal="center" vertical="top"/>
    </xf>
    <xf numFmtId="0" fontId="4" fillId="0" borderId="1" xfId="11" applyNumberFormat="1" applyFont="1" applyFill="1" applyBorder="1" applyAlignment="1">
      <alignment vertical="top"/>
    </xf>
    <xf numFmtId="187" fontId="11" fillId="17" borderId="3" xfId="1" applyNumberFormat="1" applyFont="1" applyFill="1" applyBorder="1"/>
    <xf numFmtId="0" fontId="4" fillId="14" borderId="1" xfId="11" applyFont="1" applyFill="1" applyBorder="1" applyAlignment="1">
      <alignment horizontal="center" vertical="top" wrapText="1"/>
    </xf>
    <xf numFmtId="0" fontId="4" fillId="7" borderId="1" xfId="9" applyFont="1" applyFill="1" applyBorder="1" applyAlignment="1">
      <alignment vertical="top" wrapText="1"/>
    </xf>
    <xf numFmtId="49" fontId="4" fillId="7" borderId="1" xfId="9" quotePrefix="1" applyNumberFormat="1" applyFont="1" applyFill="1" applyBorder="1" applyAlignment="1">
      <alignment horizontal="center" vertical="top" shrinkToFit="1"/>
    </xf>
    <xf numFmtId="1" fontId="4" fillId="7" borderId="1" xfId="9" applyNumberFormat="1" applyFont="1" applyFill="1" applyBorder="1" applyAlignment="1">
      <alignment horizontal="center" vertical="top"/>
    </xf>
    <xf numFmtId="0" fontId="4" fillId="7" borderId="1" xfId="9" applyFont="1" applyFill="1" applyBorder="1" applyAlignment="1">
      <alignment horizontal="center" vertical="top"/>
    </xf>
    <xf numFmtId="191" fontId="4" fillId="7" borderId="1" xfId="6" applyNumberFormat="1" applyFont="1" applyFill="1" applyBorder="1" applyAlignment="1">
      <alignment horizontal="center" vertical="top"/>
    </xf>
    <xf numFmtId="0" fontId="14" fillId="0" borderId="1" xfId="73" applyFont="1" applyFill="1" applyBorder="1" applyAlignment="1">
      <alignment horizontal="left" vertical="top"/>
    </xf>
    <xf numFmtId="0" fontId="11" fillId="17" borderId="8" xfId="0" applyFont="1" applyFill="1" applyBorder="1"/>
    <xf numFmtId="0" fontId="11" fillId="17" borderId="8" xfId="0" applyFont="1" applyFill="1" applyBorder="1" applyAlignment="1">
      <alignment horizontal="center"/>
    </xf>
    <xf numFmtId="0" fontId="5" fillId="17" borderId="19" xfId="0" applyFont="1" applyFill="1" applyBorder="1" applyAlignment="1">
      <alignment vertical="top" wrapText="1"/>
    </xf>
    <xf numFmtId="0" fontId="11" fillId="17" borderId="8" xfId="0" applyFont="1" applyFill="1" applyBorder="1" applyAlignment="1">
      <alignment wrapText="1"/>
    </xf>
    <xf numFmtId="187" fontId="11" fillId="17" borderId="8" xfId="1" applyNumberFormat="1" applyFont="1" applyFill="1" applyBorder="1"/>
    <xf numFmtId="187" fontId="11" fillId="17" borderId="8" xfId="1" applyNumberFormat="1" applyFont="1" applyFill="1" applyBorder="1" applyAlignment="1">
      <alignment horizontal="right"/>
    </xf>
    <xf numFmtId="187" fontId="11" fillId="17" borderId="13" xfId="1" applyNumberFormat="1" applyFont="1" applyFill="1" applyBorder="1"/>
    <xf numFmtId="0" fontId="11" fillId="17" borderId="0" xfId="0" applyFont="1" applyFill="1"/>
    <xf numFmtId="0" fontId="4" fillId="7" borderId="1" xfId="11" applyNumberFormat="1" applyFont="1" applyFill="1" applyBorder="1" applyAlignment="1">
      <alignment vertical="top"/>
    </xf>
    <xf numFmtId="1" fontId="4" fillId="7" borderId="1" xfId="9" applyNumberFormat="1" applyFont="1" applyFill="1" applyBorder="1" applyAlignment="1">
      <alignment horizontal="center" vertical="top" shrinkToFit="1"/>
    </xf>
    <xf numFmtId="0" fontId="4" fillId="7" borderId="1" xfId="11" applyFont="1" applyFill="1" applyBorder="1" applyAlignment="1">
      <alignment horizontal="center" vertical="top"/>
    </xf>
    <xf numFmtId="49" fontId="4" fillId="7" borderId="1" xfId="11" quotePrefix="1" applyNumberFormat="1" applyFont="1" applyFill="1" applyBorder="1" applyAlignment="1">
      <alignment horizontal="center" vertical="top"/>
    </xf>
    <xf numFmtId="189" fontId="4" fillId="7" borderId="1" xfId="11" applyNumberFormat="1" applyFont="1" applyFill="1" applyBorder="1" applyAlignment="1">
      <alignment horizontal="center" vertical="top"/>
    </xf>
    <xf numFmtId="3" fontId="4" fillId="7" borderId="1" xfId="11" applyNumberFormat="1" applyFont="1" applyFill="1" applyBorder="1" applyAlignment="1">
      <alignment horizontal="center" vertical="top"/>
    </xf>
    <xf numFmtId="3" fontId="4" fillId="7" borderId="1" xfId="76" applyNumberFormat="1" applyFont="1" applyFill="1" applyBorder="1" applyAlignment="1">
      <alignment horizontal="center" vertical="top" shrinkToFit="1"/>
    </xf>
    <xf numFmtId="0" fontId="4" fillId="7" borderId="1" xfId="11" applyNumberFormat="1" applyFont="1" applyFill="1" applyBorder="1" applyAlignment="1">
      <alignment vertical="top" wrapText="1"/>
    </xf>
    <xf numFmtId="0" fontId="4" fillId="0" borderId="1" xfId="9" applyFont="1" applyFill="1" applyBorder="1" applyAlignment="1">
      <alignment vertical="top" shrinkToFit="1"/>
    </xf>
    <xf numFmtId="187" fontId="5" fillId="10" borderId="1" xfId="1" applyNumberFormat="1" applyFont="1" applyFill="1" applyBorder="1" applyAlignment="1">
      <alignment horizontal="left" vertical="top" wrapText="1"/>
    </xf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4" fillId="0" borderId="19" xfId="0" applyFont="1" applyFill="1" applyBorder="1" applyAlignment="1">
      <alignment vertical="top" wrapText="1"/>
    </xf>
    <xf numFmtId="0" fontId="10" fillId="0" borderId="8" xfId="0" applyFont="1" applyBorder="1" applyAlignment="1">
      <alignment wrapText="1"/>
    </xf>
    <xf numFmtId="187" fontId="10" fillId="0" borderId="8" xfId="1" applyNumberFormat="1" applyFont="1" applyBorder="1"/>
    <xf numFmtId="187" fontId="10" fillId="0" borderId="8" xfId="1" applyNumberFormat="1" applyFont="1" applyBorder="1" applyAlignment="1">
      <alignment horizontal="right"/>
    </xf>
    <xf numFmtId="187" fontId="10" fillId="0" borderId="13" xfId="1" applyNumberFormat="1" applyFont="1" applyBorder="1"/>
    <xf numFmtId="187" fontId="10" fillId="3" borderId="13" xfId="1" applyNumberFormat="1" applyFont="1" applyFill="1" applyBorder="1"/>
    <xf numFmtId="49" fontId="4" fillId="7" borderId="1" xfId="77" applyNumberFormat="1" applyFont="1" applyFill="1" applyBorder="1" applyAlignment="1">
      <alignment horizontal="center" vertical="top" wrapText="1" shrinkToFit="1"/>
    </xf>
    <xf numFmtId="187" fontId="4" fillId="0" borderId="1" xfId="74" applyNumberFormat="1" applyFont="1" applyBorder="1" applyAlignment="1">
      <alignment vertical="top"/>
    </xf>
    <xf numFmtId="187" fontId="4" fillId="0" borderId="3" xfId="74" applyNumberFormat="1" applyFont="1" applyBorder="1" applyAlignment="1">
      <alignment vertical="top"/>
    </xf>
    <xf numFmtId="187" fontId="4" fillId="3" borderId="3" xfId="74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10" fillId="0" borderId="8" xfId="0" applyFont="1" applyBorder="1" applyAlignment="1">
      <alignment horizontal="right"/>
    </xf>
    <xf numFmtId="0" fontId="4" fillId="0" borderId="1" xfId="9" applyFont="1" applyFill="1" applyBorder="1" applyAlignment="1">
      <alignment vertical="center" shrinkToFit="1"/>
    </xf>
    <xf numFmtId="43" fontId="4" fillId="7" borderId="1" xfId="1" applyFont="1" applyFill="1" applyBorder="1" applyAlignment="1">
      <alignment horizontal="center"/>
    </xf>
    <xf numFmtId="49" fontId="4" fillId="7" borderId="1" xfId="9" applyNumberFormat="1" applyFont="1" applyFill="1" applyBorder="1" applyAlignment="1">
      <alignment horizontal="center" vertical="center" shrinkToFit="1"/>
    </xf>
    <xf numFmtId="1" fontId="10" fillId="15" borderId="1" xfId="9" applyNumberFormat="1" applyFont="1" applyFill="1" applyBorder="1" applyAlignment="1">
      <alignment horizontal="center" vertical="center" shrinkToFit="1"/>
    </xf>
    <xf numFmtId="43" fontId="4" fillId="7" borderId="1" xfId="1" applyFont="1" applyFill="1" applyBorder="1" applyAlignment="1">
      <alignment horizontal="left"/>
    </xf>
    <xf numFmtId="0" fontId="4" fillId="0" borderId="1" xfId="11" applyNumberFormat="1" applyFont="1" applyFill="1" applyBorder="1" applyAlignment="1">
      <alignment vertical="top" wrapText="1"/>
    </xf>
    <xf numFmtId="0" fontId="5" fillId="17" borderId="1" xfId="0" applyFont="1" applyFill="1" applyBorder="1" applyAlignment="1">
      <alignment vertical="top" wrapText="1"/>
    </xf>
    <xf numFmtId="188" fontId="11" fillId="17" borderId="1" xfId="1" applyNumberFormat="1" applyFont="1" applyFill="1" applyBorder="1"/>
    <xf numFmtId="189" fontId="11" fillId="10" borderId="1" xfId="0" applyNumberFormat="1" applyFont="1" applyFill="1" applyBorder="1"/>
    <xf numFmtId="191" fontId="4" fillId="7" borderId="1" xfId="6" applyNumberFormat="1" applyFont="1" applyFill="1" applyBorder="1" applyAlignment="1">
      <alignment horizontal="center" vertical="top" wrapText="1"/>
    </xf>
    <xf numFmtId="0" fontId="4" fillId="7" borderId="1" xfId="22" applyFont="1" applyFill="1" applyBorder="1" applyAlignment="1">
      <alignment vertical="top"/>
    </xf>
    <xf numFmtId="49" fontId="4" fillId="7" borderId="1" xfId="22" applyNumberFormat="1" applyFont="1" applyFill="1" applyBorder="1" applyAlignment="1">
      <alignment horizontal="center" vertical="top"/>
    </xf>
    <xf numFmtId="189" fontId="4" fillId="7" borderId="1" xfId="23" applyNumberFormat="1" applyFont="1" applyFill="1" applyBorder="1" applyAlignment="1">
      <alignment horizontal="center" vertical="top"/>
    </xf>
    <xf numFmtId="187" fontId="4" fillId="0" borderId="1" xfId="6" applyNumberFormat="1" applyFont="1" applyFill="1" applyBorder="1" applyAlignment="1">
      <alignment horizontal="right" vertical="top" shrinkToFit="1"/>
    </xf>
    <xf numFmtId="0" fontId="17" fillId="0" borderId="4" xfId="0" applyFont="1" applyBorder="1" applyAlignment="1">
      <alignment vertical="top"/>
    </xf>
    <xf numFmtId="0" fontId="4" fillId="0" borderId="1" xfId="11" applyFont="1" applyFill="1" applyBorder="1" applyAlignment="1">
      <alignment horizontal="center" vertical="top"/>
    </xf>
    <xf numFmtId="189" fontId="4" fillId="0" borderId="1" xfId="0" applyNumberFormat="1" applyFont="1" applyFill="1" applyBorder="1" applyAlignment="1">
      <alignment horizontal="center" vertical="top" wrapText="1"/>
    </xf>
    <xf numFmtId="192" fontId="4" fillId="0" borderId="1" xfId="0" applyNumberFormat="1" applyFont="1" applyFill="1" applyBorder="1" applyAlignment="1">
      <alignment horizontal="center"/>
    </xf>
    <xf numFmtId="193" fontId="4" fillId="0" borderId="1" xfId="0" applyNumberFormat="1" applyFont="1" applyFill="1" applyBorder="1" applyAlignment="1">
      <alignment horizontal="left"/>
    </xf>
    <xf numFmtId="1" fontId="32" fillId="7" borderId="1" xfId="9" applyNumberFormat="1" applyFont="1" applyFill="1" applyBorder="1" applyAlignment="1">
      <alignment horizontal="center" vertical="center" shrinkToFi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5" fillId="4" borderId="1" xfId="11" applyNumberFormat="1" applyFont="1" applyFill="1" applyBorder="1" applyAlignment="1">
      <alignment vertical="top"/>
    </xf>
    <xf numFmtId="187" fontId="11" fillId="4" borderId="1" xfId="0" applyNumberFormat="1" applyFont="1" applyFill="1" applyBorder="1" applyAlignment="1">
      <alignment wrapText="1"/>
    </xf>
    <xf numFmtId="187" fontId="11" fillId="4" borderId="1" xfId="1" applyNumberFormat="1" applyFont="1" applyFill="1" applyBorder="1"/>
    <xf numFmtId="188" fontId="11" fillId="4" borderId="1" xfId="1" applyNumberFormat="1" applyFont="1" applyFill="1" applyBorder="1"/>
    <xf numFmtId="187" fontId="11" fillId="4" borderId="1" xfId="1" applyNumberFormat="1" applyFont="1" applyFill="1" applyBorder="1" applyAlignment="1">
      <alignment horizontal="right"/>
    </xf>
    <xf numFmtId="187" fontId="11" fillId="4" borderId="3" xfId="1" applyNumberFormat="1" applyFont="1" applyFill="1" applyBorder="1"/>
    <xf numFmtId="0" fontId="10" fillId="4" borderId="1" xfId="0" applyFont="1" applyFill="1" applyBorder="1" applyAlignment="1">
      <alignment horizontal="center"/>
    </xf>
    <xf numFmtId="0" fontId="11" fillId="4" borderId="4" xfId="0" applyFont="1" applyFill="1" applyBorder="1"/>
    <xf numFmtId="0" fontId="5" fillId="17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7" borderId="1" xfId="0" quotePrefix="1" applyFont="1" applyFill="1" applyBorder="1" applyAlignment="1">
      <alignment horizontal="center" vertical="top"/>
    </xf>
    <xf numFmtId="3" fontId="4" fillId="7" borderId="1" xfId="5" applyNumberFormat="1" applyFont="1" applyFill="1" applyBorder="1" applyAlignment="1">
      <alignment horizontal="center" vertical="top"/>
    </xf>
    <xf numFmtId="3" fontId="4" fillId="14" borderId="1" xfId="5" applyNumberFormat="1" applyFont="1" applyFill="1" applyBorder="1" applyAlignment="1">
      <alignment horizontal="center" vertical="top"/>
    </xf>
    <xf numFmtId="0" fontId="4" fillId="7" borderId="1" xfId="0" applyNumberFormat="1" applyFont="1" applyFill="1" applyBorder="1" applyAlignment="1">
      <alignment horizontal="right" vertical="top"/>
    </xf>
    <xf numFmtId="187" fontId="5" fillId="10" borderId="1" xfId="1" applyNumberFormat="1" applyFont="1" applyFill="1" applyBorder="1" applyAlignment="1">
      <alignment horizontal="left" vertical="top"/>
    </xf>
    <xf numFmtId="187" fontId="4" fillId="0" borderId="8" xfId="1" applyNumberFormat="1" applyFont="1" applyFill="1" applyBorder="1" applyAlignment="1">
      <alignment horizontal="center" vertical="center" wrapText="1"/>
    </xf>
    <xf numFmtId="0" fontId="4" fillId="0" borderId="8" xfId="49" applyFont="1" applyBorder="1" applyAlignment="1">
      <alignment horizontal="center"/>
    </xf>
    <xf numFmtId="49" fontId="4" fillId="0" borderId="8" xfId="49" applyNumberFormat="1" applyFont="1" applyBorder="1" applyAlignment="1">
      <alignment horizontal="center"/>
    </xf>
    <xf numFmtId="187" fontId="4" fillId="0" borderId="8" xfId="4" applyNumberFormat="1" applyFont="1" applyFill="1" applyBorder="1" applyAlignment="1">
      <alignment horizontal="center" vertical="top" wrapText="1"/>
    </xf>
    <xf numFmtId="0" fontId="4" fillId="12" borderId="8" xfId="0" applyFont="1" applyFill="1" applyBorder="1" applyAlignment="1">
      <alignment horizontal="center" vertical="center"/>
    </xf>
    <xf numFmtId="1" fontId="4" fillId="0" borderId="8" xfId="4" applyNumberFormat="1" applyFont="1" applyFill="1" applyBorder="1" applyAlignment="1">
      <alignment horizontal="center" vertical="top" shrinkToFit="1"/>
    </xf>
    <xf numFmtId="187" fontId="4" fillId="0" borderId="8" xfId="1" applyNumberFormat="1" applyFont="1" applyFill="1" applyBorder="1" applyAlignment="1">
      <alignment horizontal="right" vertical="top" wrapText="1"/>
    </xf>
    <xf numFmtId="0" fontId="10" fillId="0" borderId="0" xfId="0" applyFont="1" applyFill="1"/>
    <xf numFmtId="0" fontId="10" fillId="0" borderId="11" xfId="0" applyFont="1" applyBorder="1" applyAlignment="1">
      <alignment vertical="top"/>
    </xf>
    <xf numFmtId="2" fontId="4" fillId="0" borderId="11" xfId="1" applyNumberFormat="1" applyFont="1" applyFill="1" applyBorder="1" applyAlignment="1">
      <alignment horizontal="center" vertical="center" wrapText="1"/>
    </xf>
    <xf numFmtId="187" fontId="10" fillId="0" borderId="11" xfId="1" applyNumberFormat="1" applyFont="1" applyBorder="1" applyAlignment="1">
      <alignment horizontal="center" vertical="top"/>
    </xf>
    <xf numFmtId="1" fontId="4" fillId="0" borderId="11" xfId="4" applyNumberFormat="1" applyFont="1" applyFill="1" applyBorder="1" applyAlignment="1">
      <alignment horizontal="center" vertical="top" shrinkToFit="1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0" fontId="33" fillId="7" borderId="1" xfId="22" applyFont="1" applyFill="1" applyBorder="1" applyAlignment="1">
      <alignment horizontal="center" vertical="center"/>
    </xf>
    <xf numFmtId="0" fontId="10" fillId="7" borderId="1" xfId="0" quotePrefix="1" applyFont="1" applyFill="1" applyBorder="1" applyAlignment="1">
      <alignment horizontal="center" vertical="center" shrinkToFit="1"/>
    </xf>
    <xf numFmtId="0" fontId="10" fillId="7" borderId="1" xfId="0" quotePrefix="1" applyFont="1" applyFill="1" applyBorder="1" applyAlignment="1">
      <alignment horizontal="center" vertical="center"/>
    </xf>
    <xf numFmtId="189" fontId="4" fillId="7" borderId="1" xfId="23" applyNumberFormat="1" applyFont="1" applyFill="1" applyBorder="1" applyAlignment="1">
      <alignment horizontal="center" vertical="center"/>
    </xf>
    <xf numFmtId="187" fontId="10" fillId="7" borderId="1" xfId="1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87" fontId="10" fillId="7" borderId="3" xfId="1" applyNumberFormat="1" applyFont="1" applyFill="1" applyBorder="1" applyAlignment="1">
      <alignment horizontal="center" vertical="center"/>
    </xf>
    <xf numFmtId="187" fontId="10" fillId="3" borderId="3" xfId="1" applyNumberFormat="1" applyFont="1" applyFill="1" applyBorder="1" applyAlignment="1">
      <alignment horizontal="center" vertical="center"/>
    </xf>
    <xf numFmtId="43" fontId="10" fillId="7" borderId="1" xfId="0" applyNumberFormat="1" applyFont="1" applyFill="1" applyBorder="1" applyAlignment="1">
      <alignment horizontal="center" vertical="center"/>
    </xf>
    <xf numFmtId="43" fontId="10" fillId="7" borderId="4" xfId="0" applyNumberFormat="1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 shrinkToFit="1"/>
    </xf>
    <xf numFmtId="187" fontId="4" fillId="7" borderId="1" xfId="1" quotePrefix="1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right" vertical="center"/>
    </xf>
    <xf numFmtId="1" fontId="10" fillId="7" borderId="1" xfId="1" applyNumberFormat="1" applyFont="1" applyFill="1" applyBorder="1" applyAlignment="1">
      <alignment horizontal="center" vertical="center"/>
    </xf>
    <xf numFmtId="43" fontId="10" fillId="7" borderId="1" xfId="1" applyNumberFormat="1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/>
    </xf>
    <xf numFmtId="0" fontId="10" fillId="7" borderId="1" xfId="0" quotePrefix="1" applyFont="1" applyFill="1" applyBorder="1" applyAlignment="1">
      <alignment horizontal="left" vertical="center" wrapText="1"/>
    </xf>
    <xf numFmtId="0" fontId="4" fillId="7" borderId="1" xfId="7" applyFont="1" applyFill="1" applyBorder="1" applyAlignment="1">
      <alignment horizontal="center" vertical="center" shrinkToFit="1"/>
    </xf>
    <xf numFmtId="0" fontId="4" fillId="7" borderId="1" xfId="7" applyFont="1" applyFill="1" applyBorder="1" applyAlignment="1">
      <alignment horizontal="center" vertical="center"/>
    </xf>
    <xf numFmtId="189" fontId="4" fillId="7" borderId="1" xfId="7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vertical="top" wrapText="1"/>
    </xf>
    <xf numFmtId="0" fontId="4" fillId="0" borderId="1" xfId="7" quotePrefix="1" applyFont="1" applyFill="1" applyBorder="1" applyAlignment="1">
      <alignment horizontal="center" vertical="center" shrinkToFit="1"/>
    </xf>
    <xf numFmtId="0" fontId="4" fillId="0" borderId="1" xfId="7" applyFont="1" applyFill="1" applyBorder="1" applyAlignment="1">
      <alignment horizontal="center" vertical="center"/>
    </xf>
    <xf numFmtId="187" fontId="4" fillId="0" borderId="1" xfId="1" applyNumberFormat="1" applyFont="1" applyFill="1" applyBorder="1" applyAlignment="1">
      <alignment vertical="center" shrinkToFit="1"/>
    </xf>
    <xf numFmtId="0" fontId="4" fillId="0" borderId="1" xfId="7" applyFont="1" applyFill="1" applyBorder="1" applyAlignment="1">
      <alignment vertical="top" shrinkToFit="1"/>
    </xf>
    <xf numFmtId="0" fontId="4" fillId="0" borderId="1" xfId="7" applyFont="1" applyFill="1" applyBorder="1" applyAlignment="1">
      <alignment horizontal="right" vertical="center" shrinkToFit="1"/>
    </xf>
    <xf numFmtId="1" fontId="34" fillId="0" borderId="1" xfId="6" applyNumberFormat="1" applyFont="1" applyFill="1" applyBorder="1" applyAlignment="1">
      <alignment horizontal="center" vertical="top" shrinkToFit="1"/>
    </xf>
    <xf numFmtId="193" fontId="4" fillId="0" borderId="1" xfId="6" applyNumberFormat="1" applyFont="1" applyFill="1" applyBorder="1" applyAlignment="1">
      <alignment horizontal="center" vertical="center" shrinkToFit="1"/>
    </xf>
    <xf numFmtId="187" fontId="4" fillId="0" borderId="3" xfId="1" applyNumberFormat="1" applyFont="1" applyFill="1" applyBorder="1" applyAlignment="1">
      <alignment vertical="center" shrinkToFit="1"/>
    </xf>
    <xf numFmtId="187" fontId="4" fillId="3" borderId="3" xfId="1" applyNumberFormat="1" applyFont="1" applyFill="1" applyBorder="1" applyAlignment="1">
      <alignment vertical="center" shrinkToFit="1"/>
    </xf>
    <xf numFmtId="0" fontId="4" fillId="0" borderId="1" xfId="7" applyFont="1" applyFill="1" applyBorder="1" applyAlignment="1">
      <alignment vertical="center" wrapText="1"/>
    </xf>
    <xf numFmtId="203" fontId="4" fillId="0" borderId="1" xfId="7" applyNumberFormat="1" applyFont="1" applyFill="1" applyBorder="1" applyAlignment="1">
      <alignment horizontal="center" vertical="center" shrinkToFit="1"/>
    </xf>
    <xf numFmtId="204" fontId="4" fillId="0" borderId="1" xfId="7" quotePrefix="1" applyNumberFormat="1" applyFont="1" applyFill="1" applyBorder="1" applyAlignment="1">
      <alignment horizontal="center" vertical="center" shrinkToFit="1"/>
    </xf>
    <xf numFmtId="189" fontId="4" fillId="0" borderId="1" xfId="7" applyNumberFormat="1" applyFont="1" applyFill="1" applyBorder="1" applyAlignment="1">
      <alignment horizontal="center" vertical="center"/>
    </xf>
    <xf numFmtId="1" fontId="35" fillId="0" borderId="1" xfId="6" applyNumberFormat="1" applyFont="1" applyFill="1" applyBorder="1" applyAlignment="1">
      <alignment horizontal="center" vertical="top" shrinkToFit="1"/>
    </xf>
    <xf numFmtId="0" fontId="4" fillId="0" borderId="1" xfId="7" applyFont="1" applyFill="1" applyBorder="1" applyAlignment="1">
      <alignment horizontal="right" vertical="top" shrinkToFit="1"/>
    </xf>
    <xf numFmtId="188" fontId="10" fillId="7" borderId="1" xfId="1" applyNumberFormat="1" applyFont="1" applyFill="1" applyBorder="1" applyAlignment="1">
      <alignment horizontal="center" vertical="center"/>
    </xf>
    <xf numFmtId="43" fontId="10" fillId="7" borderId="1" xfId="1" applyFont="1" applyFill="1" applyBorder="1" applyAlignment="1">
      <alignment horizontal="center" vertical="center"/>
    </xf>
    <xf numFmtId="0" fontId="11" fillId="19" borderId="8" xfId="0" applyFont="1" applyFill="1" applyBorder="1"/>
    <xf numFmtId="0" fontId="11" fillId="19" borderId="8" xfId="0" applyFont="1" applyFill="1" applyBorder="1" applyAlignment="1">
      <alignment horizontal="center"/>
    </xf>
    <xf numFmtId="0" fontId="11" fillId="19" borderId="12" xfId="0" applyFont="1" applyFill="1" applyBorder="1" applyAlignment="1"/>
    <xf numFmtId="0" fontId="11" fillId="19" borderId="8" xfId="0" applyFont="1" applyFill="1" applyBorder="1" applyAlignment="1">
      <alignment wrapText="1"/>
    </xf>
    <xf numFmtId="187" fontId="11" fillId="19" borderId="8" xfId="1" applyNumberFormat="1" applyFont="1" applyFill="1" applyBorder="1"/>
    <xf numFmtId="187" fontId="11" fillId="19" borderId="13" xfId="1" applyNumberFormat="1" applyFont="1" applyFill="1" applyBorder="1"/>
    <xf numFmtId="0" fontId="10" fillId="19" borderId="1" xfId="0" applyFont="1" applyFill="1" applyBorder="1" applyAlignment="1">
      <alignment horizontal="center"/>
    </xf>
    <xf numFmtId="0" fontId="11" fillId="19" borderId="1" xfId="0" applyFont="1" applyFill="1" applyBorder="1"/>
    <xf numFmtId="0" fontId="11" fillId="19" borderId="0" xfId="0" applyFont="1" applyFill="1"/>
    <xf numFmtId="187" fontId="11" fillId="10" borderId="1" xfId="0" applyNumberFormat="1" applyFont="1" applyFill="1" applyBorder="1"/>
    <xf numFmtId="187" fontId="11" fillId="10" borderId="4" xfId="0" applyNumberFormat="1" applyFont="1" applyFill="1" applyBorder="1"/>
    <xf numFmtId="187" fontId="4" fillId="3" borderId="1" xfId="1" applyNumberFormat="1" applyFont="1" applyFill="1" applyBorder="1" applyAlignment="1">
      <alignment vertical="center" shrinkToFit="1"/>
    </xf>
    <xf numFmtId="187" fontId="10" fillId="7" borderId="1" xfId="0" applyNumberFormat="1" applyFont="1" applyFill="1" applyBorder="1" applyAlignment="1">
      <alignment horizontal="center" vertical="center"/>
    </xf>
    <xf numFmtId="187" fontId="10" fillId="7" borderId="1" xfId="0" quotePrefix="1" applyNumberFormat="1" applyFont="1" applyFill="1" applyBorder="1" applyAlignment="1">
      <alignment horizontal="center" vertical="center"/>
    </xf>
    <xf numFmtId="204" fontId="4" fillId="0" borderId="1" xfId="7" applyNumberFormat="1" applyFont="1" applyFill="1" applyBorder="1" applyAlignment="1">
      <alignment horizontal="center" vertical="center" shrinkToFit="1"/>
    </xf>
    <xf numFmtId="203" fontId="4" fillId="0" borderId="1" xfId="7" quotePrefix="1" applyNumberFormat="1" applyFont="1" applyFill="1" applyBorder="1" applyAlignment="1">
      <alignment horizontal="center" vertical="center" shrinkToFit="1"/>
    </xf>
    <xf numFmtId="203" fontId="4" fillId="0" borderId="1" xfId="7" applyNumberFormat="1" applyFont="1" applyFill="1" applyBorder="1" applyAlignment="1">
      <alignment horizontal="center" vertical="top" shrinkToFit="1"/>
    </xf>
    <xf numFmtId="204" fontId="4" fillId="0" borderId="1" xfId="7" quotePrefix="1" applyNumberFormat="1" applyFont="1" applyFill="1" applyBorder="1" applyAlignment="1">
      <alignment horizontal="center" vertical="top" shrinkToFit="1"/>
    </xf>
    <xf numFmtId="0" fontId="4" fillId="0" borderId="1" xfId="22" applyFont="1" applyFill="1" applyBorder="1" applyAlignment="1">
      <alignment horizontal="left" vertical="center" wrapText="1"/>
    </xf>
    <xf numFmtId="43" fontId="10" fillId="0" borderId="1" xfId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20" borderId="1" xfId="0" applyFont="1" applyFill="1" applyBorder="1" applyAlignment="1">
      <alignment vertical="top"/>
    </xf>
    <xf numFmtId="0" fontId="11" fillId="20" borderId="1" xfId="0" applyFont="1" applyFill="1" applyBorder="1" applyAlignment="1">
      <alignment horizontal="center" vertical="top"/>
    </xf>
    <xf numFmtId="0" fontId="5" fillId="20" borderId="1" xfId="0" applyFont="1" applyFill="1" applyBorder="1" applyAlignment="1">
      <alignment horizontal="left" vertical="top" wrapText="1"/>
    </xf>
    <xf numFmtId="0" fontId="11" fillId="20" borderId="1" xfId="0" applyFont="1" applyFill="1" applyBorder="1" applyAlignment="1">
      <alignment vertical="top" wrapText="1"/>
    </xf>
    <xf numFmtId="187" fontId="11" fillId="20" borderId="1" xfId="1" applyNumberFormat="1" applyFont="1" applyFill="1" applyBorder="1" applyAlignment="1">
      <alignment vertical="top"/>
    </xf>
    <xf numFmtId="187" fontId="11" fillId="20" borderId="1" xfId="1" applyNumberFormat="1" applyFont="1" applyFill="1" applyBorder="1" applyAlignment="1">
      <alignment horizontal="center" vertical="top"/>
    </xf>
    <xf numFmtId="187" fontId="11" fillId="20" borderId="1" xfId="1" applyNumberFormat="1" applyFont="1" applyFill="1" applyBorder="1" applyAlignment="1">
      <alignment horizontal="right" vertical="top"/>
    </xf>
    <xf numFmtId="0" fontId="10" fillId="20" borderId="1" xfId="0" applyFont="1" applyFill="1" applyBorder="1" applyAlignment="1">
      <alignment horizontal="center" vertical="top"/>
    </xf>
    <xf numFmtId="0" fontId="11" fillId="20" borderId="4" xfId="0" applyFont="1" applyFill="1" applyBorder="1" applyAlignment="1">
      <alignment vertical="top"/>
    </xf>
    <xf numFmtId="0" fontId="11" fillId="21" borderId="1" xfId="0" applyFont="1" applyFill="1" applyBorder="1" applyAlignment="1">
      <alignment horizontal="center" vertical="top"/>
    </xf>
    <xf numFmtId="0" fontId="11" fillId="21" borderId="1" xfId="0" applyFont="1" applyFill="1" applyBorder="1" applyAlignment="1">
      <alignment vertical="top"/>
    </xf>
    <xf numFmtId="187" fontId="11" fillId="21" borderId="1" xfId="1" applyNumberFormat="1" applyFont="1" applyFill="1" applyBorder="1" applyAlignment="1">
      <alignment horizontal="center" vertical="top"/>
    </xf>
    <xf numFmtId="187" fontId="11" fillId="21" borderId="1" xfId="1" applyNumberFormat="1" applyFont="1" applyFill="1" applyBorder="1" applyAlignment="1">
      <alignment horizontal="right" vertical="top"/>
    </xf>
    <xf numFmtId="187" fontId="11" fillId="21" borderId="3" xfId="1" applyNumberFormat="1" applyFont="1" applyFill="1" applyBorder="1" applyAlignment="1">
      <alignment horizontal="center" vertical="top"/>
    </xf>
    <xf numFmtId="0" fontId="4" fillId="21" borderId="1" xfId="2" applyFont="1" applyFill="1" applyBorder="1" applyAlignment="1">
      <alignment horizontal="center" vertical="top"/>
    </xf>
    <xf numFmtId="0" fontId="5" fillId="21" borderId="1" xfId="2" applyFont="1" applyFill="1" applyBorder="1" applyAlignment="1">
      <alignment vertical="top"/>
    </xf>
    <xf numFmtId="0" fontId="5" fillId="21" borderId="4" xfId="2" applyFont="1" applyFill="1" applyBorder="1" applyAlignment="1">
      <alignment vertical="top"/>
    </xf>
    <xf numFmtId="187" fontId="10" fillId="0" borderId="3" xfId="1" applyNumberFormat="1" applyFont="1" applyFill="1" applyBorder="1" applyAlignment="1">
      <alignment horizontal="center" vertical="top"/>
    </xf>
    <xf numFmtId="188" fontId="4" fillId="0" borderId="1" xfId="12" applyNumberFormat="1" applyFont="1" applyFill="1" applyBorder="1" applyAlignment="1">
      <alignment horizontal="center" vertical="top"/>
    </xf>
    <xf numFmtId="188" fontId="4" fillId="0" borderId="1" xfId="12" applyNumberFormat="1" applyFont="1" applyFill="1" applyBorder="1" applyAlignment="1">
      <alignment vertical="top"/>
    </xf>
    <xf numFmtId="187" fontId="11" fillId="21" borderId="1" xfId="1" applyNumberFormat="1" applyFont="1" applyFill="1" applyBorder="1" applyAlignment="1">
      <alignment vertical="top"/>
    </xf>
    <xf numFmtId="187" fontId="5" fillId="21" borderId="1" xfId="1" applyNumberFormat="1" applyFont="1" applyFill="1" applyBorder="1" applyAlignment="1">
      <alignment horizontal="center" vertical="center" shrinkToFit="1"/>
    </xf>
    <xf numFmtId="187" fontId="5" fillId="21" borderId="1" xfId="1" applyNumberFormat="1" applyFont="1" applyFill="1" applyBorder="1" applyAlignment="1">
      <alignment vertical="center" shrinkToFit="1"/>
    </xf>
    <xf numFmtId="187" fontId="11" fillId="21" borderId="3" xfId="1" applyNumberFormat="1" applyFont="1" applyFill="1" applyBorder="1" applyAlignment="1">
      <alignment vertical="top"/>
    </xf>
    <xf numFmtId="187" fontId="9" fillId="21" borderId="1" xfId="0" applyNumberFormat="1" applyFont="1" applyFill="1" applyBorder="1" applyAlignment="1">
      <alignment vertical="top"/>
    </xf>
    <xf numFmtId="0" fontId="10" fillId="21" borderId="1" xfId="0" applyFont="1" applyFill="1" applyBorder="1" applyAlignment="1">
      <alignment horizontal="center" vertical="top"/>
    </xf>
    <xf numFmtId="0" fontId="11" fillId="21" borderId="4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43" fontId="6" fillId="2" borderId="5" xfId="3" applyFont="1" applyFill="1" applyBorder="1" applyAlignment="1">
      <alignment horizontal="center" vertical="center" wrapText="1"/>
    </xf>
    <xf numFmtId="43" fontId="6" fillId="2" borderId="10" xfId="3" applyFont="1" applyFill="1" applyBorder="1" applyAlignment="1">
      <alignment horizontal="center" vertical="center" wrapText="1"/>
    </xf>
    <xf numFmtId="187" fontId="6" fillId="2" borderId="5" xfId="3" applyNumberFormat="1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 wrapText="1"/>
    </xf>
    <xf numFmtId="43" fontId="8" fillId="2" borderId="3" xfId="3" applyFont="1" applyFill="1" applyBorder="1" applyAlignment="1">
      <alignment horizontal="center" vertical="center" wrapText="1"/>
    </xf>
    <xf numFmtId="43" fontId="8" fillId="2" borderId="4" xfId="3" applyFont="1" applyFill="1" applyBorder="1" applyAlignment="1">
      <alignment horizontal="center" vertical="center" wrapText="1"/>
    </xf>
    <xf numFmtId="187" fontId="6" fillId="2" borderId="5" xfId="1" applyNumberFormat="1" applyFont="1" applyFill="1" applyBorder="1" applyAlignment="1">
      <alignment horizontal="center" vertical="center" wrapText="1"/>
    </xf>
    <xf numFmtId="187" fontId="6" fillId="2" borderId="8" xfId="1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187" fontId="6" fillId="2" borderId="10" xfId="1" applyNumberFormat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0" fontId="6" fillId="2" borderId="5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3" xfId="2" applyNumberFormat="1" applyFont="1" applyFill="1" applyBorder="1" applyAlignment="1">
      <alignment horizontal="center" vertical="center"/>
    </xf>
    <xf numFmtId="0" fontId="6" fillId="2" borderId="4" xfId="2" applyNumberFormat="1" applyFont="1" applyFill="1" applyBorder="1" applyAlignment="1">
      <alignment horizontal="center" vertical="center"/>
    </xf>
    <xf numFmtId="0" fontId="4" fillId="6" borderId="1" xfId="11" applyFont="1" applyFill="1" applyBorder="1" applyAlignment="1">
      <alignment horizontal="center" vertical="top" wrapText="1"/>
    </xf>
    <xf numFmtId="1" fontId="4" fillId="6" borderId="1" xfId="9" applyNumberFormat="1" applyFont="1" applyFill="1" applyBorder="1" applyAlignment="1">
      <alignment horizontal="center" vertical="top"/>
    </xf>
    <xf numFmtId="3" fontId="4" fillId="6" borderId="1" xfId="11" applyNumberFormat="1" applyFont="1" applyFill="1" applyBorder="1" applyAlignment="1">
      <alignment horizontal="center" vertical="top"/>
    </xf>
    <xf numFmtId="3" fontId="4" fillId="6" borderId="1" xfId="76" applyNumberFormat="1" applyFont="1" applyFill="1" applyBorder="1" applyAlignment="1">
      <alignment horizontal="center" vertical="top" shrinkToFit="1"/>
    </xf>
    <xf numFmtId="49" fontId="4" fillId="6" borderId="1" xfId="13" applyNumberFormat="1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</cellXfs>
  <cellStyles count="234">
    <cellStyle name="_Sheet2 (2)" xfId="78"/>
    <cellStyle name="_Sheet2 (2)_0   ผลผลิตการจัดหาแหล่งน้ำและเพิ่ม พ.ท.ชลประทานทั้ง 2 กิจกรรม" xfId="79"/>
    <cellStyle name="_Sheet2 (2)_mtef_rid9 ชลบุรีสายปฏิบัติการเพิ่มเติม(ใหม่)" xfId="80"/>
    <cellStyle name="_Sheet2 (2)_ผลผลิต2+4(ขอตั้ง55)" xfId="81"/>
    <cellStyle name="_พระยาบรรลือ" xfId="82"/>
    <cellStyle name="_ราคาดิน" xfId="83"/>
    <cellStyle name="100" xfId="84"/>
    <cellStyle name="20% - ส่วนที่ถูกเน้น1 2" xfId="85"/>
    <cellStyle name="20% - ส่วนที่ถูกเน้น2 2" xfId="86"/>
    <cellStyle name="20% - ส่วนที่ถูกเน้น3 2" xfId="87"/>
    <cellStyle name="20% - ส่วนที่ถูกเน้น4 2" xfId="88"/>
    <cellStyle name="20% - ส่วนที่ถูกเน้น5 2" xfId="89"/>
    <cellStyle name="20% - ส่วนที่ถูกเน้น6 2" xfId="90"/>
    <cellStyle name="40% - ส่วนที่ถูกเน้น1 2" xfId="91"/>
    <cellStyle name="40% - ส่วนที่ถูกเน้น2 2" xfId="92"/>
    <cellStyle name="40% - ส่วนที่ถูกเน้น3 2" xfId="93"/>
    <cellStyle name="40% - ส่วนที่ถูกเน้น4 2" xfId="94"/>
    <cellStyle name="40% - ส่วนที่ถูกเน้น5 2" xfId="95"/>
    <cellStyle name="40% - ส่วนที่ถูกเน้น6 2" xfId="96"/>
    <cellStyle name="5" xfId="97"/>
    <cellStyle name="5_MTEF (170951)" xfId="98"/>
    <cellStyle name="5_MTEF 40652 ฉะเชิงเทรา" xfId="99"/>
    <cellStyle name="5_MTEF 50-59 สชป.9 (171151)ปรับปรุง" xfId="100"/>
    <cellStyle name="5_MTEF ส่งน้ำนครนายก 53-55" xfId="101"/>
    <cellStyle name="5_MTEF สชป" xfId="102"/>
    <cellStyle name="5_MTEF สระแก้ว(ล่าสุด)2" xfId="103"/>
    <cellStyle name="5_mtef_rid จันทบุรี(ผปก)29พค52" xfId="104"/>
    <cellStyle name="5_mtef_rid9 (200552) กรม" xfId="105"/>
    <cellStyle name="5_mtef_rid9 ชลบุรีสายปฏิบัติการเพิ่มเติม(ใหม่)" xfId="106"/>
    <cellStyle name="5_คบ.บางพลวงบรรเทาภัยจากน้ำ 29 พ.ค.52" xfId="107"/>
    <cellStyle name="5_คป.จันทบุรี(7พย51)" xfId="108"/>
    <cellStyle name="60% - ส่วนที่ถูกเน้น1 2" xfId="109"/>
    <cellStyle name="60% - ส่วนที่ถูกเน้น2 2" xfId="110"/>
    <cellStyle name="60% - ส่วนที่ถูกเน้น3 2" xfId="111"/>
    <cellStyle name="60% - ส่วนที่ถูกเน้น4 2" xfId="112"/>
    <cellStyle name="60% - ส่วนที่ถูกเน้น5 2" xfId="113"/>
    <cellStyle name="60% - ส่วนที่ถูกเน้น6 2" xfId="114"/>
    <cellStyle name="75" xfId="115"/>
    <cellStyle name="al_Sheet2" xfId="116"/>
    <cellStyle name="b_xdcd8_Đಒb_xdcfc_Ø_x0015_Currency_ปะหน้าขุดลอก" xfId="117"/>
    <cellStyle name="b헤Đలb혤Đూb홐Đ౒b홼Đౢb_xdc7c_Đ౲b_xdcac_Đಂb_xdcd8_Đಒb_xdcfc_Ø_x0015_Cu" xfId="118"/>
    <cellStyle name="Comma" xfId="1" builtinId="3"/>
    <cellStyle name="Comma  - Style1" xfId="119"/>
    <cellStyle name="Comma  - Style2" xfId="120"/>
    <cellStyle name="Comma  - Style3" xfId="121"/>
    <cellStyle name="Comma  - Style4" xfId="122"/>
    <cellStyle name="Comma  - Style5" xfId="123"/>
    <cellStyle name="Comma  - Style6" xfId="124"/>
    <cellStyle name="Comma  - Style7" xfId="125"/>
    <cellStyle name="Comma  - Style8" xfId="126"/>
    <cellStyle name="Comma 10" xfId="127"/>
    <cellStyle name="Comma 11" xfId="128"/>
    <cellStyle name="Comma 12" xfId="129"/>
    <cellStyle name="Comma 13" xfId="130"/>
    <cellStyle name="Comma 14" xfId="131"/>
    <cellStyle name="Comma 15" xfId="132"/>
    <cellStyle name="Comma 16" xfId="133"/>
    <cellStyle name="Comma 17" xfId="134"/>
    <cellStyle name="Comma 18" xfId="135"/>
    <cellStyle name="Comma 19" xfId="25"/>
    <cellStyle name="Comma 2" xfId="6"/>
    <cellStyle name="Comma 2 2" xfId="136"/>
    <cellStyle name="Comma 2 3" xfId="137"/>
    <cellStyle name="Comma 20" xfId="26"/>
    <cellStyle name="Comma 21" xfId="28"/>
    <cellStyle name="Comma 22" xfId="30"/>
    <cellStyle name="Comma 23" xfId="32"/>
    <cellStyle name="Comma 24" xfId="33"/>
    <cellStyle name="Comma 25" xfId="36"/>
    <cellStyle name="Comma 26" xfId="38"/>
    <cellStyle name="Comma 27" xfId="40"/>
    <cellStyle name="Comma 28" xfId="42"/>
    <cellStyle name="Comma 29" xfId="44"/>
    <cellStyle name="Comma 3" xfId="21"/>
    <cellStyle name="Comma 30" xfId="46"/>
    <cellStyle name="Comma 31" xfId="48"/>
    <cellStyle name="Comma 32" xfId="50"/>
    <cellStyle name="Comma 33" xfId="138"/>
    <cellStyle name="Comma 34" xfId="52"/>
    <cellStyle name="Comma 35" xfId="54"/>
    <cellStyle name="Comma 36" xfId="56"/>
    <cellStyle name="Comma 37" xfId="58"/>
    <cellStyle name="Comma 38" xfId="60"/>
    <cellStyle name="Comma 39" xfId="62"/>
    <cellStyle name="Comma 4" xfId="139"/>
    <cellStyle name="Comma 40" xfId="64"/>
    <cellStyle name="Comma 41" xfId="66"/>
    <cellStyle name="Comma 42" xfId="68"/>
    <cellStyle name="Comma 43" xfId="70"/>
    <cellStyle name="Comma 44" xfId="140"/>
    <cellStyle name="Comma 45" xfId="72"/>
    <cellStyle name="Comma 46" xfId="141"/>
    <cellStyle name="Comma 5" xfId="142"/>
    <cellStyle name="Comma 6" xfId="143"/>
    <cellStyle name="Comma 7" xfId="144"/>
    <cellStyle name="Comma 8" xfId="145"/>
    <cellStyle name="Comma 9" xfId="146"/>
    <cellStyle name="Grey" xfId="147"/>
    <cellStyle name="Header1" xfId="148"/>
    <cellStyle name="Header2" xfId="149"/>
    <cellStyle name="heet1_1" xfId="150"/>
    <cellStyle name="Hyperlink 2" xfId="151"/>
    <cellStyle name="Input [yellow]" xfId="152"/>
    <cellStyle name="no dec" xfId="153"/>
    <cellStyle name="Normal" xfId="0" builtinId="0"/>
    <cellStyle name="Normal - Style1" xfId="154"/>
    <cellStyle name="Normal 10" xfId="29"/>
    <cellStyle name="Normal 11" xfId="31"/>
    <cellStyle name="Normal 12" xfId="34"/>
    <cellStyle name="Normal 13" xfId="35"/>
    <cellStyle name="Normal 14" xfId="37"/>
    <cellStyle name="Normal 15" xfId="39"/>
    <cellStyle name="Normal 16" xfId="41"/>
    <cellStyle name="Normal 17" xfId="43"/>
    <cellStyle name="Normal 18" xfId="45"/>
    <cellStyle name="Normal 19" xfId="47"/>
    <cellStyle name="Normal 2" xfId="7"/>
    <cellStyle name="Normal 2 2" xfId="155"/>
    <cellStyle name="Normal 2 3" xfId="156"/>
    <cellStyle name="Normal 20" xfId="49"/>
    <cellStyle name="Normal 21" xfId="157"/>
    <cellStyle name="Normal 22" xfId="51"/>
    <cellStyle name="Normal 23" xfId="53"/>
    <cellStyle name="Normal 24" xfId="55"/>
    <cellStyle name="Normal 25" xfId="57"/>
    <cellStyle name="Normal 26" xfId="59"/>
    <cellStyle name="Normal 27" xfId="61"/>
    <cellStyle name="Normal 28" xfId="63"/>
    <cellStyle name="Normal 29" xfId="65"/>
    <cellStyle name="Normal 3" xfId="22"/>
    <cellStyle name="Normal 3 2" xfId="158"/>
    <cellStyle name="Normal 3 2 3" xfId="75"/>
    <cellStyle name="Normal 3 3" xfId="159"/>
    <cellStyle name="Normal 30" xfId="67"/>
    <cellStyle name="Normal 31" xfId="69"/>
    <cellStyle name="Normal 32" xfId="160"/>
    <cellStyle name="Normal 33" xfId="71"/>
    <cellStyle name="Normal 34" xfId="161"/>
    <cellStyle name="Normal 4" xfId="20"/>
    <cellStyle name="Normal 5" xfId="162"/>
    <cellStyle name="Normal 6" xfId="163"/>
    <cellStyle name="Normal 7" xfId="24"/>
    <cellStyle name="Normal 8" xfId="14"/>
    <cellStyle name="Normal 9" xfId="27"/>
    <cellStyle name="Normal_DETAIL-SAMPLE" xfId="17"/>
    <cellStyle name="Percent [2]" xfId="164"/>
    <cellStyle name="Quantity" xfId="165"/>
    <cellStyle name="rmal_Sheet1_1_ค่าจ้างชั่วคราว" xfId="166"/>
    <cellStyle name="Style 1" xfId="167"/>
    <cellStyle name="Style 2" xfId="168"/>
    <cellStyle name="การคำนวณ 2" xfId="169"/>
    <cellStyle name="ข้อความเตือน 2" xfId="170"/>
    <cellStyle name="ข้อความอธิบาย 2" xfId="171"/>
    <cellStyle name="เครื่องหมายจุลภาค 2" xfId="23"/>
    <cellStyle name="เครื่องหมายจุลภาค 2 2" xfId="172"/>
    <cellStyle name="เครื่องหมายจุลภาค 2 2 2" xfId="74"/>
    <cellStyle name="เครื่องหมายจุลภาค 2 3" xfId="173"/>
    <cellStyle name="เครื่องหมายจุลภาค 3" xfId="4"/>
    <cellStyle name="เครื่องหมายจุลภาค 3 2" xfId="13"/>
    <cellStyle name="เครื่องหมายจุลภาค 3 2 2" xfId="19"/>
    <cellStyle name="เครื่องหมายจุลภาค 3 2 3" xfId="174"/>
    <cellStyle name="เครื่องหมายจุลภาค 3 3" xfId="175"/>
    <cellStyle name="เครื่องหมายจุลภาค 3 4" xfId="176"/>
    <cellStyle name="เครื่องหมายจุลภาค 4" xfId="177"/>
    <cellStyle name="เครื่องหมายจุลภาค 4 2" xfId="178"/>
    <cellStyle name="เครื่องหมายจุลภาค 4 3" xfId="179"/>
    <cellStyle name="เครื่องหมายจุลภาค 5" xfId="180"/>
    <cellStyle name="เครื่องหมายจุลภาค 6" xfId="3"/>
    <cellStyle name="เครื่องหมายจุลภาค 7" xfId="181"/>
    <cellStyle name="เครื่องหมายจุลภาค 8" xfId="12"/>
    <cellStyle name="เครื่องหมายจุลภาค 9" xfId="182"/>
    <cellStyle name="เครื่องหมายจุลภาค_MTEF51-56 สชป.1 (ส่งกรมครั้งที่4 ยังไม่ได้ส่ง)N141929" xfId="10"/>
    <cellStyle name="เครื่องหมายจุลภาค_MTEF51-56 สชป.1 (ส่งกรมครั้งที่4 ยังไม่ได้ส่ง)N141929 2" xfId="18"/>
    <cellStyle name="ชื่อเรื่อง 2" xfId="183"/>
    <cellStyle name="เชื่อมโยงหลายมิติ_MTEF_ที่ตั้ง(M)" xfId="184"/>
    <cellStyle name="เซลล์ตรวจสอบ 2" xfId="185"/>
    <cellStyle name="เซลล์ที่มีการเชื่อมโยง 2" xfId="186"/>
    <cellStyle name="ดี 2" xfId="187"/>
    <cellStyle name="ตามการเชื่อมโยงหลายมิติ_MTEF_ที่ตั้ง(M)" xfId="188"/>
    <cellStyle name="น้บะภฒ_95" xfId="189"/>
    <cellStyle name="นใหญ่" xfId="190"/>
    <cellStyle name="ปกติ 116" xfId="191"/>
    <cellStyle name="ปกติ 2" xfId="192"/>
    <cellStyle name="ปกติ 2 2" xfId="76"/>
    <cellStyle name="ปกติ 2 2 2" xfId="193"/>
    <cellStyle name="ปกติ 2 2 2 2" xfId="194"/>
    <cellStyle name="ปกติ 2 2 3" xfId="195"/>
    <cellStyle name="ปกติ 2 3" xfId="196"/>
    <cellStyle name="ปกติ 3" xfId="8"/>
    <cellStyle name="ปกติ 3 2" xfId="197"/>
    <cellStyle name="ปกติ 3 3" xfId="198"/>
    <cellStyle name="ปกติ 3_MIEF งานขนาดเล็ก" xfId="199"/>
    <cellStyle name="ปกติ 4" xfId="200"/>
    <cellStyle name="ปกติ 5" xfId="201"/>
    <cellStyle name="ปกติ 6" xfId="2"/>
    <cellStyle name="ปกติ 6 2" xfId="202"/>
    <cellStyle name="ปกติ 6 2 2" xfId="203"/>
    <cellStyle name="ปกติ 7" xfId="204"/>
    <cellStyle name="ปกติ 8" xfId="205"/>
    <cellStyle name="ปกติ_MTEF 54-59 จัดการน้ำจ.พะเยา(ใหม่)" xfId="16"/>
    <cellStyle name="ปกติ_MTEF51-56 สชป.1 (ส่งกรมครั้งที่4 ยังไม่ได้ส่ง)N141929" xfId="9"/>
    <cellStyle name="ปกติ_MTEF55-59 เชียงราย_7_10_53" xfId="5"/>
    <cellStyle name="ปกติ_MTEF-FORM" xfId="73"/>
    <cellStyle name="ปกติ_Plan_2550_พะเยา" xfId="15"/>
    <cellStyle name="ปกติ_Planningโครงการที่สามารถก่อสร้างได้ปี2549-2552(แก้ไข-เพิ่มเติม)" xfId="77"/>
    <cellStyle name="ปกติ_Sheet1" xfId="11"/>
    <cellStyle name="ป้อนค่า 2" xfId="206"/>
    <cellStyle name="ปานกลาง 2" xfId="207"/>
    <cellStyle name="ผลรวม 2" xfId="208"/>
    <cellStyle name="แย่ 2" xfId="209"/>
    <cellStyle name="ราว" xfId="210"/>
    <cellStyle name="ฤธถ [0]_95" xfId="211"/>
    <cellStyle name="ฤธถ_95" xfId="212"/>
    <cellStyle name="ล๋ศญ [0]_95" xfId="213"/>
    <cellStyle name="ล๋ศญ_95" xfId="214"/>
    <cellStyle name="ลักษณะ 1" xfId="215"/>
    <cellStyle name="ลักษณะ 2" xfId="216"/>
    <cellStyle name="วฅมุ_4ฟ๙ฝวภ๛" xfId="217"/>
    <cellStyle name="ส่วนที่ถูกเน้น1 2" xfId="218"/>
    <cellStyle name="ส่วนที่ถูกเน้น2 2" xfId="219"/>
    <cellStyle name="ส่วนที่ถูกเน้น3 2" xfId="220"/>
    <cellStyle name="ส่วนที่ถูกเน้น4 2" xfId="221"/>
    <cellStyle name="ส่วนที่ถูกเน้น5 2" xfId="222"/>
    <cellStyle name="ส่วนที่ถูกเน้น6 2" xfId="223"/>
    <cellStyle name="แสดงผล 2" xfId="224"/>
    <cellStyle name="หมายเหตุ 2" xfId="225"/>
    <cellStyle name="หัวเรื่อง 1 2" xfId="226"/>
    <cellStyle name="หัวเรื่อง 2 2" xfId="227"/>
    <cellStyle name="หัวเรื่อง 3 2" xfId="228"/>
    <cellStyle name="หัวเรื่อง 4 2" xfId="229"/>
    <cellStyle name="าขุดลอก" xfId="230"/>
    <cellStyle name="ำนวณ" xfId="231"/>
    <cellStyle name="้ำประชาศรัย" xfId="232"/>
    <cellStyle name="ีสูบน้ำปตร.ประชาศรัย(จ้าง" xfId="233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&#3626;&#3656;&#3623;&#3609;&#3611;&#3598;&#3636;&#3610;&#3633;&#3605;&#3636;&#3585;&#3634;&#3619;&#3611;&#3637;2549\&#3586;&#3629;&#3605;&#3633;&#3657;&#3591;&#3611;&#3637;2550\19&#3617;&#3585;&#3619;&#3634;&#3588;&#3617;2550\500109_%20MTE50-53_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หัส_โครงการ"/>
      <sheetName val="รหัส_ลุ่มน้ำย่อย"/>
      <sheetName val="คำอธิบาย"/>
      <sheetName val="แผนงาน"/>
      <sheetName val="500109_ MTE50-53_14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อ ท่อส่งน้ำเข้านา"/>
      <sheetName val="ผ1-ผ2 (2538)"/>
      <sheetName val="STATUS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  <sheetName val="Province"/>
      <sheetName val="กระตุ้นเศรษฐกิจ_ปรับปรุงชปเล็ก_"/>
      <sheetName val="แผนงาน"/>
      <sheetName val="ป้าย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778"/>
  <sheetViews>
    <sheetView tabSelected="1" view="pageBreakPreview" zoomScale="70" zoomScaleNormal="80" zoomScaleSheetLayoutView="70" workbookViewId="0">
      <pane xSplit="5" ySplit="6" topLeftCell="F727" activePane="bottomRight" state="frozen"/>
      <selection pane="topRight" activeCell="F1" sqref="F1"/>
      <selection pane="bottomLeft" activeCell="A8" sqref="A8"/>
      <selection pane="bottomRight" activeCell="Q732" sqref="Q732"/>
    </sheetView>
  </sheetViews>
  <sheetFormatPr defaultRowHeight="21"/>
  <cols>
    <col min="1" max="1" width="5.875" style="1337" hidden="1" customWidth="1"/>
    <col min="2" max="2" width="4.75" style="1338" customWidth="1"/>
    <col min="3" max="3" width="80.75" style="1340" customWidth="1"/>
    <col min="4" max="4" width="10.875" style="1338" customWidth="1"/>
    <col min="5" max="5" width="7.625" style="1338" hidden="1" customWidth="1"/>
    <col min="6" max="6" width="9.5" style="1338" customWidth="1"/>
    <col min="7" max="7" width="8.25" style="1338" customWidth="1"/>
    <col min="8" max="8" width="9.5" style="1338" customWidth="1"/>
    <col min="9" max="9" width="6.125" style="1338" hidden="1" customWidth="1"/>
    <col min="10" max="10" width="5.125" style="1338" hidden="1" customWidth="1"/>
    <col min="11" max="11" width="9" style="1338" hidden="1" customWidth="1"/>
    <col min="12" max="12" width="9" style="1337" hidden="1" customWidth="1"/>
    <col min="13" max="13" width="17.125" style="1341" bestFit="1" customWidth="1"/>
    <col min="14" max="14" width="17.375" style="1338" hidden="1" customWidth="1"/>
    <col min="15" max="15" width="15.125" style="1338" hidden="1" customWidth="1"/>
    <col min="16" max="20" width="5.625" style="1337" customWidth="1"/>
    <col min="21" max="21" width="11.375" style="1337" hidden="1" customWidth="1"/>
    <col min="22" max="22" width="11.875" style="1337" hidden="1" customWidth="1"/>
    <col min="23" max="23" width="10.375" style="1337" hidden="1" customWidth="1"/>
    <col min="24" max="24" width="10.75" style="1337" hidden="1" customWidth="1"/>
    <col min="25" max="25" width="11.125" style="1337" hidden="1" customWidth="1"/>
    <col min="26" max="26" width="9.75" style="1337" hidden="1" customWidth="1"/>
    <col min="27" max="27" width="8.625" style="1337" hidden="1" customWidth="1"/>
    <col min="28" max="28" width="9.25" style="1337" hidden="1" customWidth="1"/>
    <col min="29" max="29" width="7.625" style="1337" hidden="1" customWidth="1"/>
    <col min="30" max="30" width="9.25" style="1337" hidden="1" customWidth="1"/>
    <col min="31" max="31" width="10.75" style="1337" hidden="1" customWidth="1"/>
    <col min="32" max="32" width="11.5" style="1337" hidden="1" customWidth="1"/>
    <col min="33" max="33" width="16.625" style="1338" customWidth="1"/>
    <col min="34" max="34" width="16.875" style="1338" hidden="1" customWidth="1"/>
    <col min="35" max="35" width="14.125" style="1338" hidden="1" customWidth="1"/>
    <col min="36" max="36" width="14.875" style="1341" hidden="1" customWidth="1"/>
    <col min="37" max="37" width="13.625" style="1342" hidden="1" customWidth="1"/>
    <col min="38" max="38" width="17.625" style="1341" hidden="1" customWidth="1"/>
    <col min="39" max="41" width="13.125" style="1341" hidden="1" customWidth="1"/>
    <col min="42" max="46" width="13.875" style="1341" hidden="1" customWidth="1"/>
    <col min="47" max="49" width="13.75" style="1341" hidden="1" customWidth="1"/>
    <col min="50" max="50" width="13.75" style="1343" hidden="1" customWidth="1"/>
    <col min="51" max="51" width="26.375" style="1343" customWidth="1"/>
    <col min="52" max="52" width="15.25" style="74" customWidth="1"/>
    <col min="53" max="53" width="16" style="74" customWidth="1"/>
    <col min="54" max="54" width="9" style="73"/>
    <col min="55" max="55" width="12.875" style="74" bestFit="1" customWidth="1"/>
    <col min="56" max="56" width="12.875" style="636" bestFit="1" customWidth="1"/>
    <col min="57" max="16384" width="9" style="636"/>
  </cols>
  <sheetData>
    <row r="1" spans="1:56" s="2" customFormat="1" ht="28.5">
      <c r="A1" s="1"/>
      <c r="B1" s="2" t="s">
        <v>0</v>
      </c>
      <c r="M1" s="3"/>
      <c r="AH1" s="4"/>
      <c r="AK1" s="5"/>
      <c r="AZ1" s="6"/>
      <c r="BA1" s="6"/>
      <c r="BB1" s="7"/>
      <c r="BC1" s="6"/>
    </row>
    <row r="2" spans="1:56" s="2" customFormat="1" ht="28.5">
      <c r="A2" s="1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4"/>
      <c r="AK2" s="5"/>
      <c r="AZ2" s="6"/>
      <c r="BA2" s="6"/>
      <c r="BB2" s="7"/>
      <c r="BC2" s="6"/>
    </row>
    <row r="3" spans="1:56" s="2" customFormat="1" ht="26.25" customHeight="1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508">
        <v>9</v>
      </c>
      <c r="J3" s="1509"/>
      <c r="K3" s="11">
        <v>10</v>
      </c>
      <c r="L3" s="11">
        <v>11</v>
      </c>
      <c r="M3" s="12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24</v>
      </c>
      <c r="Y3" s="11">
        <v>23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11">
        <v>31</v>
      </c>
      <c r="AG3" s="11">
        <v>32</v>
      </c>
      <c r="AH3" s="11">
        <v>33</v>
      </c>
      <c r="AI3" s="11">
        <v>34</v>
      </c>
      <c r="AJ3" s="10">
        <v>35</v>
      </c>
      <c r="AK3" s="13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4"/>
      <c r="AY3" s="15"/>
      <c r="AZ3" s="6"/>
      <c r="BA3" s="6"/>
      <c r="BB3" s="7"/>
      <c r="BC3" s="6"/>
    </row>
    <row r="4" spans="1:56" s="23" customFormat="1" ht="23.25" customHeight="1">
      <c r="A4" s="1510" t="s">
        <v>2</v>
      </c>
      <c r="B4" s="1510" t="s">
        <v>3</v>
      </c>
      <c r="C4" s="1498" t="s">
        <v>4</v>
      </c>
      <c r="D4" s="1498" t="s">
        <v>5</v>
      </c>
      <c r="E4" s="1498" t="s">
        <v>6</v>
      </c>
      <c r="F4" s="1507" t="s">
        <v>7</v>
      </c>
      <c r="G4" s="1505"/>
      <c r="H4" s="1505"/>
      <c r="I4" s="1505"/>
      <c r="J4" s="1505"/>
      <c r="K4" s="1505"/>
      <c r="L4" s="1506"/>
      <c r="M4" s="1496" t="s">
        <v>8</v>
      </c>
      <c r="N4" s="1496" t="s">
        <v>9</v>
      </c>
      <c r="O4" s="1496" t="s">
        <v>10</v>
      </c>
      <c r="P4" s="1505"/>
      <c r="Q4" s="1505"/>
      <c r="R4" s="1505"/>
      <c r="S4" s="1505"/>
      <c r="T4" s="1506"/>
      <c r="U4" s="16" t="s">
        <v>11</v>
      </c>
      <c r="V4" s="17"/>
      <c r="W4" s="17"/>
      <c r="X4" s="17"/>
      <c r="Y4" s="17"/>
      <c r="Z4" s="17"/>
      <c r="AA4" s="17"/>
      <c r="AB4" s="17"/>
      <c r="AC4" s="1498" t="s">
        <v>12</v>
      </c>
      <c r="AD4" s="1498" t="s">
        <v>13</v>
      </c>
      <c r="AE4" s="1498" t="s">
        <v>14</v>
      </c>
      <c r="AF4" s="1498" t="s">
        <v>15</v>
      </c>
      <c r="AG4" s="1498" t="s">
        <v>16</v>
      </c>
      <c r="AH4" s="1498" t="s">
        <v>17</v>
      </c>
      <c r="AI4" s="1498" t="s">
        <v>18</v>
      </c>
      <c r="AJ4" s="18" t="s">
        <v>19</v>
      </c>
      <c r="AK4" s="19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20"/>
      <c r="AY4" s="1501" t="s">
        <v>20</v>
      </c>
      <c r="AZ4" s="21"/>
      <c r="BA4" s="21"/>
      <c r="BB4" s="22"/>
      <c r="BC4" s="21"/>
    </row>
    <row r="5" spans="1:56" s="23" customFormat="1" ht="45" customHeight="1">
      <c r="A5" s="1511"/>
      <c r="B5" s="1511"/>
      <c r="C5" s="1499"/>
      <c r="D5" s="1499"/>
      <c r="E5" s="1499"/>
      <c r="F5" s="24" t="s">
        <v>21</v>
      </c>
      <c r="G5" s="24" t="s">
        <v>22</v>
      </c>
      <c r="H5" s="24" t="s">
        <v>23</v>
      </c>
      <c r="I5" s="1513" t="s">
        <v>24</v>
      </c>
      <c r="J5" s="1514"/>
      <c r="K5" s="1515" t="s">
        <v>25</v>
      </c>
      <c r="L5" s="1516"/>
      <c r="M5" s="1497"/>
      <c r="N5" s="1497"/>
      <c r="O5" s="1497"/>
      <c r="P5" s="1507" t="s">
        <v>26</v>
      </c>
      <c r="Q5" s="1505"/>
      <c r="R5" s="1505"/>
      <c r="S5" s="1505"/>
      <c r="T5" s="1506"/>
      <c r="U5" s="1492" t="s">
        <v>27</v>
      </c>
      <c r="V5" s="1492" t="s">
        <v>28</v>
      </c>
      <c r="W5" s="1492" t="s">
        <v>29</v>
      </c>
      <c r="X5" s="1490" t="s">
        <v>30</v>
      </c>
      <c r="Y5" s="1492" t="s">
        <v>31</v>
      </c>
      <c r="Z5" s="1490" t="s">
        <v>32</v>
      </c>
      <c r="AA5" s="1494" t="s">
        <v>33</v>
      </c>
      <c r="AB5" s="1495"/>
      <c r="AC5" s="1499"/>
      <c r="AD5" s="1499"/>
      <c r="AE5" s="1499"/>
      <c r="AF5" s="1499"/>
      <c r="AG5" s="1499"/>
      <c r="AH5" s="1499"/>
      <c r="AI5" s="1499"/>
      <c r="AJ5" s="1496" t="s">
        <v>34</v>
      </c>
      <c r="AK5" s="1496" t="s">
        <v>35</v>
      </c>
      <c r="AL5" s="1496" t="s">
        <v>36</v>
      </c>
      <c r="AM5" s="25">
        <v>2562</v>
      </c>
      <c r="AN5" s="25"/>
      <c r="AO5" s="25"/>
      <c r="AP5" s="25">
        <v>2563</v>
      </c>
      <c r="AQ5" s="18"/>
      <c r="AR5" s="18"/>
      <c r="AS5" s="18"/>
      <c r="AT5" s="18"/>
      <c r="AU5" s="18"/>
      <c r="AV5" s="18"/>
      <c r="AW5" s="18"/>
      <c r="AX5" s="20"/>
      <c r="AY5" s="1502"/>
      <c r="AZ5" s="21"/>
      <c r="BA5" s="21"/>
      <c r="BB5" s="22"/>
      <c r="BC5" s="21"/>
    </row>
    <row r="6" spans="1:56" s="23" customFormat="1" ht="102" customHeight="1">
      <c r="A6" s="1512"/>
      <c r="B6" s="1512"/>
      <c r="C6" s="1500"/>
      <c r="D6" s="1500"/>
      <c r="E6" s="1500"/>
      <c r="F6" s="26"/>
      <c r="G6" s="26"/>
      <c r="H6" s="26"/>
      <c r="I6" s="27" t="s">
        <v>37</v>
      </c>
      <c r="J6" s="27" t="s">
        <v>38</v>
      </c>
      <c r="K6" s="27" t="s">
        <v>39</v>
      </c>
      <c r="L6" s="28" t="s">
        <v>40</v>
      </c>
      <c r="M6" s="1504"/>
      <c r="N6" s="1504"/>
      <c r="O6" s="1504"/>
      <c r="P6" s="29" t="s">
        <v>41</v>
      </c>
      <c r="Q6" s="29" t="s">
        <v>42</v>
      </c>
      <c r="R6" s="30" t="s">
        <v>43</v>
      </c>
      <c r="S6" s="30" t="s">
        <v>44</v>
      </c>
      <c r="T6" s="30" t="s">
        <v>45</v>
      </c>
      <c r="U6" s="1493"/>
      <c r="V6" s="1493"/>
      <c r="W6" s="1493"/>
      <c r="X6" s="1491"/>
      <c r="Y6" s="1493"/>
      <c r="Z6" s="1491"/>
      <c r="AA6" s="31" t="s">
        <v>46</v>
      </c>
      <c r="AB6" s="31" t="s">
        <v>47</v>
      </c>
      <c r="AC6" s="1500"/>
      <c r="AD6" s="1500"/>
      <c r="AE6" s="1500"/>
      <c r="AF6" s="1500"/>
      <c r="AG6" s="1500"/>
      <c r="AH6" s="1500"/>
      <c r="AI6" s="1500"/>
      <c r="AJ6" s="1497"/>
      <c r="AK6" s="1497"/>
      <c r="AL6" s="1497"/>
      <c r="AM6" s="32" t="s">
        <v>48</v>
      </c>
      <c r="AN6" s="32" t="s">
        <v>49</v>
      </c>
      <c r="AO6" s="32" t="s">
        <v>50</v>
      </c>
      <c r="AP6" s="32" t="s">
        <v>51</v>
      </c>
      <c r="AQ6" s="32" t="s">
        <v>52</v>
      </c>
      <c r="AR6" s="32" t="s">
        <v>53</v>
      </c>
      <c r="AS6" s="32" t="s">
        <v>54</v>
      </c>
      <c r="AT6" s="32" t="s">
        <v>55</v>
      </c>
      <c r="AU6" s="32" t="s">
        <v>56</v>
      </c>
      <c r="AV6" s="32" t="s">
        <v>57</v>
      </c>
      <c r="AW6" s="32" t="s">
        <v>58</v>
      </c>
      <c r="AX6" s="33" t="s">
        <v>59</v>
      </c>
      <c r="AY6" s="1503"/>
      <c r="AZ6" s="21"/>
      <c r="BA6" s="21"/>
      <c r="BB6" s="22"/>
      <c r="BC6" s="21"/>
    </row>
    <row r="7" spans="1:56" s="44" customFormat="1" ht="30.75" customHeight="1">
      <c r="A7" s="34"/>
      <c r="B7" s="34">
        <f>+B8+B12+B112+B122+B332+B435+B593+B689+B769</f>
        <v>466</v>
      </c>
      <c r="C7" s="35" t="s">
        <v>60</v>
      </c>
      <c r="D7" s="36"/>
      <c r="E7" s="34"/>
      <c r="F7" s="34"/>
      <c r="G7" s="37"/>
      <c r="H7" s="37"/>
      <c r="I7" s="37"/>
      <c r="J7" s="37"/>
      <c r="K7" s="34"/>
      <c r="L7" s="34"/>
      <c r="M7" s="38">
        <f>+M12+M112+M122+M332+M435+M593+M689+M769</f>
        <v>3241349097</v>
      </c>
      <c r="N7" s="38">
        <f>+N12+N112+N122+N332+N435+N593+N689+N769</f>
        <v>2773988400</v>
      </c>
      <c r="O7" s="38">
        <f>+O12+O112+O122+O332+O435+O593+O689+O769</f>
        <v>452020697</v>
      </c>
      <c r="P7" s="38"/>
      <c r="Q7" s="34"/>
      <c r="R7" s="34"/>
      <c r="S7" s="34"/>
      <c r="T7" s="34"/>
      <c r="U7" s="34"/>
      <c r="V7" s="38">
        <f>+V12+V112+V122+V332+V435+V593+V689+V769</f>
        <v>1050266</v>
      </c>
      <c r="W7" s="38">
        <f>+W12+W112+W122+W332+W435+W593+W689+W769</f>
        <v>4273.7209999999995</v>
      </c>
      <c r="X7" s="39">
        <f>+X12+X112+X122+X332+X435+X593+X689+X769</f>
        <v>50.215000000000003</v>
      </c>
      <c r="Y7" s="38">
        <f>+Y12+Y112+Y122+Y332+Y435+Y593+Y689+Y769</f>
        <v>181130</v>
      </c>
      <c r="Z7" s="38">
        <f>+Z12+Z112+Z122+Z332+Z435+Z593+Z689+Z769</f>
        <v>7251.213295227124</v>
      </c>
      <c r="AA7" s="34"/>
      <c r="AB7" s="34"/>
      <c r="AC7" s="34"/>
      <c r="AD7" s="34"/>
      <c r="AE7" s="34"/>
      <c r="AF7" s="34"/>
      <c r="AG7" s="34"/>
      <c r="AH7" s="34"/>
      <c r="AI7" s="34"/>
      <c r="AJ7" s="38">
        <f t="shared" ref="AJ7:AX7" si="0">+AJ12+AJ112+AJ122+AJ332+AJ435+AJ593+AJ689+AJ769</f>
        <v>3247549097</v>
      </c>
      <c r="AK7" s="40">
        <f t="shared" si="0"/>
        <v>443049041</v>
      </c>
      <c r="AL7" s="38">
        <f t="shared" si="0"/>
        <v>2804500056</v>
      </c>
      <c r="AM7" s="38">
        <f t="shared" si="0"/>
        <v>113142165.40666667</v>
      </c>
      <c r="AN7" s="38">
        <f t="shared" si="0"/>
        <v>300809608.74000001</v>
      </c>
      <c r="AO7" s="38">
        <f t="shared" si="0"/>
        <v>307136460.74000001</v>
      </c>
      <c r="AP7" s="38">
        <f t="shared" si="0"/>
        <v>354457097.74000001</v>
      </c>
      <c r="AQ7" s="38">
        <f t="shared" si="0"/>
        <v>348198854.74000001</v>
      </c>
      <c r="AR7" s="38">
        <f t="shared" si="0"/>
        <v>381423641.74000001</v>
      </c>
      <c r="AS7" s="38">
        <f t="shared" si="0"/>
        <v>450477201.74000001</v>
      </c>
      <c r="AT7" s="38">
        <f t="shared" si="0"/>
        <v>365818566.74000001</v>
      </c>
      <c r="AU7" s="38">
        <f t="shared" si="0"/>
        <v>239494666.74000001</v>
      </c>
      <c r="AV7" s="38">
        <f t="shared" si="0"/>
        <v>167329416.74000001</v>
      </c>
      <c r="AW7" s="38">
        <f t="shared" si="0"/>
        <v>130730916.74000001</v>
      </c>
      <c r="AX7" s="38">
        <f t="shared" si="0"/>
        <v>88947165.859999925</v>
      </c>
      <c r="AY7" s="38"/>
      <c r="AZ7" s="41">
        <f>SUM(AM7:AX7)</f>
        <v>3247965763.6666656</v>
      </c>
      <c r="BA7" s="41">
        <f>+AJ7-AZ7</f>
        <v>-416666.66666555405</v>
      </c>
      <c r="BB7" s="42">
        <v>1</v>
      </c>
      <c r="BC7" s="43"/>
    </row>
    <row r="8" spans="1:56" s="54" customFormat="1" ht="23.25">
      <c r="A8" s="45"/>
      <c r="B8" s="45">
        <f>+B9</f>
        <v>2</v>
      </c>
      <c r="C8" s="46" t="s">
        <v>61</v>
      </c>
      <c r="D8" s="47"/>
      <c r="E8" s="45"/>
      <c r="F8" s="45"/>
      <c r="G8" s="48"/>
      <c r="H8" s="48"/>
      <c r="I8" s="48"/>
      <c r="J8" s="48"/>
      <c r="K8" s="45"/>
      <c r="L8" s="45"/>
      <c r="M8" s="49">
        <f>+M9</f>
        <v>564000</v>
      </c>
      <c r="N8" s="49">
        <f t="shared" ref="N8:O8" si="1">+N9</f>
        <v>451000</v>
      </c>
      <c r="O8" s="49">
        <f t="shared" si="1"/>
        <v>113000</v>
      </c>
      <c r="P8" s="49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9">
        <f t="shared" ref="AJ8:AX8" si="2">+AJ9</f>
        <v>564000</v>
      </c>
      <c r="AK8" s="50">
        <f t="shared" si="2"/>
        <v>564000</v>
      </c>
      <c r="AL8" s="49">
        <f t="shared" si="2"/>
        <v>0</v>
      </c>
      <c r="AM8" s="49">
        <f t="shared" si="2"/>
        <v>0</v>
      </c>
      <c r="AN8" s="49">
        <f t="shared" si="2"/>
        <v>464000</v>
      </c>
      <c r="AO8" s="49">
        <f t="shared" si="2"/>
        <v>100000</v>
      </c>
      <c r="AP8" s="49">
        <f t="shared" si="2"/>
        <v>0</v>
      </c>
      <c r="AQ8" s="49">
        <f t="shared" si="2"/>
        <v>0</v>
      </c>
      <c r="AR8" s="49">
        <f t="shared" si="2"/>
        <v>0</v>
      </c>
      <c r="AS8" s="49">
        <f t="shared" si="2"/>
        <v>0</v>
      </c>
      <c r="AT8" s="49">
        <f t="shared" si="2"/>
        <v>0</v>
      </c>
      <c r="AU8" s="49">
        <f t="shared" si="2"/>
        <v>0</v>
      </c>
      <c r="AV8" s="49">
        <f t="shared" si="2"/>
        <v>0</v>
      </c>
      <c r="AW8" s="49">
        <f t="shared" si="2"/>
        <v>0</v>
      </c>
      <c r="AX8" s="51">
        <f t="shared" si="2"/>
        <v>0</v>
      </c>
      <c r="AY8" s="51"/>
      <c r="AZ8" s="41">
        <f t="shared" ref="AZ8:AZ69" si="3">SUM(AM8:AX8)</f>
        <v>564000</v>
      </c>
      <c r="BA8" s="41">
        <f t="shared" ref="BA8:BA71" si="4">+AJ8-AZ8</f>
        <v>0</v>
      </c>
      <c r="BB8" s="52" t="s">
        <v>62</v>
      </c>
      <c r="BC8" s="53"/>
    </row>
    <row r="9" spans="1:56" s="63" customFormat="1" ht="23.25">
      <c r="A9" s="55"/>
      <c r="B9" s="55">
        <f>COUNT(B10:B11)</f>
        <v>2</v>
      </c>
      <c r="C9" s="56" t="str">
        <f>+"ส่วนเครื่องจักรกล จำนวน " &amp;SUBTOTAL(3,H10:H11)&amp;" รายการ"</f>
        <v>ส่วนเครื่องจักรกล จำนวน 2 รายการ</v>
      </c>
      <c r="D9" s="57"/>
      <c r="E9" s="55"/>
      <c r="F9" s="55"/>
      <c r="G9" s="58"/>
      <c r="H9" s="58"/>
      <c r="I9" s="58"/>
      <c r="J9" s="58"/>
      <c r="K9" s="55"/>
      <c r="L9" s="55"/>
      <c r="M9" s="59">
        <f>SUM(M10:M11)</f>
        <v>564000</v>
      </c>
      <c r="N9" s="59">
        <f>SUM(N10:N11)</f>
        <v>451000</v>
      </c>
      <c r="O9" s="59">
        <f>SUM(O10:O11)</f>
        <v>113000</v>
      </c>
      <c r="P9" s="59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60">
        <f t="shared" ref="AJ9:AX9" si="5">SUM(AJ10:AJ11)</f>
        <v>564000</v>
      </c>
      <c r="AK9" s="61">
        <f t="shared" si="5"/>
        <v>564000</v>
      </c>
      <c r="AL9" s="60">
        <f t="shared" si="5"/>
        <v>0</v>
      </c>
      <c r="AM9" s="60">
        <f t="shared" si="5"/>
        <v>0</v>
      </c>
      <c r="AN9" s="60">
        <f t="shared" si="5"/>
        <v>464000</v>
      </c>
      <c r="AO9" s="60">
        <f t="shared" si="5"/>
        <v>100000</v>
      </c>
      <c r="AP9" s="60">
        <f t="shared" si="5"/>
        <v>0</v>
      </c>
      <c r="AQ9" s="60">
        <f t="shared" si="5"/>
        <v>0</v>
      </c>
      <c r="AR9" s="60">
        <f t="shared" si="5"/>
        <v>0</v>
      </c>
      <c r="AS9" s="60">
        <f t="shared" si="5"/>
        <v>0</v>
      </c>
      <c r="AT9" s="60">
        <f t="shared" si="5"/>
        <v>0</v>
      </c>
      <c r="AU9" s="60">
        <f t="shared" si="5"/>
        <v>0</v>
      </c>
      <c r="AV9" s="60">
        <f t="shared" si="5"/>
        <v>0</v>
      </c>
      <c r="AW9" s="60">
        <f t="shared" si="5"/>
        <v>0</v>
      </c>
      <c r="AX9" s="62">
        <f t="shared" si="5"/>
        <v>0</v>
      </c>
      <c r="AY9" s="62"/>
      <c r="AZ9" s="41">
        <f t="shared" si="3"/>
        <v>564000</v>
      </c>
      <c r="BA9" s="41">
        <f t="shared" si="4"/>
        <v>0</v>
      </c>
      <c r="BB9" s="55" t="s">
        <v>62</v>
      </c>
      <c r="BD9" s="64"/>
    </row>
    <row r="10" spans="1:56" s="74" customFormat="1" ht="42">
      <c r="A10" s="65">
        <v>2</v>
      </c>
      <c r="B10" s="65">
        <v>1</v>
      </c>
      <c r="C10" s="66" t="s">
        <v>63</v>
      </c>
      <c r="D10" s="65">
        <v>1.1000000000000001</v>
      </c>
      <c r="E10" s="65">
        <v>9</v>
      </c>
      <c r="F10" s="65" t="s">
        <v>64</v>
      </c>
      <c r="G10" s="65" t="s">
        <v>65</v>
      </c>
      <c r="H10" s="65" t="s">
        <v>66</v>
      </c>
      <c r="I10" s="66" t="s">
        <v>67</v>
      </c>
      <c r="J10" s="66" t="s">
        <v>68</v>
      </c>
      <c r="K10" s="66">
        <v>18.251999999999999</v>
      </c>
      <c r="L10" s="66">
        <v>99.45017</v>
      </c>
      <c r="M10" s="67">
        <v>464000</v>
      </c>
      <c r="N10" s="67">
        <v>451000</v>
      </c>
      <c r="O10" s="68">
        <f>+M10-N10</f>
        <v>13000</v>
      </c>
      <c r="P10" s="69">
        <v>1</v>
      </c>
      <c r="Q10" s="69">
        <v>1</v>
      </c>
      <c r="R10" s="69">
        <v>1</v>
      </c>
      <c r="S10" s="69">
        <v>1</v>
      </c>
      <c r="T10" s="69">
        <v>1</v>
      </c>
      <c r="U10" s="66"/>
      <c r="V10" s="66"/>
      <c r="W10" s="66"/>
      <c r="X10" s="66"/>
      <c r="Y10" s="66"/>
      <c r="Z10" s="66"/>
      <c r="AA10" s="66"/>
      <c r="AB10" s="66"/>
      <c r="AC10" s="66">
        <v>2563</v>
      </c>
      <c r="AD10" s="66">
        <v>2563</v>
      </c>
      <c r="AE10" s="65" t="s">
        <v>69</v>
      </c>
      <c r="AF10" s="65">
        <v>45</v>
      </c>
      <c r="AG10" s="65" t="s">
        <v>70</v>
      </c>
      <c r="AH10" s="66"/>
      <c r="AI10" s="66"/>
      <c r="AJ10" s="70">
        <v>464000</v>
      </c>
      <c r="AK10" s="70">
        <f t="shared" ref="AK10:AK11" si="6">AJ10</f>
        <v>464000</v>
      </c>
      <c r="AL10" s="67"/>
      <c r="AM10" s="67"/>
      <c r="AN10" s="67">
        <f>+AK10</f>
        <v>464000</v>
      </c>
      <c r="AO10" s="67"/>
      <c r="AP10" s="67"/>
      <c r="AQ10" s="67"/>
      <c r="AR10" s="67"/>
      <c r="AS10" s="67"/>
      <c r="AT10" s="67"/>
      <c r="AU10" s="67"/>
      <c r="AV10" s="67"/>
      <c r="AW10" s="67"/>
      <c r="AX10" s="71"/>
      <c r="AY10" s="72"/>
      <c r="AZ10" s="41">
        <f t="shared" si="3"/>
        <v>464000</v>
      </c>
      <c r="BA10" s="41">
        <f t="shared" si="4"/>
        <v>0</v>
      </c>
      <c r="BB10" s="73" t="s">
        <v>62</v>
      </c>
      <c r="BD10" s="75"/>
    </row>
    <row r="11" spans="1:56" s="74" customFormat="1" ht="42">
      <c r="A11" s="65">
        <v>2</v>
      </c>
      <c r="B11" s="65">
        <v>2</v>
      </c>
      <c r="C11" s="66" t="s">
        <v>71</v>
      </c>
      <c r="D11" s="65">
        <v>1.1000000000000001</v>
      </c>
      <c r="E11" s="65">
        <v>9</v>
      </c>
      <c r="F11" s="65" t="s">
        <v>64</v>
      </c>
      <c r="G11" s="65" t="s">
        <v>65</v>
      </c>
      <c r="H11" s="65" t="s">
        <v>66</v>
      </c>
      <c r="I11" s="66" t="s">
        <v>67</v>
      </c>
      <c r="J11" s="66" t="s">
        <v>68</v>
      </c>
      <c r="K11" s="66">
        <v>18.251999999999999</v>
      </c>
      <c r="L11" s="66">
        <v>99.45017</v>
      </c>
      <c r="M11" s="67">
        <v>100000</v>
      </c>
      <c r="N11" s="67"/>
      <c r="O11" s="68">
        <f>+M11-N11</f>
        <v>100000</v>
      </c>
      <c r="P11" s="69">
        <v>1</v>
      </c>
      <c r="Q11" s="69">
        <v>1</v>
      </c>
      <c r="R11" s="69">
        <v>1</v>
      </c>
      <c r="S11" s="69">
        <v>1</v>
      </c>
      <c r="T11" s="69">
        <v>1</v>
      </c>
      <c r="U11" s="66"/>
      <c r="V11" s="66"/>
      <c r="W11" s="66"/>
      <c r="X11" s="66"/>
      <c r="Y11" s="66"/>
      <c r="Z11" s="66"/>
      <c r="AA11" s="66"/>
      <c r="AB11" s="66"/>
      <c r="AC11" s="66">
        <v>2563</v>
      </c>
      <c r="AD11" s="66">
        <v>2563</v>
      </c>
      <c r="AE11" s="65" t="s">
        <v>69</v>
      </c>
      <c r="AF11" s="65">
        <v>45</v>
      </c>
      <c r="AG11" s="65" t="s">
        <v>70</v>
      </c>
      <c r="AH11" s="66"/>
      <c r="AI11" s="66"/>
      <c r="AJ11" s="70">
        <v>100000</v>
      </c>
      <c r="AK11" s="70">
        <f t="shared" si="6"/>
        <v>100000</v>
      </c>
      <c r="AL11" s="67"/>
      <c r="AM11" s="67"/>
      <c r="AN11" s="67"/>
      <c r="AO11" s="67">
        <f>+AK11</f>
        <v>100000</v>
      </c>
      <c r="AP11" s="67"/>
      <c r="AQ11" s="67"/>
      <c r="AR11" s="67"/>
      <c r="AS11" s="67"/>
      <c r="AT11" s="67"/>
      <c r="AU11" s="67"/>
      <c r="AV11" s="67"/>
      <c r="AW11" s="67"/>
      <c r="AX11" s="71"/>
      <c r="AY11" s="72"/>
      <c r="AZ11" s="41">
        <f t="shared" si="3"/>
        <v>100000</v>
      </c>
      <c r="BA11" s="41">
        <f t="shared" si="4"/>
        <v>0</v>
      </c>
      <c r="BB11" s="73" t="s">
        <v>62</v>
      </c>
      <c r="BD11" s="75"/>
    </row>
    <row r="12" spans="1:56" s="84" customFormat="1" ht="23.25" customHeight="1">
      <c r="A12" s="76"/>
      <c r="B12" s="76">
        <f>+B13++B24+B55+B65+B90+B108</f>
        <v>36</v>
      </c>
      <c r="C12" s="77" t="s">
        <v>72</v>
      </c>
      <c r="D12" s="76"/>
      <c r="E12" s="76"/>
      <c r="F12" s="76"/>
      <c r="G12" s="76"/>
      <c r="H12" s="76"/>
      <c r="I12" s="77"/>
      <c r="J12" s="77"/>
      <c r="K12" s="77"/>
      <c r="L12" s="77"/>
      <c r="M12" s="78">
        <f>+M13+M24+M55+M65+M90+M108</f>
        <v>65445097</v>
      </c>
      <c r="N12" s="78">
        <f>+N13+N24+N55+N65+N90+N108</f>
        <v>70345400</v>
      </c>
      <c r="O12" s="78">
        <f>+O13+O24+O55+O65+O90+O108</f>
        <v>-7740303</v>
      </c>
      <c r="P12" s="79"/>
      <c r="Q12" s="79"/>
      <c r="R12" s="79"/>
      <c r="S12" s="79"/>
      <c r="T12" s="79"/>
      <c r="U12" s="77"/>
      <c r="V12" s="78">
        <f>+V13+V24+V55+V65+V90+V108</f>
        <v>171900</v>
      </c>
      <c r="W12" s="78">
        <f>+W13+W24+W55+W65+W90+W108</f>
        <v>311.14999999999998</v>
      </c>
      <c r="X12" s="78">
        <f>+X13+X24+X55+X65+X90+X108</f>
        <v>0</v>
      </c>
      <c r="Y12" s="78">
        <f>+Y13+Y24+Y55+Y65+Y90+Y108</f>
        <v>46853</v>
      </c>
      <c r="Z12" s="78">
        <f>+Z13+Z24+Z55+Z65+Z90+Z108</f>
        <v>277.60426027625226</v>
      </c>
      <c r="AA12" s="77"/>
      <c r="AB12" s="77"/>
      <c r="AC12" s="77"/>
      <c r="AD12" s="77"/>
      <c r="AE12" s="76"/>
      <c r="AF12" s="76"/>
      <c r="AG12" s="76"/>
      <c r="AH12" s="77"/>
      <c r="AI12" s="77"/>
      <c r="AJ12" s="78">
        <f t="shared" ref="AJ12:AX12" si="7">+AJ13+AJ24+AJ55+AJ65+AJ90+AJ108</f>
        <v>65445097</v>
      </c>
      <c r="AK12" s="80">
        <f t="shared" si="7"/>
        <v>0</v>
      </c>
      <c r="AL12" s="81">
        <f t="shared" si="7"/>
        <v>65445097</v>
      </c>
      <c r="AM12" s="81">
        <f t="shared" si="7"/>
        <v>7346666.666666667</v>
      </c>
      <c r="AN12" s="81">
        <f t="shared" si="7"/>
        <v>6830509</v>
      </c>
      <c r="AO12" s="81">
        <f t="shared" si="7"/>
        <v>8632461</v>
      </c>
      <c r="AP12" s="81">
        <f t="shared" si="7"/>
        <v>7802701</v>
      </c>
      <c r="AQ12" s="81">
        <f t="shared" si="7"/>
        <v>7858356</v>
      </c>
      <c r="AR12" s="81">
        <f t="shared" si="7"/>
        <v>7518035</v>
      </c>
      <c r="AS12" s="81">
        <f t="shared" si="7"/>
        <v>7148035</v>
      </c>
      <c r="AT12" s="81">
        <f t="shared" si="7"/>
        <v>5875000</v>
      </c>
      <c r="AU12" s="81">
        <f t="shared" si="7"/>
        <v>4750000</v>
      </c>
      <c r="AV12" s="81">
        <f t="shared" si="7"/>
        <v>1025000</v>
      </c>
      <c r="AW12" s="81">
        <f t="shared" si="7"/>
        <v>585000</v>
      </c>
      <c r="AX12" s="82">
        <f t="shared" si="7"/>
        <v>490000</v>
      </c>
      <c r="AY12" s="82"/>
      <c r="AZ12" s="41">
        <f t="shared" si="3"/>
        <v>65861763.666666672</v>
      </c>
      <c r="BA12" s="41">
        <f t="shared" si="4"/>
        <v>-416666.66666667163</v>
      </c>
      <c r="BB12" s="83">
        <v>2</v>
      </c>
      <c r="BD12" s="85"/>
    </row>
    <row r="13" spans="1:56" s="102" customFormat="1" ht="23.25">
      <c r="A13" s="86"/>
      <c r="B13" s="86">
        <f>COUNT(B14:B23)</f>
        <v>8</v>
      </c>
      <c r="C13" s="87" t="s">
        <v>73</v>
      </c>
      <c r="D13" s="88"/>
      <c r="E13" s="86"/>
      <c r="F13" s="86"/>
      <c r="G13" s="88"/>
      <c r="H13" s="88"/>
      <c r="I13" s="88"/>
      <c r="J13" s="88"/>
      <c r="K13" s="89"/>
      <c r="L13" s="90"/>
      <c r="M13" s="91">
        <f>SUM(M14:M23)</f>
        <v>4930000</v>
      </c>
      <c r="N13" s="92">
        <f>SUM(N14:N23)</f>
        <v>4731000</v>
      </c>
      <c r="O13" s="92">
        <f>+M13-N13</f>
        <v>199000</v>
      </c>
      <c r="P13" s="92"/>
      <c r="Q13" s="86"/>
      <c r="R13" s="86"/>
      <c r="S13" s="86"/>
      <c r="T13" s="86"/>
      <c r="U13" s="93">
        <f t="shared" ref="U13:Z13" si="8">SUM(U14:U23)</f>
        <v>0</v>
      </c>
      <c r="V13" s="94">
        <f t="shared" si="8"/>
        <v>148000</v>
      </c>
      <c r="W13" s="93">
        <f t="shared" si="8"/>
        <v>302.63</v>
      </c>
      <c r="X13" s="93">
        <f t="shared" si="8"/>
        <v>0</v>
      </c>
      <c r="Y13" s="94">
        <f t="shared" si="8"/>
        <v>44658</v>
      </c>
      <c r="Z13" s="94">
        <f t="shared" si="8"/>
        <v>61</v>
      </c>
      <c r="AA13" s="95"/>
      <c r="AB13" s="96"/>
      <c r="AC13" s="86"/>
      <c r="AD13" s="86"/>
      <c r="AE13" s="86"/>
      <c r="AF13" s="86"/>
      <c r="AG13" s="89"/>
      <c r="AH13" s="97"/>
      <c r="AI13" s="89"/>
      <c r="AJ13" s="98">
        <f t="shared" ref="AJ13:AX13" si="9">SUM(AJ14:AJ23)</f>
        <v>4930000</v>
      </c>
      <c r="AK13" s="99">
        <f t="shared" si="9"/>
        <v>0</v>
      </c>
      <c r="AL13" s="98">
        <f t="shared" si="9"/>
        <v>4930000</v>
      </c>
      <c r="AM13" s="98">
        <f t="shared" si="9"/>
        <v>410833.33333333331</v>
      </c>
      <c r="AN13" s="98">
        <f t="shared" si="9"/>
        <v>410833.33333333331</v>
      </c>
      <c r="AO13" s="98">
        <f t="shared" si="9"/>
        <v>410833.33333333331</v>
      </c>
      <c r="AP13" s="98">
        <f t="shared" si="9"/>
        <v>410833.33333333331</v>
      </c>
      <c r="AQ13" s="98">
        <f t="shared" si="9"/>
        <v>410833.33333333331</v>
      </c>
      <c r="AR13" s="98">
        <f t="shared" si="9"/>
        <v>410833.33333333331</v>
      </c>
      <c r="AS13" s="98">
        <f t="shared" si="9"/>
        <v>410833.33333333331</v>
      </c>
      <c r="AT13" s="98">
        <f t="shared" si="9"/>
        <v>410833.33333333331</v>
      </c>
      <c r="AU13" s="98">
        <f t="shared" si="9"/>
        <v>410833.33333333331</v>
      </c>
      <c r="AV13" s="98">
        <f t="shared" si="9"/>
        <v>410833.33333333331</v>
      </c>
      <c r="AW13" s="98">
        <f t="shared" si="9"/>
        <v>410833.33333333331</v>
      </c>
      <c r="AX13" s="100">
        <f t="shared" si="9"/>
        <v>410833.33333333331</v>
      </c>
      <c r="AY13" s="100"/>
      <c r="AZ13" s="41">
        <f t="shared" si="3"/>
        <v>4930000</v>
      </c>
      <c r="BA13" s="41">
        <f t="shared" si="4"/>
        <v>0</v>
      </c>
      <c r="BB13" s="101">
        <v>3</v>
      </c>
      <c r="BD13" s="103"/>
    </row>
    <row r="14" spans="1:56" s="74" customFormat="1" ht="23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67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  <c r="AK14" s="70"/>
      <c r="AL14" s="67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71"/>
      <c r="AY14" s="72"/>
      <c r="AZ14" s="41">
        <f t="shared" si="3"/>
        <v>0</v>
      </c>
      <c r="BA14" s="41">
        <f t="shared" si="4"/>
        <v>0</v>
      </c>
      <c r="BB14" s="73">
        <v>4</v>
      </c>
      <c r="BD14" s="75"/>
    </row>
    <row r="15" spans="1:56" s="120" customFormat="1" ht="24.75" customHeight="1">
      <c r="A15" s="104">
        <v>2</v>
      </c>
      <c r="B15" s="104">
        <v>1</v>
      </c>
      <c r="C15" s="66" t="s">
        <v>74</v>
      </c>
      <c r="D15" s="104">
        <v>1.1000000000000001</v>
      </c>
      <c r="E15" s="104">
        <v>13</v>
      </c>
      <c r="F15" s="105" t="s">
        <v>75</v>
      </c>
      <c r="G15" s="105" t="s">
        <v>65</v>
      </c>
      <c r="H15" s="105" t="s">
        <v>76</v>
      </c>
      <c r="I15" s="106" t="s">
        <v>77</v>
      </c>
      <c r="J15" s="107" t="s">
        <v>78</v>
      </c>
      <c r="K15" s="104" t="s">
        <v>79</v>
      </c>
      <c r="L15" s="108"/>
      <c r="M15" s="109">
        <v>690000</v>
      </c>
      <c r="N15" s="109">
        <v>663000</v>
      </c>
      <c r="O15" s="109">
        <f t="shared" ref="O15:O22" si="10">+M15-N15</f>
        <v>27000</v>
      </c>
      <c r="P15" s="110">
        <v>1</v>
      </c>
      <c r="Q15" s="110">
        <v>1</v>
      </c>
      <c r="R15" s="110">
        <v>1</v>
      </c>
      <c r="S15" s="110">
        <v>1</v>
      </c>
      <c r="T15" s="110">
        <v>1</v>
      </c>
      <c r="U15" s="111"/>
      <c r="V15" s="112"/>
      <c r="W15" s="113">
        <v>302.63</v>
      </c>
      <c r="X15" s="114"/>
      <c r="Y15" s="112">
        <v>14658</v>
      </c>
      <c r="Z15" s="114">
        <v>0</v>
      </c>
      <c r="AA15" s="114"/>
      <c r="AB15" s="114"/>
      <c r="AC15" s="115">
        <v>2563</v>
      </c>
      <c r="AD15" s="115">
        <v>2563</v>
      </c>
      <c r="AE15" s="115" t="s">
        <v>69</v>
      </c>
      <c r="AF15" s="115">
        <v>155</v>
      </c>
      <c r="AG15" s="110" t="s">
        <v>80</v>
      </c>
      <c r="AH15" s="115"/>
      <c r="AI15" s="115"/>
      <c r="AJ15" s="109">
        <v>690000</v>
      </c>
      <c r="AK15" s="116"/>
      <c r="AL15" s="109">
        <v>690000</v>
      </c>
      <c r="AM15" s="109">
        <f>+AL15/12</f>
        <v>57500</v>
      </c>
      <c r="AN15" s="109">
        <v>57500</v>
      </c>
      <c r="AO15" s="109">
        <v>57500</v>
      </c>
      <c r="AP15" s="109">
        <v>57500</v>
      </c>
      <c r="AQ15" s="109">
        <v>57500</v>
      </c>
      <c r="AR15" s="109">
        <v>57500</v>
      </c>
      <c r="AS15" s="109">
        <v>57500</v>
      </c>
      <c r="AT15" s="109">
        <v>57500</v>
      </c>
      <c r="AU15" s="109">
        <v>57500</v>
      </c>
      <c r="AV15" s="109">
        <v>57500</v>
      </c>
      <c r="AW15" s="109">
        <v>57500</v>
      </c>
      <c r="AX15" s="117">
        <v>57500</v>
      </c>
      <c r="AY15" s="118"/>
      <c r="AZ15" s="41">
        <f t="shared" si="3"/>
        <v>690000</v>
      </c>
      <c r="BA15" s="41">
        <f t="shared" si="4"/>
        <v>0</v>
      </c>
      <c r="BB15" s="119" t="s">
        <v>76</v>
      </c>
      <c r="BD15" s="121"/>
    </row>
    <row r="16" spans="1:56" s="130" customFormat="1" ht="24.75" customHeight="1">
      <c r="A16" s="110">
        <v>2</v>
      </c>
      <c r="B16" s="110">
        <v>2</v>
      </c>
      <c r="C16" s="66" t="s">
        <v>81</v>
      </c>
      <c r="D16" s="110">
        <v>1.1000000000000001</v>
      </c>
      <c r="E16" s="110">
        <v>13</v>
      </c>
      <c r="F16" s="122" t="s">
        <v>82</v>
      </c>
      <c r="G16" s="122" t="s">
        <v>65</v>
      </c>
      <c r="H16" s="122" t="s">
        <v>83</v>
      </c>
      <c r="I16" s="106" t="s">
        <v>84</v>
      </c>
      <c r="J16" s="123" t="s">
        <v>85</v>
      </c>
      <c r="K16" s="123">
        <v>18.791</v>
      </c>
      <c r="L16" s="124">
        <v>100.7392</v>
      </c>
      <c r="M16" s="125">
        <v>365000</v>
      </c>
      <c r="N16" s="125">
        <v>353000</v>
      </c>
      <c r="O16" s="109">
        <f t="shared" si="10"/>
        <v>12000</v>
      </c>
      <c r="P16" s="110">
        <v>1</v>
      </c>
      <c r="Q16" s="110">
        <v>1</v>
      </c>
      <c r="R16" s="110">
        <v>1</v>
      </c>
      <c r="S16" s="110">
        <v>1</v>
      </c>
      <c r="T16" s="110">
        <v>1</v>
      </c>
      <c r="U16" s="126"/>
      <c r="V16" s="123"/>
      <c r="W16" s="123"/>
      <c r="X16" s="123"/>
      <c r="Y16" s="123"/>
      <c r="Z16" s="123"/>
      <c r="AA16" s="123"/>
      <c r="AB16" s="123"/>
      <c r="AC16" s="123">
        <v>2563</v>
      </c>
      <c r="AD16" s="123">
        <v>2563</v>
      </c>
      <c r="AE16" s="123" t="s">
        <v>69</v>
      </c>
      <c r="AF16" s="127">
        <v>360</v>
      </c>
      <c r="AG16" s="110" t="s">
        <v>86</v>
      </c>
      <c r="AH16" s="110"/>
      <c r="AI16" s="110"/>
      <c r="AJ16" s="125">
        <v>365000</v>
      </c>
      <c r="AK16" s="128"/>
      <c r="AL16" s="125">
        <v>365000</v>
      </c>
      <c r="AM16" s="109">
        <f t="shared" ref="AM16:AM22" si="11">+AL16/12</f>
        <v>30416.666666666668</v>
      </c>
      <c r="AN16" s="125">
        <v>30416.666666666668</v>
      </c>
      <c r="AO16" s="125">
        <v>30416.666666666668</v>
      </c>
      <c r="AP16" s="125">
        <v>30416.666666666668</v>
      </c>
      <c r="AQ16" s="125">
        <v>30416.666666666668</v>
      </c>
      <c r="AR16" s="125">
        <v>30416.666666666668</v>
      </c>
      <c r="AS16" s="125">
        <v>30416.666666666668</v>
      </c>
      <c r="AT16" s="125">
        <v>30416.666666666668</v>
      </c>
      <c r="AU16" s="125">
        <v>30416.666666666668</v>
      </c>
      <c r="AV16" s="125">
        <v>30416.666666666668</v>
      </c>
      <c r="AW16" s="125">
        <v>30416.666666666668</v>
      </c>
      <c r="AX16" s="125">
        <v>30416.666666666668</v>
      </c>
      <c r="AY16" s="129"/>
      <c r="AZ16" s="41">
        <f t="shared" si="3"/>
        <v>365000.00000000006</v>
      </c>
      <c r="BA16" s="41">
        <f t="shared" si="4"/>
        <v>0</v>
      </c>
      <c r="BB16" s="110" t="s">
        <v>83</v>
      </c>
    </row>
    <row r="17" spans="1:16384" s="152" customFormat="1" ht="24.75" customHeight="1">
      <c r="A17" s="123">
        <v>2</v>
      </c>
      <c r="B17" s="123">
        <v>3</v>
      </c>
      <c r="C17" s="131" t="s">
        <v>87</v>
      </c>
      <c r="D17" s="132">
        <v>1.1000000000000001</v>
      </c>
      <c r="E17" s="132">
        <v>13</v>
      </c>
      <c r="F17" s="123" t="s">
        <v>88</v>
      </c>
      <c r="G17" s="123" t="s">
        <v>88</v>
      </c>
      <c r="H17" s="123" t="s">
        <v>89</v>
      </c>
      <c r="I17" s="133" t="s">
        <v>90</v>
      </c>
      <c r="J17" s="134" t="s">
        <v>91</v>
      </c>
      <c r="K17" s="135">
        <v>19.152899999999999</v>
      </c>
      <c r="L17" s="135">
        <v>99.941789999999997</v>
      </c>
      <c r="M17" s="136">
        <v>485000</v>
      </c>
      <c r="N17" s="136">
        <v>466000</v>
      </c>
      <c r="O17" s="137">
        <f t="shared" si="10"/>
        <v>19000</v>
      </c>
      <c r="P17" s="123">
        <v>1</v>
      </c>
      <c r="Q17" s="123">
        <v>1</v>
      </c>
      <c r="R17" s="123">
        <v>1</v>
      </c>
      <c r="S17" s="123">
        <v>1</v>
      </c>
      <c r="T17" s="123">
        <v>1</v>
      </c>
      <c r="U17" s="138"/>
      <c r="V17" s="139"/>
      <c r="W17" s="140"/>
      <c r="X17" s="138"/>
      <c r="Y17" s="141"/>
      <c r="Z17" s="139"/>
      <c r="AA17" s="138"/>
      <c r="AB17" s="138"/>
      <c r="AC17" s="138">
        <v>2563</v>
      </c>
      <c r="AD17" s="138">
        <v>2563</v>
      </c>
      <c r="AE17" s="138" t="s">
        <v>69</v>
      </c>
      <c r="AF17" s="138"/>
      <c r="AG17" s="123" t="s">
        <v>92</v>
      </c>
      <c r="AH17" s="123"/>
      <c r="AI17" s="142"/>
      <c r="AJ17" s="136">
        <v>485000</v>
      </c>
      <c r="AK17" s="143"/>
      <c r="AL17" s="136">
        <v>485000</v>
      </c>
      <c r="AM17" s="144">
        <f t="shared" si="11"/>
        <v>40416.666666666664</v>
      </c>
      <c r="AN17" s="145">
        <v>40416.666666666664</v>
      </c>
      <c r="AO17" s="145">
        <v>40416.666666666664</v>
      </c>
      <c r="AP17" s="145">
        <v>40416.666666666664</v>
      </c>
      <c r="AQ17" s="136">
        <v>40416.666666666664</v>
      </c>
      <c r="AR17" s="136">
        <v>40416.666666666664</v>
      </c>
      <c r="AS17" s="136">
        <v>40416.666666666664</v>
      </c>
      <c r="AT17" s="145">
        <v>40416.666666666664</v>
      </c>
      <c r="AU17" s="145">
        <v>40416.666666666664</v>
      </c>
      <c r="AV17" s="145">
        <v>40416.666666666664</v>
      </c>
      <c r="AW17" s="146">
        <v>40416.666666666664</v>
      </c>
      <c r="AX17" s="147">
        <v>40416.666666666664</v>
      </c>
      <c r="AY17" s="148"/>
      <c r="AZ17" s="149">
        <f t="shared" si="3"/>
        <v>485000.00000000006</v>
      </c>
      <c r="BA17" s="149">
        <f t="shared" si="4"/>
        <v>0</v>
      </c>
      <c r="BB17" s="150" t="s">
        <v>89</v>
      </c>
      <c r="BC17" s="151"/>
    </row>
    <row r="18" spans="1:16384" s="172" customFormat="1" ht="23.25">
      <c r="A18" s="153">
        <v>2</v>
      </c>
      <c r="B18" s="153">
        <v>4</v>
      </c>
      <c r="C18" s="154" t="s">
        <v>93</v>
      </c>
      <c r="D18" s="153">
        <v>1.1000000000000001</v>
      </c>
      <c r="E18" s="153">
        <v>13</v>
      </c>
      <c r="F18" s="155" t="s">
        <v>94</v>
      </c>
      <c r="G18" s="155" t="s">
        <v>65</v>
      </c>
      <c r="H18" s="155" t="s">
        <v>66</v>
      </c>
      <c r="I18" s="156"/>
      <c r="J18" s="157" t="s">
        <v>68</v>
      </c>
      <c r="K18" s="158">
        <v>18.300699999999999</v>
      </c>
      <c r="L18" s="158">
        <v>99.469099999999997</v>
      </c>
      <c r="M18" s="125">
        <v>365000</v>
      </c>
      <c r="N18" s="125">
        <v>353000</v>
      </c>
      <c r="O18" s="156">
        <f t="shared" si="10"/>
        <v>12000</v>
      </c>
      <c r="P18" s="159">
        <v>1</v>
      </c>
      <c r="Q18" s="160">
        <v>1</v>
      </c>
      <c r="R18" s="161">
        <v>1</v>
      </c>
      <c r="S18" s="161">
        <v>1</v>
      </c>
      <c r="T18" s="161">
        <v>1</v>
      </c>
      <c r="U18" s="157"/>
      <c r="V18" s="162"/>
      <c r="W18" s="162"/>
      <c r="X18" s="163"/>
      <c r="Y18" s="164"/>
      <c r="Z18" s="164"/>
      <c r="AA18" s="153"/>
      <c r="AB18" s="153"/>
      <c r="AC18" s="110">
        <v>2563</v>
      </c>
      <c r="AD18" s="110">
        <v>2563</v>
      </c>
      <c r="AE18" s="110" t="s">
        <v>69</v>
      </c>
      <c r="AF18" s="165"/>
      <c r="AG18" s="105" t="s">
        <v>95</v>
      </c>
      <c r="AH18" s="166"/>
      <c r="AI18" s="167"/>
      <c r="AJ18" s="125">
        <v>365000</v>
      </c>
      <c r="AK18" s="168"/>
      <c r="AL18" s="125">
        <v>365000</v>
      </c>
      <c r="AM18" s="109">
        <f t="shared" si="11"/>
        <v>30416.666666666668</v>
      </c>
      <c r="AN18" s="156">
        <v>30416.666666666668</v>
      </c>
      <c r="AO18" s="156">
        <v>30416.666666666668</v>
      </c>
      <c r="AP18" s="156">
        <v>30416.666666666668</v>
      </c>
      <c r="AQ18" s="169">
        <v>30416.666666666668</v>
      </c>
      <c r="AR18" s="169">
        <v>30416.666666666668</v>
      </c>
      <c r="AS18" s="169">
        <v>30416.666666666668</v>
      </c>
      <c r="AT18" s="169">
        <v>30416.666666666668</v>
      </c>
      <c r="AU18" s="169">
        <v>30416.666666666668</v>
      </c>
      <c r="AV18" s="156">
        <v>30416.666666666668</v>
      </c>
      <c r="AW18" s="156">
        <v>30416.666666666668</v>
      </c>
      <c r="AX18" s="170">
        <v>30416.666666666668</v>
      </c>
      <c r="AY18" s="171"/>
      <c r="AZ18" s="41">
        <f t="shared" si="3"/>
        <v>365000.00000000006</v>
      </c>
      <c r="BA18" s="41">
        <f t="shared" si="4"/>
        <v>0</v>
      </c>
      <c r="BB18" s="153" t="s">
        <v>66</v>
      </c>
      <c r="BD18" s="173"/>
    </row>
    <row r="19" spans="1:16384" s="130" customFormat="1" ht="84">
      <c r="A19" s="110">
        <v>2</v>
      </c>
      <c r="B19" s="110">
        <v>5</v>
      </c>
      <c r="C19" s="174" t="s">
        <v>96</v>
      </c>
      <c r="D19" s="110">
        <v>1.1000000000000001</v>
      </c>
      <c r="E19" s="110">
        <v>13</v>
      </c>
      <c r="F19" s="175" t="s">
        <v>97</v>
      </c>
      <c r="G19" s="175" t="s">
        <v>98</v>
      </c>
      <c r="H19" s="122" t="s">
        <v>66</v>
      </c>
      <c r="I19" s="176" t="s">
        <v>68</v>
      </c>
      <c r="J19" s="177" t="s">
        <v>99</v>
      </c>
      <c r="K19" s="110">
        <v>18.520700000000001</v>
      </c>
      <c r="L19" s="130">
        <v>99.630300000000005</v>
      </c>
      <c r="M19" s="125">
        <v>590000</v>
      </c>
      <c r="N19" s="125">
        <v>565000</v>
      </c>
      <c r="O19" s="109">
        <f t="shared" si="10"/>
        <v>25000</v>
      </c>
      <c r="P19" s="110">
        <v>1</v>
      </c>
      <c r="Q19" s="110">
        <v>1</v>
      </c>
      <c r="R19" s="110">
        <v>1</v>
      </c>
      <c r="S19" s="110">
        <v>1</v>
      </c>
      <c r="T19" s="110">
        <v>1</v>
      </c>
      <c r="U19" s="110"/>
      <c r="V19" s="110"/>
      <c r="W19" s="110"/>
      <c r="X19" s="110"/>
      <c r="Y19" s="110"/>
      <c r="Z19" s="110"/>
      <c r="AA19" s="110"/>
      <c r="AB19" s="110"/>
      <c r="AC19" s="110">
        <v>2563</v>
      </c>
      <c r="AD19" s="110">
        <v>2563</v>
      </c>
      <c r="AE19" s="110" t="s">
        <v>69</v>
      </c>
      <c r="AF19" s="110">
        <v>360</v>
      </c>
      <c r="AG19" s="110" t="s">
        <v>100</v>
      </c>
      <c r="AH19" s="110"/>
      <c r="AI19" s="110"/>
      <c r="AJ19" s="125">
        <v>590000</v>
      </c>
      <c r="AK19" s="128">
        <v>0</v>
      </c>
      <c r="AL19" s="125">
        <v>590000</v>
      </c>
      <c r="AM19" s="109">
        <f t="shared" si="11"/>
        <v>49166.666666666664</v>
      </c>
      <c r="AN19" s="178">
        <v>49166.666666666664</v>
      </c>
      <c r="AO19" s="178">
        <v>49166.666666666664</v>
      </c>
      <c r="AP19" s="178">
        <v>49166.666666666664</v>
      </c>
      <c r="AQ19" s="178">
        <v>49166.666666666664</v>
      </c>
      <c r="AR19" s="178">
        <v>49166.666666666664</v>
      </c>
      <c r="AS19" s="178">
        <v>49166.666666666664</v>
      </c>
      <c r="AT19" s="178">
        <v>49166.666666666664</v>
      </c>
      <c r="AU19" s="178">
        <v>49166.666666666664</v>
      </c>
      <c r="AV19" s="125">
        <v>49166.666666666664</v>
      </c>
      <c r="AW19" s="125">
        <v>49166.666666666664</v>
      </c>
      <c r="AX19" s="179">
        <v>49166.666666666664</v>
      </c>
      <c r="AY19" s="180"/>
      <c r="AZ19" s="41">
        <f t="shared" si="3"/>
        <v>590000</v>
      </c>
      <c r="BA19" s="41">
        <f t="shared" si="4"/>
        <v>0</v>
      </c>
      <c r="BB19" s="110" t="s">
        <v>101</v>
      </c>
      <c r="BD19" s="181"/>
    </row>
    <row r="20" spans="1:16384" s="182" customFormat="1" ht="23.25">
      <c r="A20" s="182">
        <v>2</v>
      </c>
      <c r="B20" s="183">
        <v>6</v>
      </c>
      <c r="C20" s="184" t="s">
        <v>102</v>
      </c>
      <c r="D20" s="183">
        <v>1.1000000000000001</v>
      </c>
      <c r="E20" s="183">
        <v>9</v>
      </c>
      <c r="F20" s="109" t="s">
        <v>103</v>
      </c>
      <c r="G20" s="109" t="s">
        <v>65</v>
      </c>
      <c r="H20" s="109" t="s">
        <v>66</v>
      </c>
      <c r="I20" s="185" t="s">
        <v>67</v>
      </c>
      <c r="J20" s="186" t="s">
        <v>68</v>
      </c>
      <c r="K20" s="187">
        <v>18.439093</v>
      </c>
      <c r="L20" s="188">
        <v>99.635626000000002</v>
      </c>
      <c r="M20" s="189">
        <v>645000</v>
      </c>
      <c r="N20" s="189">
        <v>621000</v>
      </c>
      <c r="O20" s="109">
        <f t="shared" si="10"/>
        <v>24000</v>
      </c>
      <c r="P20" s="190">
        <v>1</v>
      </c>
      <c r="Q20" s="190">
        <v>1</v>
      </c>
      <c r="R20" s="190">
        <v>1</v>
      </c>
      <c r="S20" s="190">
        <v>1</v>
      </c>
      <c r="T20" s="190">
        <v>1</v>
      </c>
      <c r="AC20" s="183">
        <v>2563</v>
      </c>
      <c r="AD20" s="183">
        <v>2563</v>
      </c>
      <c r="AE20" s="183" t="s">
        <v>69</v>
      </c>
      <c r="AF20" s="183">
        <v>180</v>
      </c>
      <c r="AG20" s="115" t="s">
        <v>104</v>
      </c>
      <c r="AH20" s="183"/>
      <c r="AI20" s="183"/>
      <c r="AJ20" s="189">
        <v>645000</v>
      </c>
      <c r="AK20" s="191"/>
      <c r="AL20" s="189">
        <v>645000</v>
      </c>
      <c r="AM20" s="109">
        <f t="shared" si="11"/>
        <v>53750</v>
      </c>
      <c r="AN20" s="109">
        <v>53750</v>
      </c>
      <c r="AO20" s="109">
        <v>53750</v>
      </c>
      <c r="AP20" s="109">
        <v>53750</v>
      </c>
      <c r="AQ20" s="109">
        <v>53750</v>
      </c>
      <c r="AR20" s="109">
        <v>53750</v>
      </c>
      <c r="AS20" s="109">
        <v>53750</v>
      </c>
      <c r="AT20" s="109">
        <v>53750</v>
      </c>
      <c r="AU20" s="109">
        <v>53750</v>
      </c>
      <c r="AV20" s="109">
        <v>53750</v>
      </c>
      <c r="AW20" s="109">
        <v>53750</v>
      </c>
      <c r="AX20" s="117">
        <v>53750</v>
      </c>
      <c r="AY20" s="118"/>
      <c r="AZ20" s="41">
        <f t="shared" si="3"/>
        <v>645000</v>
      </c>
      <c r="BA20" s="41">
        <f t="shared" si="4"/>
        <v>0</v>
      </c>
      <c r="BB20" s="183" t="s">
        <v>105</v>
      </c>
      <c r="BD20" s="192"/>
    </row>
    <row r="21" spans="1:16384" s="130" customFormat="1" ht="23.25">
      <c r="A21" s="110">
        <v>2</v>
      </c>
      <c r="B21" s="110">
        <v>7</v>
      </c>
      <c r="C21" s="193" t="s">
        <v>106</v>
      </c>
      <c r="D21" s="194">
        <v>1.1000000000000001</v>
      </c>
      <c r="E21" s="194">
        <v>9</v>
      </c>
      <c r="F21" s="194" t="s">
        <v>107</v>
      </c>
      <c r="G21" s="194" t="s">
        <v>108</v>
      </c>
      <c r="H21" s="194" t="s">
        <v>76</v>
      </c>
      <c r="I21" s="194" t="s">
        <v>78</v>
      </c>
      <c r="J21" s="194" t="s">
        <v>109</v>
      </c>
      <c r="K21" s="195">
        <v>19.711995999999999</v>
      </c>
      <c r="L21" s="195">
        <v>99.661113</v>
      </c>
      <c r="M21" s="196">
        <v>740000</v>
      </c>
      <c r="N21" s="196">
        <v>710000</v>
      </c>
      <c r="O21" s="109">
        <f t="shared" si="10"/>
        <v>30000</v>
      </c>
      <c r="P21" s="190">
        <v>1</v>
      </c>
      <c r="Q21" s="190">
        <v>1</v>
      </c>
      <c r="R21" s="190">
        <v>1</v>
      </c>
      <c r="S21" s="190">
        <v>1</v>
      </c>
      <c r="T21" s="190">
        <v>1</v>
      </c>
      <c r="U21" s="197"/>
      <c r="V21" s="198">
        <v>148000</v>
      </c>
      <c r="W21" s="199"/>
      <c r="X21" s="200"/>
      <c r="Y21" s="198">
        <v>30000</v>
      </c>
      <c r="Z21" s="201">
        <v>60</v>
      </c>
      <c r="AA21" s="202" t="s">
        <v>110</v>
      </c>
      <c r="AB21" s="199">
        <v>100</v>
      </c>
      <c r="AC21" s="203">
        <v>2563</v>
      </c>
      <c r="AD21" s="203">
        <v>2563</v>
      </c>
      <c r="AE21" s="203" t="s">
        <v>69</v>
      </c>
      <c r="AF21" s="203">
        <v>360</v>
      </c>
      <c r="AG21" s="194" t="s">
        <v>111</v>
      </c>
      <c r="AH21" s="110"/>
      <c r="AI21" s="204" t="s">
        <v>112</v>
      </c>
      <c r="AJ21" s="196">
        <v>740000</v>
      </c>
      <c r="AK21" s="205" t="s">
        <v>79</v>
      </c>
      <c r="AL21" s="196">
        <v>740000</v>
      </c>
      <c r="AM21" s="109">
        <f t="shared" si="11"/>
        <v>61666.666666666664</v>
      </c>
      <c r="AN21" s="125">
        <v>61666.666666666664</v>
      </c>
      <c r="AO21" s="125">
        <v>61666.666666666664</v>
      </c>
      <c r="AP21" s="125">
        <v>61666.666666666664</v>
      </c>
      <c r="AQ21" s="125">
        <v>61666.666666666664</v>
      </c>
      <c r="AR21" s="125">
        <v>61666.666666666664</v>
      </c>
      <c r="AS21" s="125">
        <v>61666.666666666664</v>
      </c>
      <c r="AT21" s="125">
        <v>61666.666666666664</v>
      </c>
      <c r="AU21" s="125">
        <v>61666.666666666664</v>
      </c>
      <c r="AV21" s="125">
        <v>61666.666666666664</v>
      </c>
      <c r="AW21" s="125">
        <v>61666.666666666664</v>
      </c>
      <c r="AX21" s="179">
        <v>61666.666666666664</v>
      </c>
      <c r="AY21" s="180"/>
      <c r="AZ21" s="41">
        <f t="shared" si="3"/>
        <v>739999.99999999988</v>
      </c>
      <c r="BA21" s="41">
        <f t="shared" si="4"/>
        <v>0</v>
      </c>
      <c r="BB21" s="110" t="s">
        <v>108</v>
      </c>
      <c r="BD21" s="181"/>
    </row>
    <row r="22" spans="1:16384" s="130" customFormat="1" ht="23.25">
      <c r="A22" s="110">
        <v>2</v>
      </c>
      <c r="B22" s="110">
        <v>8</v>
      </c>
      <c r="C22" s="193" t="s">
        <v>113</v>
      </c>
      <c r="D22" s="194">
        <v>1.1000000000000001</v>
      </c>
      <c r="E22" s="194">
        <v>9</v>
      </c>
      <c r="F22" s="194" t="s">
        <v>114</v>
      </c>
      <c r="G22" s="194" t="s">
        <v>65</v>
      </c>
      <c r="H22" s="194" t="s">
        <v>66</v>
      </c>
      <c r="I22" s="194"/>
      <c r="J22" s="194" t="s">
        <v>68</v>
      </c>
      <c r="K22" s="195">
        <v>18.292300000000001</v>
      </c>
      <c r="L22" s="195">
        <v>99.490099999999998</v>
      </c>
      <c r="M22" s="196">
        <v>1050000</v>
      </c>
      <c r="N22" s="196">
        <v>1000000</v>
      </c>
      <c r="O22" s="109">
        <f t="shared" si="10"/>
        <v>50000</v>
      </c>
      <c r="P22" s="190">
        <v>1</v>
      </c>
      <c r="Q22" s="190">
        <v>1</v>
      </c>
      <c r="R22" s="190">
        <v>1</v>
      </c>
      <c r="S22" s="190">
        <v>1</v>
      </c>
      <c r="T22" s="190">
        <v>1</v>
      </c>
      <c r="U22" s="197"/>
      <c r="V22" s="198"/>
      <c r="W22" s="199"/>
      <c r="X22" s="200"/>
      <c r="Y22" s="198"/>
      <c r="Z22" s="201">
        <v>1</v>
      </c>
      <c r="AA22" s="202"/>
      <c r="AB22" s="199"/>
      <c r="AC22" s="203">
        <v>2563</v>
      </c>
      <c r="AD22" s="203">
        <v>2563</v>
      </c>
      <c r="AE22" s="203" t="s">
        <v>69</v>
      </c>
      <c r="AF22" s="203">
        <v>360</v>
      </c>
      <c r="AG22" s="194" t="s">
        <v>115</v>
      </c>
      <c r="AH22" s="110"/>
      <c r="AI22" s="204"/>
      <c r="AJ22" s="196">
        <v>1050000</v>
      </c>
      <c r="AK22" s="205">
        <v>0</v>
      </c>
      <c r="AL22" s="196">
        <v>1050000</v>
      </c>
      <c r="AM22" s="109">
        <f t="shared" si="11"/>
        <v>87500</v>
      </c>
      <c r="AN22" s="125">
        <v>87500</v>
      </c>
      <c r="AO22" s="125">
        <v>87500</v>
      </c>
      <c r="AP22" s="125">
        <v>87500</v>
      </c>
      <c r="AQ22" s="125">
        <v>87500</v>
      </c>
      <c r="AR22" s="125">
        <v>87500</v>
      </c>
      <c r="AS22" s="125">
        <v>87500</v>
      </c>
      <c r="AT22" s="125">
        <v>87500</v>
      </c>
      <c r="AU22" s="125">
        <v>87500</v>
      </c>
      <c r="AV22" s="125">
        <v>87500</v>
      </c>
      <c r="AW22" s="125">
        <v>87500</v>
      </c>
      <c r="AX22" s="179">
        <v>87500</v>
      </c>
      <c r="AY22" s="180"/>
      <c r="AZ22" s="41">
        <f t="shared" si="3"/>
        <v>1050000</v>
      </c>
      <c r="BA22" s="41">
        <f t="shared" si="4"/>
        <v>0</v>
      </c>
      <c r="BB22" s="110" t="s">
        <v>116</v>
      </c>
      <c r="BD22" s="181"/>
    </row>
    <row r="23" spans="1:16384" s="74" customFormat="1" ht="23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  <c r="N23" s="67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7"/>
      <c r="AK23" s="70"/>
      <c r="AL23" s="67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71"/>
      <c r="AY23" s="72"/>
      <c r="AZ23" s="41">
        <f t="shared" si="3"/>
        <v>0</v>
      </c>
      <c r="BA23" s="41">
        <f t="shared" si="4"/>
        <v>0</v>
      </c>
      <c r="BB23" s="73">
        <v>4</v>
      </c>
      <c r="BD23" s="75"/>
    </row>
    <row r="24" spans="1:16384" s="206" customFormat="1" ht="23.25">
      <c r="B24" s="207">
        <f>+B25+B30+B34+B39+B43+B47+B51</f>
        <v>9</v>
      </c>
      <c r="C24" s="87" t="s">
        <v>117</v>
      </c>
      <c r="D24" s="208"/>
      <c r="E24" s="207"/>
      <c r="F24" s="207"/>
      <c r="G24" s="207"/>
      <c r="H24" s="207"/>
      <c r="I24" s="209"/>
      <c r="J24" s="210"/>
      <c r="K24" s="210"/>
      <c r="L24" s="211"/>
      <c r="M24" s="212">
        <f>+M25+M30+M34+M39+M43+M47+M51</f>
        <v>5100000</v>
      </c>
      <c r="N24" s="212">
        <f>+N25+N30+N34+N39+N43+N47+N51</f>
        <v>7111000</v>
      </c>
      <c r="O24" s="212">
        <f>+O25+O30+O34+O39+O43+O47+O51</f>
        <v>-4851000</v>
      </c>
      <c r="P24" s="207"/>
      <c r="U24" s="213"/>
      <c r="V24" s="214">
        <f t="shared" ref="V24:Z24" si="12">+V25+V30+V34+V39+V43+V47+V51</f>
        <v>5100</v>
      </c>
      <c r="W24" s="215">
        <f t="shared" si="12"/>
        <v>8.52</v>
      </c>
      <c r="X24" s="215">
        <f t="shared" si="12"/>
        <v>0</v>
      </c>
      <c r="Y24" s="214">
        <f t="shared" si="12"/>
        <v>870</v>
      </c>
      <c r="Z24" s="214">
        <f t="shared" si="12"/>
        <v>40</v>
      </c>
      <c r="AA24" s="216"/>
      <c r="AB24" s="216"/>
      <c r="AC24" s="216"/>
      <c r="AD24" s="216"/>
      <c r="AE24" s="216"/>
      <c r="AF24" s="217"/>
      <c r="AH24" s="207"/>
      <c r="AI24" s="207"/>
      <c r="AJ24" s="212">
        <f t="shared" ref="AJ24:AJ54" si="13">M24</f>
        <v>5100000</v>
      </c>
      <c r="AK24" s="212">
        <f t="shared" ref="AK24:AX24" si="14">+AK25+AK30+AK34+AK39+AK43+AK47+AK51</f>
        <v>0</v>
      </c>
      <c r="AL24" s="212">
        <f t="shared" ref="AL24:AL54" si="15">AJ24</f>
        <v>5100000</v>
      </c>
      <c r="AM24" s="212">
        <f t="shared" si="14"/>
        <v>385833.33333333337</v>
      </c>
      <c r="AN24" s="212">
        <f t="shared" si="14"/>
        <v>1009166.6666666666</v>
      </c>
      <c r="AO24" s="212">
        <f t="shared" si="14"/>
        <v>1029166.6666666666</v>
      </c>
      <c r="AP24" s="212">
        <f t="shared" si="14"/>
        <v>654166.66666666663</v>
      </c>
      <c r="AQ24" s="212">
        <f t="shared" si="14"/>
        <v>564166.66666666663</v>
      </c>
      <c r="AR24" s="212">
        <f t="shared" si="14"/>
        <v>351666.66666666669</v>
      </c>
      <c r="AS24" s="212">
        <f t="shared" si="14"/>
        <v>351666.66666666669</v>
      </c>
      <c r="AT24" s="212">
        <f t="shared" si="14"/>
        <v>351666.66666666669</v>
      </c>
      <c r="AU24" s="212">
        <f t="shared" si="14"/>
        <v>351666.66666666669</v>
      </c>
      <c r="AV24" s="212">
        <f t="shared" si="14"/>
        <v>214166.66666666669</v>
      </c>
      <c r="AW24" s="212">
        <f t="shared" si="14"/>
        <v>174166.66666666669</v>
      </c>
      <c r="AX24" s="212">
        <f t="shared" si="14"/>
        <v>79166.666666666672</v>
      </c>
      <c r="AY24" s="212"/>
      <c r="AZ24" s="41">
        <f t="shared" si="3"/>
        <v>5516666.6666666679</v>
      </c>
      <c r="BA24" s="41">
        <f t="shared" si="4"/>
        <v>-416666.66666666791</v>
      </c>
      <c r="BB24" s="218">
        <v>3</v>
      </c>
    </row>
    <row r="25" spans="1:16384" s="226" customFormat="1" ht="23.25">
      <c r="A25" s="219"/>
      <c r="B25" s="220">
        <f>COUNT(B26:B29)</f>
        <v>2</v>
      </c>
      <c r="C25" s="221" t="s">
        <v>118</v>
      </c>
      <c r="D25" s="222"/>
      <c r="E25" s="220"/>
      <c r="F25" s="220"/>
      <c r="G25" s="220"/>
      <c r="H25" s="220"/>
      <c r="I25" s="223"/>
      <c r="J25" s="223"/>
      <c r="K25" s="223"/>
      <c r="L25" s="223"/>
      <c r="M25" s="224">
        <f>SUM(M26:M29)</f>
        <v>600000</v>
      </c>
      <c r="N25" s="224">
        <f>SUM(N26:N29)</f>
        <v>780000</v>
      </c>
      <c r="O25" s="225">
        <f>SUM(O26:O29)</f>
        <v>-180000</v>
      </c>
      <c r="P25" s="220"/>
      <c r="Q25" s="219"/>
      <c r="R25" s="219"/>
      <c r="S25" s="219"/>
      <c r="T25" s="219"/>
      <c r="V25" s="227">
        <f>SUM(V26:V29)</f>
        <v>4600</v>
      </c>
      <c r="W25" s="228">
        <f>SUM(W26:W29)</f>
        <v>8.52</v>
      </c>
      <c r="X25" s="229">
        <f>SUM(X26:X29)</f>
        <v>0</v>
      </c>
      <c r="Y25" s="227">
        <f>SUM(Y26:Y29)</f>
        <v>670</v>
      </c>
      <c r="Z25" s="227">
        <f>SUM(Z26:Z29)</f>
        <v>20</v>
      </c>
      <c r="AG25" s="219"/>
      <c r="AH25" s="220"/>
      <c r="AI25" s="220"/>
      <c r="AJ25" s="224">
        <f t="shared" si="13"/>
        <v>600000</v>
      </c>
      <c r="AK25" s="230">
        <f t="shared" ref="AK25:AX25" si="16">SUM(AK26:AK29)</f>
        <v>0</v>
      </c>
      <c r="AL25" s="224">
        <f t="shared" si="15"/>
        <v>600000</v>
      </c>
      <c r="AM25" s="224">
        <f t="shared" si="16"/>
        <v>266666.66666666669</v>
      </c>
      <c r="AN25" s="224">
        <f t="shared" si="16"/>
        <v>300000</v>
      </c>
      <c r="AO25" s="224">
        <f t="shared" si="16"/>
        <v>300000</v>
      </c>
      <c r="AP25" s="224">
        <f t="shared" si="16"/>
        <v>0</v>
      </c>
      <c r="AQ25" s="224">
        <f t="shared" si="16"/>
        <v>0</v>
      </c>
      <c r="AR25" s="224">
        <f t="shared" si="16"/>
        <v>0</v>
      </c>
      <c r="AS25" s="224">
        <f t="shared" si="16"/>
        <v>0</v>
      </c>
      <c r="AT25" s="224">
        <f t="shared" si="16"/>
        <v>0</v>
      </c>
      <c r="AU25" s="224">
        <f t="shared" si="16"/>
        <v>0</v>
      </c>
      <c r="AV25" s="224">
        <f t="shared" si="16"/>
        <v>0</v>
      </c>
      <c r="AW25" s="224">
        <f t="shared" si="16"/>
        <v>0</v>
      </c>
      <c r="AX25" s="231">
        <f t="shared" si="16"/>
        <v>0</v>
      </c>
      <c r="AY25" s="231"/>
      <c r="AZ25" s="149">
        <f t="shared" si="3"/>
        <v>866666.66666666674</v>
      </c>
      <c r="BA25" s="149">
        <f t="shared" si="4"/>
        <v>-266666.66666666674</v>
      </c>
      <c r="BB25" s="232" t="s">
        <v>76</v>
      </c>
      <c r="BC25" s="219"/>
      <c r="BD25" s="233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  <c r="IU25" s="219"/>
      <c r="IV25" s="219"/>
      <c r="IW25" s="219"/>
      <c r="IX25" s="219"/>
      <c r="IY25" s="219"/>
      <c r="IZ25" s="219"/>
      <c r="JA25" s="219"/>
      <c r="JB25" s="219"/>
      <c r="JC25" s="219"/>
      <c r="JD25" s="219"/>
      <c r="JE25" s="219"/>
      <c r="JF25" s="219"/>
      <c r="JG25" s="219"/>
      <c r="JH25" s="219"/>
      <c r="JI25" s="219"/>
      <c r="JJ25" s="219"/>
      <c r="JK25" s="219"/>
      <c r="JL25" s="219"/>
      <c r="JM25" s="219"/>
      <c r="JN25" s="219"/>
      <c r="JO25" s="219"/>
      <c r="JP25" s="219"/>
      <c r="JQ25" s="219"/>
      <c r="JR25" s="219"/>
      <c r="JS25" s="219"/>
      <c r="JT25" s="219"/>
      <c r="JU25" s="219"/>
      <c r="JV25" s="219"/>
      <c r="JW25" s="219"/>
      <c r="JX25" s="219"/>
      <c r="JY25" s="219"/>
      <c r="JZ25" s="219"/>
      <c r="KA25" s="219"/>
      <c r="KB25" s="219"/>
      <c r="KC25" s="219"/>
      <c r="KD25" s="219"/>
      <c r="KE25" s="219"/>
      <c r="KF25" s="219"/>
      <c r="KG25" s="219"/>
      <c r="KH25" s="219"/>
      <c r="KI25" s="219"/>
      <c r="KJ25" s="219"/>
      <c r="KK25" s="219"/>
      <c r="KL25" s="219"/>
      <c r="KM25" s="219"/>
      <c r="KN25" s="219"/>
      <c r="KO25" s="219"/>
      <c r="KP25" s="219"/>
      <c r="KQ25" s="219"/>
      <c r="KR25" s="219"/>
      <c r="KS25" s="219"/>
      <c r="KT25" s="219"/>
      <c r="KU25" s="219"/>
      <c r="KV25" s="219"/>
      <c r="KW25" s="219"/>
      <c r="KX25" s="219"/>
      <c r="KY25" s="219"/>
      <c r="KZ25" s="219"/>
      <c r="LA25" s="219"/>
      <c r="LB25" s="219"/>
      <c r="LC25" s="219"/>
      <c r="LD25" s="219"/>
      <c r="LE25" s="219"/>
      <c r="LF25" s="219"/>
      <c r="LG25" s="219"/>
      <c r="LH25" s="219"/>
      <c r="LI25" s="219"/>
      <c r="LJ25" s="219"/>
      <c r="LK25" s="219"/>
      <c r="LL25" s="219"/>
      <c r="LM25" s="219"/>
      <c r="LN25" s="219"/>
      <c r="LO25" s="219"/>
      <c r="LP25" s="219"/>
      <c r="LQ25" s="219"/>
      <c r="LR25" s="219"/>
      <c r="LS25" s="219"/>
      <c r="LT25" s="219"/>
      <c r="LU25" s="219"/>
      <c r="LV25" s="219"/>
      <c r="LW25" s="219"/>
      <c r="LX25" s="219"/>
      <c r="LY25" s="219"/>
      <c r="LZ25" s="219"/>
      <c r="MA25" s="219"/>
      <c r="MB25" s="219"/>
      <c r="MC25" s="219"/>
      <c r="MD25" s="219"/>
      <c r="ME25" s="219"/>
      <c r="MF25" s="219"/>
      <c r="MG25" s="219"/>
      <c r="MH25" s="219"/>
      <c r="MI25" s="219"/>
      <c r="MJ25" s="219"/>
      <c r="MK25" s="219"/>
      <c r="ML25" s="219"/>
      <c r="MM25" s="219"/>
      <c r="MN25" s="219"/>
      <c r="MO25" s="219"/>
      <c r="MP25" s="219"/>
      <c r="MQ25" s="219"/>
      <c r="MR25" s="219"/>
      <c r="MS25" s="219"/>
      <c r="MT25" s="219"/>
      <c r="MU25" s="219"/>
      <c r="MV25" s="219"/>
      <c r="MW25" s="219"/>
      <c r="MX25" s="219"/>
      <c r="MY25" s="219"/>
      <c r="MZ25" s="219"/>
      <c r="NA25" s="219"/>
      <c r="NB25" s="219"/>
      <c r="NC25" s="219"/>
      <c r="ND25" s="219"/>
      <c r="NE25" s="219"/>
      <c r="NF25" s="219"/>
      <c r="NG25" s="219"/>
      <c r="NH25" s="219"/>
      <c r="NI25" s="219"/>
      <c r="NJ25" s="219"/>
      <c r="NK25" s="219"/>
      <c r="NL25" s="219"/>
      <c r="NM25" s="219"/>
      <c r="NN25" s="219"/>
      <c r="NO25" s="219"/>
      <c r="NP25" s="219"/>
      <c r="NQ25" s="219"/>
      <c r="NR25" s="219"/>
      <c r="NS25" s="219"/>
      <c r="NT25" s="219"/>
      <c r="NU25" s="219"/>
      <c r="NV25" s="219"/>
      <c r="NW25" s="219"/>
      <c r="NX25" s="219"/>
      <c r="NY25" s="219"/>
      <c r="NZ25" s="219"/>
      <c r="OA25" s="219"/>
      <c r="OB25" s="219"/>
      <c r="OC25" s="219"/>
      <c r="OD25" s="219"/>
      <c r="OE25" s="219"/>
      <c r="OF25" s="219"/>
      <c r="OG25" s="219"/>
      <c r="OH25" s="219"/>
      <c r="OI25" s="219"/>
      <c r="OJ25" s="219"/>
      <c r="OK25" s="219"/>
      <c r="OL25" s="219"/>
      <c r="OM25" s="219"/>
      <c r="ON25" s="219"/>
      <c r="OO25" s="219"/>
      <c r="OP25" s="219"/>
      <c r="OQ25" s="219"/>
      <c r="OR25" s="219"/>
      <c r="OS25" s="219"/>
      <c r="OT25" s="219"/>
      <c r="OU25" s="219"/>
      <c r="OV25" s="219"/>
      <c r="OW25" s="219"/>
      <c r="OX25" s="219"/>
      <c r="OY25" s="219"/>
      <c r="OZ25" s="219"/>
      <c r="PA25" s="219"/>
      <c r="PB25" s="219"/>
      <c r="PC25" s="219"/>
      <c r="PD25" s="219"/>
      <c r="PE25" s="219"/>
      <c r="PF25" s="219"/>
      <c r="PG25" s="219"/>
      <c r="PH25" s="219"/>
      <c r="PI25" s="219"/>
      <c r="PJ25" s="219"/>
      <c r="PK25" s="219"/>
      <c r="PL25" s="219"/>
      <c r="PM25" s="219"/>
      <c r="PN25" s="219"/>
      <c r="PO25" s="219"/>
      <c r="PP25" s="219"/>
      <c r="PQ25" s="219"/>
      <c r="PR25" s="219"/>
      <c r="PS25" s="219"/>
      <c r="PT25" s="219"/>
      <c r="PU25" s="219"/>
      <c r="PV25" s="219"/>
      <c r="PW25" s="219"/>
      <c r="PX25" s="219"/>
      <c r="PY25" s="219"/>
      <c r="PZ25" s="219"/>
      <c r="QA25" s="219"/>
      <c r="QB25" s="219"/>
      <c r="QC25" s="219"/>
      <c r="QD25" s="219"/>
      <c r="QE25" s="219"/>
      <c r="QF25" s="219"/>
      <c r="QG25" s="219"/>
      <c r="QH25" s="219"/>
      <c r="QI25" s="219"/>
      <c r="QJ25" s="219"/>
      <c r="QK25" s="219"/>
      <c r="QL25" s="219"/>
      <c r="QM25" s="219"/>
      <c r="QN25" s="219"/>
      <c r="QO25" s="219"/>
      <c r="QP25" s="219"/>
      <c r="QQ25" s="219"/>
      <c r="QR25" s="219"/>
      <c r="QS25" s="219"/>
      <c r="QT25" s="219"/>
      <c r="QU25" s="219"/>
      <c r="QV25" s="219"/>
      <c r="QW25" s="219"/>
      <c r="QX25" s="219"/>
      <c r="QY25" s="219"/>
      <c r="QZ25" s="219"/>
      <c r="RA25" s="219"/>
      <c r="RB25" s="219"/>
      <c r="RC25" s="219"/>
      <c r="RD25" s="219"/>
      <c r="RE25" s="219"/>
      <c r="RF25" s="219"/>
      <c r="RG25" s="219"/>
      <c r="RH25" s="219"/>
      <c r="RI25" s="219"/>
      <c r="RJ25" s="219"/>
      <c r="RK25" s="219"/>
      <c r="RL25" s="219"/>
      <c r="RM25" s="219"/>
      <c r="RN25" s="219"/>
      <c r="RO25" s="219"/>
      <c r="RP25" s="219"/>
      <c r="RQ25" s="219"/>
      <c r="RR25" s="219"/>
      <c r="RS25" s="219"/>
      <c r="RT25" s="219"/>
      <c r="RU25" s="219"/>
      <c r="RV25" s="219"/>
      <c r="RW25" s="219"/>
      <c r="RX25" s="219"/>
      <c r="RY25" s="219"/>
      <c r="RZ25" s="219"/>
      <c r="SA25" s="219"/>
      <c r="SB25" s="219"/>
      <c r="SC25" s="219"/>
      <c r="SD25" s="219"/>
      <c r="SE25" s="219"/>
      <c r="SF25" s="219"/>
      <c r="SG25" s="219"/>
      <c r="SH25" s="219"/>
      <c r="SI25" s="219"/>
      <c r="SJ25" s="219"/>
      <c r="SK25" s="219"/>
      <c r="SL25" s="219"/>
      <c r="SM25" s="219"/>
      <c r="SN25" s="219"/>
      <c r="SO25" s="219"/>
      <c r="SP25" s="219"/>
      <c r="SQ25" s="219"/>
      <c r="SR25" s="219"/>
      <c r="SS25" s="219"/>
      <c r="ST25" s="219"/>
      <c r="SU25" s="219"/>
      <c r="SV25" s="219"/>
      <c r="SW25" s="219"/>
      <c r="SX25" s="219"/>
      <c r="SY25" s="219"/>
      <c r="SZ25" s="219"/>
      <c r="TA25" s="219"/>
      <c r="TB25" s="219"/>
      <c r="TC25" s="219"/>
      <c r="TD25" s="219"/>
      <c r="TE25" s="219"/>
      <c r="TF25" s="219"/>
      <c r="TG25" s="219"/>
      <c r="TH25" s="219"/>
      <c r="TI25" s="219"/>
      <c r="TJ25" s="219"/>
      <c r="TK25" s="219"/>
      <c r="TL25" s="219"/>
      <c r="TM25" s="219"/>
      <c r="TN25" s="219"/>
      <c r="TO25" s="219"/>
      <c r="TP25" s="219"/>
      <c r="TQ25" s="219"/>
      <c r="TR25" s="219"/>
      <c r="TS25" s="219"/>
      <c r="TT25" s="219"/>
      <c r="TU25" s="219"/>
      <c r="TV25" s="219"/>
      <c r="TW25" s="219"/>
      <c r="TX25" s="219"/>
      <c r="TY25" s="219"/>
      <c r="TZ25" s="219"/>
      <c r="UA25" s="219"/>
      <c r="UB25" s="219"/>
      <c r="UC25" s="219"/>
      <c r="UD25" s="219"/>
      <c r="UE25" s="219"/>
      <c r="UF25" s="219"/>
      <c r="UG25" s="219"/>
      <c r="UH25" s="219"/>
      <c r="UI25" s="219"/>
      <c r="UJ25" s="219"/>
      <c r="UK25" s="219"/>
      <c r="UL25" s="219"/>
      <c r="UM25" s="219"/>
      <c r="UN25" s="219"/>
      <c r="UO25" s="219"/>
      <c r="UP25" s="219"/>
      <c r="UQ25" s="219"/>
      <c r="UR25" s="219"/>
      <c r="US25" s="219"/>
      <c r="UT25" s="219"/>
      <c r="UU25" s="219"/>
      <c r="UV25" s="219"/>
      <c r="UW25" s="219"/>
      <c r="UX25" s="219"/>
      <c r="UY25" s="219"/>
      <c r="UZ25" s="219"/>
      <c r="VA25" s="219"/>
      <c r="VB25" s="219"/>
      <c r="VC25" s="219"/>
      <c r="VD25" s="219"/>
      <c r="VE25" s="219"/>
      <c r="VF25" s="219"/>
      <c r="VG25" s="219"/>
      <c r="VH25" s="219"/>
      <c r="VI25" s="219"/>
      <c r="VJ25" s="219"/>
      <c r="VK25" s="219"/>
      <c r="VL25" s="219"/>
      <c r="VM25" s="219"/>
      <c r="VN25" s="219"/>
      <c r="VO25" s="219"/>
      <c r="VP25" s="219"/>
      <c r="VQ25" s="219"/>
      <c r="VR25" s="219"/>
      <c r="VS25" s="219"/>
      <c r="VT25" s="219"/>
      <c r="VU25" s="219"/>
      <c r="VV25" s="219"/>
      <c r="VW25" s="219"/>
      <c r="VX25" s="219"/>
      <c r="VY25" s="219"/>
      <c r="VZ25" s="219"/>
      <c r="WA25" s="219"/>
      <c r="WB25" s="219"/>
      <c r="WC25" s="219"/>
      <c r="WD25" s="219"/>
      <c r="WE25" s="219"/>
      <c r="WF25" s="219"/>
      <c r="WG25" s="219"/>
      <c r="WH25" s="219"/>
      <c r="WI25" s="219"/>
      <c r="WJ25" s="219"/>
      <c r="WK25" s="219"/>
      <c r="WL25" s="219"/>
      <c r="WM25" s="219"/>
      <c r="WN25" s="219"/>
      <c r="WO25" s="219"/>
      <c r="WP25" s="219"/>
      <c r="WQ25" s="219"/>
      <c r="WR25" s="219"/>
      <c r="WS25" s="219"/>
      <c r="WT25" s="219"/>
      <c r="WU25" s="219"/>
      <c r="WV25" s="219"/>
      <c r="WW25" s="219"/>
      <c r="WX25" s="219"/>
      <c r="WY25" s="219"/>
      <c r="WZ25" s="219"/>
      <c r="XA25" s="219"/>
      <c r="XB25" s="219"/>
      <c r="XC25" s="219"/>
      <c r="XD25" s="219"/>
      <c r="XE25" s="219"/>
      <c r="XF25" s="219"/>
      <c r="XG25" s="219"/>
      <c r="XH25" s="219"/>
      <c r="XI25" s="219"/>
      <c r="XJ25" s="219"/>
      <c r="XK25" s="219"/>
      <c r="XL25" s="219"/>
      <c r="XM25" s="219"/>
      <c r="XN25" s="219"/>
      <c r="XO25" s="219"/>
      <c r="XP25" s="219"/>
      <c r="XQ25" s="219"/>
      <c r="XR25" s="219"/>
      <c r="XS25" s="219"/>
      <c r="XT25" s="219"/>
      <c r="XU25" s="219"/>
      <c r="XV25" s="219"/>
      <c r="XW25" s="219"/>
      <c r="XX25" s="219"/>
      <c r="XY25" s="219"/>
      <c r="XZ25" s="219"/>
      <c r="YA25" s="219"/>
      <c r="YB25" s="219"/>
      <c r="YC25" s="219"/>
      <c r="YD25" s="219"/>
      <c r="YE25" s="219"/>
      <c r="YF25" s="219"/>
      <c r="YG25" s="219"/>
      <c r="YH25" s="219"/>
      <c r="YI25" s="219"/>
      <c r="YJ25" s="219"/>
      <c r="YK25" s="219"/>
      <c r="YL25" s="219"/>
      <c r="YM25" s="219"/>
      <c r="YN25" s="219"/>
      <c r="YO25" s="219"/>
      <c r="YP25" s="219"/>
      <c r="YQ25" s="219"/>
      <c r="YR25" s="219"/>
      <c r="YS25" s="219"/>
      <c r="YT25" s="219"/>
      <c r="YU25" s="219"/>
      <c r="YV25" s="219"/>
      <c r="YW25" s="219"/>
      <c r="YX25" s="219"/>
      <c r="YY25" s="219"/>
      <c r="YZ25" s="219"/>
      <c r="ZA25" s="219"/>
      <c r="ZB25" s="219"/>
      <c r="ZC25" s="219"/>
      <c r="ZD25" s="219"/>
      <c r="ZE25" s="219"/>
      <c r="ZF25" s="219"/>
      <c r="ZG25" s="219"/>
      <c r="ZH25" s="219"/>
      <c r="ZI25" s="219"/>
      <c r="ZJ25" s="219"/>
      <c r="ZK25" s="219"/>
      <c r="ZL25" s="219"/>
      <c r="ZM25" s="219"/>
      <c r="ZN25" s="219"/>
      <c r="ZO25" s="219"/>
      <c r="ZP25" s="219"/>
      <c r="ZQ25" s="219"/>
      <c r="ZR25" s="219"/>
      <c r="ZS25" s="219"/>
      <c r="ZT25" s="219"/>
      <c r="ZU25" s="219"/>
      <c r="ZV25" s="219"/>
      <c r="ZW25" s="219"/>
      <c r="ZX25" s="219"/>
      <c r="ZY25" s="219"/>
      <c r="ZZ25" s="219"/>
      <c r="AAA25" s="219"/>
      <c r="AAB25" s="219"/>
      <c r="AAC25" s="219"/>
      <c r="AAD25" s="219"/>
      <c r="AAE25" s="219"/>
      <c r="AAF25" s="219"/>
      <c r="AAG25" s="219"/>
      <c r="AAH25" s="219"/>
      <c r="AAI25" s="219"/>
      <c r="AAJ25" s="219"/>
      <c r="AAK25" s="219"/>
      <c r="AAL25" s="219"/>
      <c r="AAM25" s="219"/>
      <c r="AAN25" s="219"/>
      <c r="AAO25" s="219"/>
      <c r="AAP25" s="219"/>
      <c r="AAQ25" s="219"/>
      <c r="AAR25" s="219"/>
      <c r="AAS25" s="219"/>
      <c r="AAT25" s="219"/>
      <c r="AAU25" s="219"/>
      <c r="AAV25" s="219"/>
      <c r="AAW25" s="219"/>
      <c r="AAX25" s="219"/>
      <c r="AAY25" s="219"/>
      <c r="AAZ25" s="219"/>
      <c r="ABA25" s="219"/>
      <c r="ABB25" s="219"/>
      <c r="ABC25" s="219"/>
      <c r="ABD25" s="219"/>
      <c r="ABE25" s="219"/>
      <c r="ABF25" s="219"/>
      <c r="ABG25" s="219"/>
      <c r="ABH25" s="219"/>
      <c r="ABI25" s="219"/>
      <c r="ABJ25" s="219"/>
      <c r="ABK25" s="219"/>
      <c r="ABL25" s="219"/>
      <c r="ABM25" s="219"/>
      <c r="ABN25" s="219"/>
      <c r="ABO25" s="219"/>
      <c r="ABP25" s="219"/>
      <c r="ABQ25" s="219"/>
      <c r="ABR25" s="219"/>
      <c r="ABS25" s="219"/>
      <c r="ABT25" s="219"/>
      <c r="ABU25" s="219"/>
      <c r="ABV25" s="219"/>
      <c r="ABW25" s="219"/>
      <c r="ABX25" s="219"/>
      <c r="ABY25" s="219"/>
      <c r="ABZ25" s="219"/>
      <c r="ACA25" s="219"/>
      <c r="ACB25" s="219"/>
      <c r="ACC25" s="219"/>
      <c r="ACD25" s="219"/>
      <c r="ACE25" s="219"/>
      <c r="ACF25" s="219"/>
      <c r="ACG25" s="219"/>
      <c r="ACH25" s="219"/>
      <c r="ACI25" s="219"/>
      <c r="ACJ25" s="219"/>
      <c r="ACK25" s="219"/>
      <c r="ACL25" s="219"/>
      <c r="ACM25" s="219"/>
      <c r="ACN25" s="219"/>
      <c r="ACO25" s="219"/>
      <c r="ACP25" s="219"/>
      <c r="ACQ25" s="219"/>
      <c r="ACR25" s="219"/>
      <c r="ACS25" s="219"/>
      <c r="ACT25" s="219"/>
      <c r="ACU25" s="219"/>
      <c r="ACV25" s="219"/>
      <c r="ACW25" s="219"/>
      <c r="ACX25" s="219"/>
      <c r="ACY25" s="219"/>
      <c r="ACZ25" s="219"/>
      <c r="ADA25" s="219"/>
      <c r="ADB25" s="219"/>
      <c r="ADC25" s="219"/>
      <c r="ADD25" s="219"/>
      <c r="ADE25" s="219"/>
      <c r="ADF25" s="219"/>
      <c r="ADG25" s="219"/>
      <c r="ADH25" s="219"/>
      <c r="ADI25" s="219"/>
      <c r="ADJ25" s="219"/>
      <c r="ADK25" s="219"/>
      <c r="ADL25" s="219"/>
      <c r="ADM25" s="219"/>
      <c r="ADN25" s="219"/>
      <c r="ADO25" s="219"/>
      <c r="ADP25" s="219"/>
      <c r="ADQ25" s="219"/>
      <c r="ADR25" s="219"/>
      <c r="ADS25" s="219"/>
      <c r="ADT25" s="219"/>
      <c r="ADU25" s="219"/>
      <c r="ADV25" s="219"/>
      <c r="ADW25" s="219"/>
      <c r="ADX25" s="219"/>
      <c r="ADY25" s="219"/>
      <c r="ADZ25" s="219"/>
      <c r="AEA25" s="219"/>
      <c r="AEB25" s="219"/>
      <c r="AEC25" s="219"/>
      <c r="AED25" s="219"/>
      <c r="AEE25" s="219"/>
      <c r="AEF25" s="219"/>
      <c r="AEG25" s="219"/>
      <c r="AEH25" s="219"/>
      <c r="AEI25" s="219"/>
      <c r="AEJ25" s="219"/>
      <c r="AEK25" s="219"/>
      <c r="AEL25" s="219"/>
      <c r="AEM25" s="219"/>
      <c r="AEN25" s="219"/>
      <c r="AEO25" s="219"/>
      <c r="AEP25" s="219"/>
      <c r="AEQ25" s="219"/>
      <c r="AER25" s="219"/>
      <c r="AES25" s="219"/>
      <c r="AET25" s="219"/>
      <c r="AEU25" s="219"/>
      <c r="AEV25" s="219"/>
      <c r="AEW25" s="219"/>
      <c r="AEX25" s="219"/>
      <c r="AEY25" s="219"/>
      <c r="AEZ25" s="219"/>
      <c r="AFA25" s="219"/>
      <c r="AFB25" s="219"/>
      <c r="AFC25" s="219"/>
      <c r="AFD25" s="219"/>
      <c r="AFE25" s="219"/>
      <c r="AFF25" s="219"/>
      <c r="AFG25" s="219"/>
      <c r="AFH25" s="219"/>
      <c r="AFI25" s="219"/>
      <c r="AFJ25" s="219"/>
      <c r="AFK25" s="219"/>
      <c r="AFL25" s="219"/>
      <c r="AFM25" s="219"/>
      <c r="AFN25" s="219"/>
      <c r="AFO25" s="219"/>
      <c r="AFP25" s="219"/>
      <c r="AFQ25" s="219"/>
      <c r="AFR25" s="219"/>
      <c r="AFS25" s="219"/>
      <c r="AFT25" s="219"/>
      <c r="AFU25" s="219"/>
      <c r="AFV25" s="219"/>
      <c r="AFW25" s="219"/>
      <c r="AFX25" s="219"/>
      <c r="AFY25" s="219"/>
      <c r="AFZ25" s="219"/>
      <c r="AGA25" s="219"/>
      <c r="AGB25" s="219"/>
      <c r="AGC25" s="219"/>
      <c r="AGD25" s="219"/>
      <c r="AGE25" s="219"/>
      <c r="AGF25" s="219"/>
      <c r="AGG25" s="219"/>
      <c r="AGH25" s="219"/>
      <c r="AGI25" s="219"/>
      <c r="AGJ25" s="219"/>
      <c r="AGK25" s="219"/>
      <c r="AGL25" s="219"/>
      <c r="AGM25" s="219"/>
      <c r="AGN25" s="219"/>
      <c r="AGO25" s="219"/>
      <c r="AGP25" s="219"/>
      <c r="AGQ25" s="219"/>
      <c r="AGR25" s="219"/>
      <c r="AGS25" s="219"/>
      <c r="AGT25" s="219"/>
      <c r="AGU25" s="219"/>
      <c r="AGV25" s="219"/>
      <c r="AGW25" s="219"/>
      <c r="AGX25" s="219"/>
      <c r="AGY25" s="219"/>
      <c r="AGZ25" s="219"/>
      <c r="AHA25" s="219"/>
      <c r="AHB25" s="219"/>
      <c r="AHC25" s="219"/>
      <c r="AHD25" s="219"/>
      <c r="AHE25" s="219"/>
      <c r="AHF25" s="219"/>
      <c r="AHG25" s="219"/>
      <c r="AHH25" s="219"/>
      <c r="AHI25" s="219"/>
      <c r="AHJ25" s="219"/>
      <c r="AHK25" s="219"/>
      <c r="AHL25" s="219"/>
      <c r="AHM25" s="219"/>
      <c r="AHN25" s="219"/>
      <c r="AHO25" s="219"/>
      <c r="AHP25" s="219"/>
      <c r="AHQ25" s="219"/>
      <c r="AHR25" s="219"/>
      <c r="AHS25" s="219"/>
      <c r="AHT25" s="219"/>
      <c r="AHU25" s="219"/>
      <c r="AHV25" s="219"/>
      <c r="AHW25" s="219"/>
      <c r="AHX25" s="219"/>
      <c r="AHY25" s="219"/>
      <c r="AHZ25" s="219"/>
      <c r="AIA25" s="219"/>
      <c r="AIB25" s="219"/>
      <c r="AIC25" s="219"/>
      <c r="AID25" s="219"/>
      <c r="AIE25" s="219"/>
      <c r="AIF25" s="219"/>
      <c r="AIG25" s="219"/>
      <c r="AIH25" s="219"/>
      <c r="AII25" s="219"/>
      <c r="AIJ25" s="219"/>
      <c r="AIK25" s="219"/>
      <c r="AIL25" s="219"/>
      <c r="AIM25" s="219"/>
      <c r="AIN25" s="219"/>
      <c r="AIO25" s="219"/>
      <c r="AIP25" s="219"/>
      <c r="AIQ25" s="219"/>
      <c r="AIR25" s="219"/>
      <c r="AIS25" s="219"/>
      <c r="AIT25" s="219"/>
      <c r="AIU25" s="219"/>
      <c r="AIV25" s="219"/>
      <c r="AIW25" s="219"/>
      <c r="AIX25" s="219"/>
      <c r="AIY25" s="219"/>
      <c r="AIZ25" s="219"/>
      <c r="AJA25" s="219"/>
      <c r="AJB25" s="219"/>
      <c r="AJC25" s="219"/>
      <c r="AJD25" s="219"/>
      <c r="AJE25" s="219"/>
      <c r="AJF25" s="219"/>
      <c r="AJG25" s="219"/>
      <c r="AJH25" s="219"/>
      <c r="AJI25" s="219"/>
      <c r="AJJ25" s="219"/>
      <c r="AJK25" s="219"/>
      <c r="AJL25" s="219"/>
      <c r="AJM25" s="219"/>
      <c r="AJN25" s="219"/>
      <c r="AJO25" s="219"/>
      <c r="AJP25" s="219"/>
      <c r="AJQ25" s="219"/>
      <c r="AJR25" s="219"/>
      <c r="AJS25" s="219"/>
      <c r="AJT25" s="219"/>
      <c r="AJU25" s="219"/>
      <c r="AJV25" s="219"/>
      <c r="AJW25" s="219"/>
      <c r="AJX25" s="219"/>
      <c r="AJY25" s="219"/>
      <c r="AJZ25" s="219"/>
      <c r="AKA25" s="219"/>
      <c r="AKB25" s="219"/>
      <c r="AKC25" s="219"/>
      <c r="AKD25" s="219"/>
      <c r="AKE25" s="219"/>
      <c r="AKF25" s="219"/>
      <c r="AKG25" s="219"/>
      <c r="AKH25" s="219"/>
      <c r="AKI25" s="219"/>
      <c r="AKJ25" s="219"/>
      <c r="AKK25" s="219"/>
      <c r="AKL25" s="219"/>
      <c r="AKM25" s="219"/>
      <c r="AKN25" s="219"/>
      <c r="AKO25" s="219"/>
      <c r="AKP25" s="219"/>
      <c r="AKQ25" s="219"/>
      <c r="AKR25" s="219"/>
      <c r="AKS25" s="219"/>
      <c r="AKT25" s="219"/>
      <c r="AKU25" s="219"/>
      <c r="AKV25" s="219"/>
      <c r="AKW25" s="219"/>
      <c r="AKX25" s="219"/>
      <c r="AKY25" s="219"/>
      <c r="AKZ25" s="219"/>
      <c r="ALA25" s="219"/>
      <c r="ALB25" s="219"/>
      <c r="ALC25" s="219"/>
      <c r="ALD25" s="219"/>
      <c r="ALE25" s="219"/>
      <c r="ALF25" s="219"/>
      <c r="ALG25" s="219"/>
      <c r="ALH25" s="219"/>
      <c r="ALI25" s="219"/>
      <c r="ALJ25" s="219"/>
      <c r="ALK25" s="219"/>
      <c r="ALL25" s="219"/>
      <c r="ALM25" s="219"/>
      <c r="ALN25" s="219"/>
      <c r="ALO25" s="219"/>
      <c r="ALP25" s="219"/>
      <c r="ALQ25" s="219"/>
      <c r="ALR25" s="219"/>
      <c r="ALS25" s="219"/>
      <c r="ALT25" s="219"/>
      <c r="ALU25" s="219"/>
      <c r="ALV25" s="219"/>
      <c r="ALW25" s="219"/>
      <c r="ALX25" s="219"/>
      <c r="ALY25" s="219"/>
      <c r="ALZ25" s="219"/>
      <c r="AMA25" s="219"/>
      <c r="AMB25" s="219"/>
      <c r="AMC25" s="219"/>
      <c r="AMD25" s="219"/>
      <c r="AME25" s="219"/>
      <c r="AMF25" s="219"/>
      <c r="AMG25" s="219"/>
      <c r="AMH25" s="219"/>
      <c r="AMI25" s="219"/>
      <c r="AMJ25" s="219"/>
      <c r="AMK25" s="219"/>
      <c r="AML25" s="219"/>
      <c r="AMM25" s="219"/>
      <c r="AMN25" s="219"/>
      <c r="AMO25" s="219"/>
      <c r="AMP25" s="219"/>
      <c r="AMQ25" s="219"/>
      <c r="AMR25" s="219"/>
      <c r="AMS25" s="219"/>
      <c r="AMT25" s="219"/>
      <c r="AMU25" s="219"/>
      <c r="AMV25" s="219"/>
      <c r="AMW25" s="219"/>
      <c r="AMX25" s="219"/>
      <c r="AMY25" s="219"/>
      <c r="AMZ25" s="219"/>
      <c r="ANA25" s="219"/>
      <c r="ANB25" s="219"/>
      <c r="ANC25" s="219"/>
      <c r="AND25" s="219"/>
      <c r="ANE25" s="219"/>
      <c r="ANF25" s="219"/>
      <c r="ANG25" s="219"/>
      <c r="ANH25" s="219"/>
      <c r="ANI25" s="219"/>
      <c r="ANJ25" s="219"/>
      <c r="ANK25" s="219"/>
      <c r="ANL25" s="219"/>
      <c r="ANM25" s="219"/>
      <c r="ANN25" s="219"/>
      <c r="ANO25" s="219"/>
      <c r="ANP25" s="219"/>
      <c r="ANQ25" s="219"/>
      <c r="ANR25" s="219"/>
      <c r="ANS25" s="219"/>
      <c r="ANT25" s="219"/>
      <c r="ANU25" s="219"/>
      <c r="ANV25" s="219"/>
      <c r="ANW25" s="219"/>
      <c r="ANX25" s="219"/>
      <c r="ANY25" s="219"/>
      <c r="ANZ25" s="219"/>
      <c r="AOA25" s="219"/>
      <c r="AOB25" s="219"/>
      <c r="AOC25" s="219"/>
      <c r="AOD25" s="219"/>
      <c r="AOE25" s="219"/>
      <c r="AOF25" s="219"/>
      <c r="AOG25" s="219"/>
      <c r="AOH25" s="219"/>
      <c r="AOI25" s="219"/>
      <c r="AOJ25" s="219"/>
      <c r="AOK25" s="219"/>
      <c r="AOL25" s="219"/>
      <c r="AOM25" s="219"/>
      <c r="AON25" s="219"/>
      <c r="AOO25" s="219"/>
      <c r="AOP25" s="219"/>
      <c r="AOQ25" s="219"/>
      <c r="AOR25" s="219"/>
      <c r="AOS25" s="219"/>
      <c r="AOT25" s="219"/>
      <c r="AOU25" s="219"/>
      <c r="AOV25" s="219"/>
      <c r="AOW25" s="219"/>
      <c r="AOX25" s="219"/>
      <c r="AOY25" s="219"/>
      <c r="AOZ25" s="219"/>
      <c r="APA25" s="219"/>
      <c r="APB25" s="219"/>
      <c r="APC25" s="219"/>
      <c r="APD25" s="219"/>
      <c r="APE25" s="219"/>
      <c r="APF25" s="219"/>
      <c r="APG25" s="219"/>
      <c r="APH25" s="219"/>
      <c r="API25" s="219"/>
      <c r="APJ25" s="219"/>
      <c r="APK25" s="219"/>
      <c r="APL25" s="219"/>
      <c r="APM25" s="219"/>
      <c r="APN25" s="219"/>
      <c r="APO25" s="219"/>
      <c r="APP25" s="219"/>
      <c r="APQ25" s="219"/>
      <c r="APR25" s="219"/>
      <c r="APS25" s="219"/>
      <c r="APT25" s="219"/>
      <c r="APU25" s="219"/>
      <c r="APV25" s="219"/>
      <c r="APW25" s="219"/>
      <c r="APX25" s="219"/>
      <c r="APY25" s="219"/>
      <c r="APZ25" s="219"/>
      <c r="AQA25" s="219"/>
      <c r="AQB25" s="219"/>
      <c r="AQC25" s="219"/>
      <c r="AQD25" s="219"/>
      <c r="AQE25" s="219"/>
      <c r="AQF25" s="219"/>
      <c r="AQG25" s="219"/>
      <c r="AQH25" s="219"/>
      <c r="AQI25" s="219"/>
      <c r="AQJ25" s="219"/>
      <c r="AQK25" s="219"/>
      <c r="AQL25" s="219"/>
      <c r="AQM25" s="219"/>
      <c r="AQN25" s="219"/>
      <c r="AQO25" s="219"/>
      <c r="AQP25" s="219"/>
      <c r="AQQ25" s="219"/>
      <c r="AQR25" s="219"/>
      <c r="AQS25" s="219"/>
      <c r="AQT25" s="219"/>
      <c r="AQU25" s="219"/>
      <c r="AQV25" s="219"/>
      <c r="AQW25" s="219"/>
      <c r="AQX25" s="219"/>
      <c r="AQY25" s="219"/>
      <c r="AQZ25" s="219"/>
      <c r="ARA25" s="219"/>
      <c r="ARB25" s="219"/>
      <c r="ARC25" s="219"/>
      <c r="ARD25" s="219"/>
      <c r="ARE25" s="219"/>
      <c r="ARF25" s="219"/>
      <c r="ARG25" s="219"/>
      <c r="ARH25" s="219"/>
      <c r="ARI25" s="219"/>
      <c r="ARJ25" s="219"/>
      <c r="ARK25" s="219"/>
      <c r="ARL25" s="219"/>
      <c r="ARM25" s="219"/>
      <c r="ARN25" s="219"/>
      <c r="ARO25" s="219"/>
      <c r="ARP25" s="219"/>
      <c r="ARQ25" s="219"/>
      <c r="ARR25" s="219"/>
      <c r="ARS25" s="219"/>
      <c r="ART25" s="219"/>
      <c r="ARU25" s="219"/>
      <c r="ARV25" s="219"/>
      <c r="ARW25" s="219"/>
      <c r="ARX25" s="219"/>
      <c r="ARY25" s="219"/>
      <c r="ARZ25" s="219"/>
      <c r="ASA25" s="219"/>
      <c r="ASB25" s="219"/>
      <c r="ASC25" s="219"/>
      <c r="ASD25" s="219"/>
      <c r="ASE25" s="219"/>
      <c r="ASF25" s="219"/>
      <c r="ASG25" s="219"/>
      <c r="ASH25" s="219"/>
      <c r="ASI25" s="219"/>
      <c r="ASJ25" s="219"/>
      <c r="ASK25" s="219"/>
      <c r="ASL25" s="219"/>
      <c r="ASM25" s="219"/>
      <c r="ASN25" s="219"/>
      <c r="ASO25" s="219"/>
      <c r="ASP25" s="219"/>
      <c r="ASQ25" s="219"/>
      <c r="ASR25" s="219"/>
      <c r="ASS25" s="219"/>
      <c r="AST25" s="219"/>
      <c r="ASU25" s="219"/>
      <c r="ASV25" s="219"/>
      <c r="ASW25" s="219"/>
      <c r="ASX25" s="219"/>
      <c r="ASY25" s="219"/>
      <c r="ASZ25" s="219"/>
      <c r="ATA25" s="219"/>
      <c r="ATB25" s="219"/>
      <c r="ATC25" s="219"/>
      <c r="ATD25" s="219"/>
      <c r="ATE25" s="219"/>
      <c r="ATF25" s="219"/>
      <c r="ATG25" s="219"/>
      <c r="ATH25" s="219"/>
      <c r="ATI25" s="219"/>
      <c r="ATJ25" s="219"/>
      <c r="ATK25" s="219"/>
      <c r="ATL25" s="219"/>
      <c r="ATM25" s="219"/>
      <c r="ATN25" s="219"/>
      <c r="ATO25" s="219"/>
      <c r="ATP25" s="219"/>
      <c r="ATQ25" s="219"/>
      <c r="ATR25" s="219"/>
      <c r="ATS25" s="219"/>
      <c r="ATT25" s="219"/>
      <c r="ATU25" s="219"/>
      <c r="ATV25" s="219"/>
      <c r="ATW25" s="219"/>
      <c r="ATX25" s="219"/>
      <c r="ATY25" s="219"/>
      <c r="ATZ25" s="219"/>
      <c r="AUA25" s="219"/>
      <c r="AUB25" s="219"/>
      <c r="AUC25" s="219"/>
      <c r="AUD25" s="219"/>
      <c r="AUE25" s="219"/>
      <c r="AUF25" s="219"/>
      <c r="AUG25" s="219"/>
      <c r="AUH25" s="219"/>
      <c r="AUI25" s="219"/>
      <c r="AUJ25" s="219"/>
      <c r="AUK25" s="219"/>
      <c r="AUL25" s="219"/>
      <c r="AUM25" s="219"/>
      <c r="AUN25" s="219"/>
      <c r="AUO25" s="219"/>
      <c r="AUP25" s="219"/>
      <c r="AUQ25" s="219"/>
      <c r="AUR25" s="219"/>
      <c r="AUS25" s="219"/>
      <c r="AUT25" s="219"/>
      <c r="AUU25" s="219"/>
      <c r="AUV25" s="219"/>
      <c r="AUW25" s="219"/>
      <c r="AUX25" s="219"/>
      <c r="AUY25" s="219"/>
      <c r="AUZ25" s="219"/>
      <c r="AVA25" s="219"/>
      <c r="AVB25" s="219"/>
      <c r="AVC25" s="219"/>
      <c r="AVD25" s="219"/>
      <c r="AVE25" s="219"/>
      <c r="AVF25" s="219"/>
      <c r="AVG25" s="219"/>
      <c r="AVH25" s="219"/>
      <c r="AVI25" s="219"/>
      <c r="AVJ25" s="219"/>
      <c r="AVK25" s="219"/>
      <c r="AVL25" s="219"/>
      <c r="AVM25" s="219"/>
      <c r="AVN25" s="219"/>
      <c r="AVO25" s="219"/>
      <c r="AVP25" s="219"/>
      <c r="AVQ25" s="219"/>
      <c r="AVR25" s="219"/>
      <c r="AVS25" s="219"/>
      <c r="AVT25" s="219"/>
      <c r="AVU25" s="219"/>
      <c r="AVV25" s="219"/>
      <c r="AVW25" s="219"/>
      <c r="AVX25" s="219"/>
      <c r="AVY25" s="219"/>
      <c r="AVZ25" s="219"/>
      <c r="AWA25" s="219"/>
      <c r="AWB25" s="219"/>
      <c r="AWC25" s="219"/>
      <c r="AWD25" s="219"/>
      <c r="AWE25" s="219"/>
      <c r="AWF25" s="219"/>
      <c r="AWG25" s="219"/>
      <c r="AWH25" s="219"/>
      <c r="AWI25" s="219"/>
      <c r="AWJ25" s="219"/>
      <c r="AWK25" s="219"/>
      <c r="AWL25" s="219"/>
      <c r="AWM25" s="219"/>
      <c r="AWN25" s="219"/>
      <c r="AWO25" s="219"/>
      <c r="AWP25" s="219"/>
      <c r="AWQ25" s="219"/>
      <c r="AWR25" s="219"/>
      <c r="AWS25" s="219"/>
      <c r="AWT25" s="219"/>
      <c r="AWU25" s="219"/>
      <c r="AWV25" s="219"/>
      <c r="AWW25" s="219"/>
      <c r="AWX25" s="219"/>
      <c r="AWY25" s="219"/>
      <c r="AWZ25" s="219"/>
      <c r="AXA25" s="219"/>
      <c r="AXB25" s="219"/>
      <c r="AXC25" s="219"/>
      <c r="AXD25" s="219"/>
      <c r="AXE25" s="219"/>
      <c r="AXF25" s="219"/>
      <c r="AXG25" s="219"/>
      <c r="AXH25" s="219"/>
      <c r="AXI25" s="219"/>
      <c r="AXJ25" s="219"/>
      <c r="AXK25" s="219"/>
      <c r="AXL25" s="219"/>
      <c r="AXM25" s="219"/>
      <c r="AXN25" s="219"/>
      <c r="AXO25" s="219"/>
      <c r="AXP25" s="219"/>
      <c r="AXQ25" s="219"/>
      <c r="AXR25" s="219"/>
      <c r="AXS25" s="219"/>
      <c r="AXT25" s="219"/>
      <c r="AXU25" s="219"/>
      <c r="AXV25" s="219"/>
      <c r="AXW25" s="219"/>
      <c r="AXX25" s="219"/>
      <c r="AXY25" s="219"/>
      <c r="AXZ25" s="219"/>
      <c r="AYA25" s="219"/>
      <c r="AYB25" s="219"/>
      <c r="AYC25" s="219"/>
      <c r="AYD25" s="219"/>
      <c r="AYE25" s="219"/>
      <c r="AYF25" s="219"/>
      <c r="AYG25" s="219"/>
      <c r="AYH25" s="219"/>
      <c r="AYI25" s="219"/>
      <c r="AYJ25" s="219"/>
      <c r="AYK25" s="219"/>
      <c r="AYL25" s="219"/>
      <c r="AYM25" s="219"/>
      <c r="AYN25" s="219"/>
      <c r="AYO25" s="219"/>
      <c r="AYP25" s="219"/>
      <c r="AYQ25" s="219"/>
      <c r="AYR25" s="219"/>
      <c r="AYS25" s="219"/>
      <c r="AYT25" s="219"/>
      <c r="AYU25" s="219"/>
      <c r="AYV25" s="219"/>
      <c r="AYW25" s="219"/>
      <c r="AYX25" s="219"/>
      <c r="AYY25" s="219"/>
      <c r="AYZ25" s="219"/>
      <c r="AZA25" s="219"/>
      <c r="AZB25" s="219"/>
      <c r="AZC25" s="219"/>
      <c r="AZD25" s="219"/>
      <c r="AZE25" s="219"/>
      <c r="AZF25" s="219"/>
      <c r="AZG25" s="219"/>
      <c r="AZH25" s="219"/>
      <c r="AZI25" s="219"/>
      <c r="AZJ25" s="219"/>
      <c r="AZK25" s="219"/>
      <c r="AZL25" s="219"/>
      <c r="AZM25" s="219"/>
      <c r="AZN25" s="219"/>
      <c r="AZO25" s="219"/>
      <c r="AZP25" s="219"/>
      <c r="AZQ25" s="219"/>
      <c r="AZR25" s="219"/>
      <c r="AZS25" s="219"/>
      <c r="AZT25" s="219"/>
      <c r="AZU25" s="219"/>
      <c r="AZV25" s="219"/>
      <c r="AZW25" s="219"/>
      <c r="AZX25" s="219"/>
      <c r="AZY25" s="219"/>
      <c r="AZZ25" s="219"/>
      <c r="BAA25" s="219"/>
      <c r="BAB25" s="219"/>
      <c r="BAC25" s="219"/>
      <c r="BAD25" s="219"/>
      <c r="BAE25" s="219"/>
      <c r="BAF25" s="219"/>
      <c r="BAG25" s="219"/>
      <c r="BAH25" s="219"/>
      <c r="BAI25" s="219"/>
      <c r="BAJ25" s="219"/>
      <c r="BAK25" s="219"/>
      <c r="BAL25" s="219"/>
      <c r="BAM25" s="219"/>
      <c r="BAN25" s="219"/>
      <c r="BAO25" s="219"/>
      <c r="BAP25" s="219"/>
      <c r="BAQ25" s="219"/>
      <c r="BAR25" s="219"/>
      <c r="BAS25" s="219"/>
      <c r="BAT25" s="219"/>
      <c r="BAU25" s="219"/>
      <c r="BAV25" s="219"/>
      <c r="BAW25" s="219"/>
      <c r="BAX25" s="219"/>
      <c r="BAY25" s="219"/>
      <c r="BAZ25" s="219"/>
      <c r="BBA25" s="219"/>
      <c r="BBB25" s="219"/>
      <c r="BBC25" s="219"/>
      <c r="BBD25" s="219"/>
      <c r="BBE25" s="219"/>
      <c r="BBF25" s="219"/>
      <c r="BBG25" s="219"/>
      <c r="BBH25" s="219"/>
      <c r="BBI25" s="219"/>
      <c r="BBJ25" s="219"/>
      <c r="BBK25" s="219"/>
      <c r="BBL25" s="219"/>
      <c r="BBM25" s="219"/>
      <c r="BBN25" s="219"/>
      <c r="BBO25" s="219"/>
      <c r="BBP25" s="219"/>
      <c r="BBQ25" s="219"/>
      <c r="BBR25" s="219"/>
      <c r="BBS25" s="219"/>
      <c r="BBT25" s="219"/>
      <c r="BBU25" s="219"/>
      <c r="BBV25" s="219"/>
      <c r="BBW25" s="219"/>
      <c r="BBX25" s="219"/>
      <c r="BBY25" s="219"/>
      <c r="BBZ25" s="219"/>
      <c r="BCA25" s="219"/>
      <c r="BCB25" s="219"/>
      <c r="BCC25" s="219"/>
      <c r="BCD25" s="219"/>
      <c r="BCE25" s="219"/>
      <c r="BCF25" s="219"/>
      <c r="BCG25" s="219"/>
      <c r="BCH25" s="219"/>
      <c r="BCI25" s="219"/>
      <c r="BCJ25" s="219"/>
      <c r="BCK25" s="219"/>
      <c r="BCL25" s="219"/>
      <c r="BCM25" s="219"/>
      <c r="BCN25" s="219"/>
      <c r="BCO25" s="219"/>
      <c r="BCP25" s="219"/>
      <c r="BCQ25" s="219"/>
      <c r="BCR25" s="219"/>
      <c r="BCS25" s="219"/>
      <c r="BCT25" s="219"/>
      <c r="BCU25" s="219"/>
      <c r="BCV25" s="219"/>
      <c r="BCW25" s="219"/>
      <c r="BCX25" s="219"/>
      <c r="BCY25" s="219"/>
      <c r="BCZ25" s="219"/>
      <c r="BDA25" s="219"/>
      <c r="BDB25" s="219"/>
      <c r="BDC25" s="219"/>
      <c r="BDD25" s="219"/>
      <c r="BDE25" s="219"/>
      <c r="BDF25" s="219"/>
      <c r="BDG25" s="219"/>
      <c r="BDH25" s="219"/>
      <c r="BDI25" s="219"/>
      <c r="BDJ25" s="219"/>
      <c r="BDK25" s="219"/>
      <c r="BDL25" s="219"/>
      <c r="BDM25" s="219"/>
      <c r="BDN25" s="219"/>
      <c r="BDO25" s="219"/>
      <c r="BDP25" s="219"/>
      <c r="BDQ25" s="219"/>
      <c r="BDR25" s="219"/>
      <c r="BDS25" s="219"/>
      <c r="BDT25" s="219"/>
      <c r="BDU25" s="219"/>
      <c r="BDV25" s="219"/>
      <c r="BDW25" s="219"/>
      <c r="BDX25" s="219"/>
      <c r="BDY25" s="219"/>
      <c r="BDZ25" s="219"/>
      <c r="BEA25" s="219"/>
      <c r="BEB25" s="219"/>
      <c r="BEC25" s="219"/>
      <c r="BED25" s="219"/>
      <c r="BEE25" s="219"/>
      <c r="BEF25" s="219"/>
      <c r="BEG25" s="219"/>
      <c r="BEH25" s="219"/>
      <c r="BEI25" s="219"/>
      <c r="BEJ25" s="219"/>
      <c r="BEK25" s="219"/>
      <c r="BEL25" s="219"/>
      <c r="BEM25" s="219"/>
      <c r="BEN25" s="219"/>
      <c r="BEO25" s="219"/>
      <c r="BEP25" s="219"/>
      <c r="BEQ25" s="219"/>
      <c r="BER25" s="219"/>
      <c r="BES25" s="219"/>
      <c r="BET25" s="219"/>
      <c r="BEU25" s="219"/>
      <c r="BEV25" s="219"/>
      <c r="BEW25" s="219"/>
      <c r="BEX25" s="219"/>
      <c r="BEY25" s="219"/>
      <c r="BEZ25" s="219"/>
      <c r="BFA25" s="219"/>
      <c r="BFB25" s="219"/>
      <c r="BFC25" s="219"/>
      <c r="BFD25" s="219"/>
      <c r="BFE25" s="219"/>
      <c r="BFF25" s="219"/>
      <c r="BFG25" s="219"/>
      <c r="BFH25" s="219"/>
      <c r="BFI25" s="219"/>
      <c r="BFJ25" s="219"/>
      <c r="BFK25" s="219"/>
      <c r="BFL25" s="219"/>
      <c r="BFM25" s="219"/>
      <c r="BFN25" s="219"/>
      <c r="BFO25" s="219"/>
      <c r="BFP25" s="219"/>
      <c r="BFQ25" s="219"/>
      <c r="BFR25" s="219"/>
      <c r="BFS25" s="219"/>
      <c r="BFT25" s="219"/>
      <c r="BFU25" s="219"/>
      <c r="BFV25" s="219"/>
      <c r="BFW25" s="219"/>
      <c r="BFX25" s="219"/>
      <c r="BFY25" s="219"/>
      <c r="BFZ25" s="219"/>
      <c r="BGA25" s="219"/>
      <c r="BGB25" s="219"/>
      <c r="BGC25" s="219"/>
      <c r="BGD25" s="219"/>
      <c r="BGE25" s="219"/>
      <c r="BGF25" s="219"/>
      <c r="BGG25" s="219"/>
      <c r="BGH25" s="219"/>
      <c r="BGI25" s="219"/>
      <c r="BGJ25" s="219"/>
      <c r="BGK25" s="219"/>
      <c r="BGL25" s="219"/>
      <c r="BGM25" s="219"/>
      <c r="BGN25" s="219"/>
      <c r="BGO25" s="219"/>
      <c r="BGP25" s="219"/>
      <c r="BGQ25" s="219"/>
      <c r="BGR25" s="219"/>
      <c r="BGS25" s="219"/>
      <c r="BGT25" s="219"/>
      <c r="BGU25" s="219"/>
      <c r="BGV25" s="219"/>
      <c r="BGW25" s="219"/>
      <c r="BGX25" s="219"/>
      <c r="BGY25" s="219"/>
      <c r="BGZ25" s="219"/>
      <c r="BHA25" s="219"/>
      <c r="BHB25" s="219"/>
      <c r="BHC25" s="219"/>
      <c r="BHD25" s="219"/>
      <c r="BHE25" s="219"/>
      <c r="BHF25" s="219"/>
      <c r="BHG25" s="219"/>
      <c r="BHH25" s="219"/>
      <c r="BHI25" s="219"/>
      <c r="BHJ25" s="219"/>
      <c r="BHK25" s="219"/>
      <c r="BHL25" s="219"/>
      <c r="BHM25" s="219"/>
      <c r="BHN25" s="219"/>
      <c r="BHO25" s="219"/>
      <c r="BHP25" s="219"/>
      <c r="BHQ25" s="219"/>
      <c r="BHR25" s="219"/>
      <c r="BHS25" s="219"/>
      <c r="BHT25" s="219"/>
      <c r="BHU25" s="219"/>
      <c r="BHV25" s="219"/>
      <c r="BHW25" s="219"/>
      <c r="BHX25" s="219"/>
      <c r="BHY25" s="219"/>
      <c r="BHZ25" s="219"/>
      <c r="BIA25" s="219"/>
      <c r="BIB25" s="219"/>
      <c r="BIC25" s="219"/>
      <c r="BID25" s="219"/>
      <c r="BIE25" s="219"/>
      <c r="BIF25" s="219"/>
      <c r="BIG25" s="219"/>
      <c r="BIH25" s="219"/>
      <c r="BII25" s="219"/>
      <c r="BIJ25" s="219"/>
      <c r="BIK25" s="219"/>
      <c r="BIL25" s="219"/>
      <c r="BIM25" s="219"/>
      <c r="BIN25" s="219"/>
      <c r="BIO25" s="219"/>
      <c r="BIP25" s="219"/>
      <c r="BIQ25" s="219"/>
      <c r="BIR25" s="219"/>
      <c r="BIS25" s="219"/>
      <c r="BIT25" s="219"/>
      <c r="BIU25" s="219"/>
      <c r="BIV25" s="219"/>
      <c r="BIW25" s="219"/>
      <c r="BIX25" s="219"/>
      <c r="BIY25" s="219"/>
      <c r="BIZ25" s="219"/>
      <c r="BJA25" s="219"/>
      <c r="BJB25" s="219"/>
      <c r="BJC25" s="219"/>
      <c r="BJD25" s="219"/>
      <c r="BJE25" s="219"/>
      <c r="BJF25" s="219"/>
      <c r="BJG25" s="219"/>
      <c r="BJH25" s="219"/>
      <c r="BJI25" s="219"/>
      <c r="BJJ25" s="219"/>
      <c r="BJK25" s="219"/>
      <c r="BJL25" s="219"/>
      <c r="BJM25" s="219"/>
      <c r="BJN25" s="219"/>
      <c r="BJO25" s="219"/>
      <c r="BJP25" s="219"/>
      <c r="BJQ25" s="219"/>
      <c r="BJR25" s="219"/>
      <c r="BJS25" s="219"/>
      <c r="BJT25" s="219"/>
      <c r="BJU25" s="219"/>
      <c r="BJV25" s="219"/>
      <c r="BJW25" s="219"/>
      <c r="BJX25" s="219"/>
      <c r="BJY25" s="219"/>
      <c r="BJZ25" s="219"/>
      <c r="BKA25" s="219"/>
      <c r="BKB25" s="219"/>
      <c r="BKC25" s="219"/>
      <c r="BKD25" s="219"/>
      <c r="BKE25" s="219"/>
      <c r="BKF25" s="219"/>
      <c r="BKG25" s="219"/>
      <c r="BKH25" s="219"/>
      <c r="BKI25" s="219"/>
      <c r="BKJ25" s="219"/>
      <c r="BKK25" s="219"/>
      <c r="BKL25" s="219"/>
      <c r="BKM25" s="219"/>
      <c r="BKN25" s="219"/>
      <c r="BKO25" s="219"/>
      <c r="BKP25" s="219"/>
      <c r="BKQ25" s="219"/>
      <c r="BKR25" s="219"/>
      <c r="BKS25" s="219"/>
      <c r="BKT25" s="219"/>
      <c r="BKU25" s="219"/>
      <c r="BKV25" s="219"/>
      <c r="BKW25" s="219"/>
      <c r="BKX25" s="219"/>
      <c r="BKY25" s="219"/>
      <c r="BKZ25" s="219"/>
      <c r="BLA25" s="219"/>
      <c r="BLB25" s="219"/>
      <c r="BLC25" s="219"/>
      <c r="BLD25" s="219"/>
      <c r="BLE25" s="219"/>
      <c r="BLF25" s="219"/>
      <c r="BLG25" s="219"/>
      <c r="BLH25" s="219"/>
      <c r="BLI25" s="219"/>
      <c r="BLJ25" s="219"/>
      <c r="BLK25" s="219"/>
      <c r="BLL25" s="219"/>
      <c r="BLM25" s="219"/>
      <c r="BLN25" s="219"/>
      <c r="BLO25" s="219"/>
      <c r="BLP25" s="219"/>
      <c r="BLQ25" s="219"/>
      <c r="BLR25" s="219"/>
      <c r="BLS25" s="219"/>
      <c r="BLT25" s="219"/>
      <c r="BLU25" s="219"/>
      <c r="BLV25" s="219"/>
      <c r="BLW25" s="219"/>
      <c r="BLX25" s="219"/>
      <c r="BLY25" s="219"/>
      <c r="BLZ25" s="219"/>
      <c r="BMA25" s="219"/>
      <c r="BMB25" s="219"/>
      <c r="BMC25" s="219"/>
      <c r="BMD25" s="219"/>
      <c r="BME25" s="219"/>
      <c r="BMF25" s="219"/>
      <c r="BMG25" s="219"/>
      <c r="BMH25" s="219"/>
      <c r="BMI25" s="219"/>
      <c r="BMJ25" s="219"/>
      <c r="BMK25" s="219"/>
      <c r="BML25" s="219"/>
      <c r="BMM25" s="219"/>
      <c r="BMN25" s="219"/>
      <c r="BMO25" s="219"/>
      <c r="BMP25" s="219"/>
      <c r="BMQ25" s="219"/>
      <c r="BMR25" s="219"/>
      <c r="BMS25" s="219"/>
      <c r="BMT25" s="219"/>
      <c r="BMU25" s="219"/>
      <c r="BMV25" s="219"/>
      <c r="BMW25" s="219"/>
      <c r="BMX25" s="219"/>
      <c r="BMY25" s="219"/>
      <c r="BMZ25" s="219"/>
      <c r="BNA25" s="219"/>
      <c r="BNB25" s="219"/>
      <c r="BNC25" s="219"/>
      <c r="BND25" s="219"/>
      <c r="BNE25" s="219"/>
      <c r="BNF25" s="219"/>
      <c r="BNG25" s="219"/>
      <c r="BNH25" s="219"/>
      <c r="BNI25" s="219"/>
      <c r="BNJ25" s="219"/>
      <c r="BNK25" s="219"/>
      <c r="BNL25" s="219"/>
      <c r="BNM25" s="219"/>
      <c r="BNN25" s="219"/>
      <c r="BNO25" s="219"/>
      <c r="BNP25" s="219"/>
      <c r="BNQ25" s="219"/>
      <c r="BNR25" s="219"/>
      <c r="BNS25" s="219"/>
      <c r="BNT25" s="219"/>
      <c r="BNU25" s="219"/>
      <c r="BNV25" s="219"/>
      <c r="BNW25" s="219"/>
      <c r="BNX25" s="219"/>
      <c r="BNY25" s="219"/>
      <c r="BNZ25" s="219"/>
      <c r="BOA25" s="219"/>
      <c r="BOB25" s="219"/>
      <c r="BOC25" s="219"/>
      <c r="BOD25" s="219"/>
      <c r="BOE25" s="219"/>
      <c r="BOF25" s="219"/>
      <c r="BOG25" s="219"/>
      <c r="BOH25" s="219"/>
      <c r="BOI25" s="219"/>
      <c r="BOJ25" s="219"/>
      <c r="BOK25" s="219"/>
      <c r="BOL25" s="219"/>
      <c r="BOM25" s="219"/>
      <c r="BON25" s="219"/>
      <c r="BOO25" s="219"/>
      <c r="BOP25" s="219"/>
      <c r="BOQ25" s="219"/>
      <c r="BOR25" s="219"/>
      <c r="BOS25" s="219"/>
      <c r="BOT25" s="219"/>
      <c r="BOU25" s="219"/>
      <c r="BOV25" s="219"/>
      <c r="BOW25" s="219"/>
      <c r="BOX25" s="219"/>
      <c r="BOY25" s="219"/>
      <c r="BOZ25" s="219"/>
      <c r="BPA25" s="219"/>
      <c r="BPB25" s="219"/>
      <c r="BPC25" s="219"/>
      <c r="BPD25" s="219"/>
      <c r="BPE25" s="219"/>
      <c r="BPF25" s="219"/>
      <c r="BPG25" s="219"/>
      <c r="BPH25" s="219"/>
      <c r="BPI25" s="219"/>
      <c r="BPJ25" s="219"/>
      <c r="BPK25" s="219"/>
      <c r="BPL25" s="219"/>
      <c r="BPM25" s="219"/>
      <c r="BPN25" s="219"/>
      <c r="BPO25" s="219"/>
      <c r="BPP25" s="219"/>
      <c r="BPQ25" s="219"/>
      <c r="BPR25" s="219"/>
      <c r="BPS25" s="219"/>
      <c r="BPT25" s="219"/>
      <c r="BPU25" s="219"/>
      <c r="BPV25" s="219"/>
      <c r="BPW25" s="219"/>
      <c r="BPX25" s="219"/>
      <c r="BPY25" s="219"/>
      <c r="BPZ25" s="219"/>
      <c r="BQA25" s="219"/>
      <c r="BQB25" s="219"/>
      <c r="BQC25" s="219"/>
      <c r="BQD25" s="219"/>
      <c r="BQE25" s="219"/>
      <c r="BQF25" s="219"/>
      <c r="BQG25" s="219"/>
      <c r="BQH25" s="219"/>
      <c r="BQI25" s="219"/>
      <c r="BQJ25" s="219"/>
      <c r="BQK25" s="219"/>
      <c r="BQL25" s="219"/>
      <c r="BQM25" s="219"/>
      <c r="BQN25" s="219"/>
      <c r="BQO25" s="219"/>
      <c r="BQP25" s="219"/>
      <c r="BQQ25" s="219"/>
      <c r="BQR25" s="219"/>
      <c r="BQS25" s="219"/>
      <c r="BQT25" s="219"/>
      <c r="BQU25" s="219"/>
      <c r="BQV25" s="219"/>
      <c r="BQW25" s="219"/>
      <c r="BQX25" s="219"/>
      <c r="BQY25" s="219"/>
      <c r="BQZ25" s="219"/>
      <c r="BRA25" s="219"/>
      <c r="BRB25" s="219"/>
      <c r="BRC25" s="219"/>
      <c r="BRD25" s="219"/>
      <c r="BRE25" s="219"/>
      <c r="BRF25" s="219"/>
      <c r="BRG25" s="219"/>
      <c r="BRH25" s="219"/>
      <c r="BRI25" s="219"/>
      <c r="BRJ25" s="219"/>
      <c r="BRK25" s="219"/>
      <c r="BRL25" s="219"/>
      <c r="BRM25" s="219"/>
      <c r="BRN25" s="219"/>
      <c r="BRO25" s="219"/>
      <c r="BRP25" s="219"/>
      <c r="BRQ25" s="219"/>
      <c r="BRR25" s="219"/>
      <c r="BRS25" s="219"/>
      <c r="BRT25" s="219"/>
      <c r="BRU25" s="219"/>
      <c r="BRV25" s="219"/>
      <c r="BRW25" s="219"/>
      <c r="BRX25" s="219"/>
      <c r="BRY25" s="219"/>
      <c r="BRZ25" s="219"/>
      <c r="BSA25" s="219"/>
      <c r="BSB25" s="219"/>
      <c r="BSC25" s="219"/>
      <c r="BSD25" s="219"/>
      <c r="BSE25" s="219"/>
      <c r="BSF25" s="219"/>
      <c r="BSG25" s="219"/>
      <c r="BSH25" s="219"/>
      <c r="BSI25" s="219"/>
      <c r="BSJ25" s="219"/>
      <c r="BSK25" s="219"/>
      <c r="BSL25" s="219"/>
      <c r="BSM25" s="219"/>
      <c r="BSN25" s="219"/>
      <c r="BSO25" s="219"/>
      <c r="BSP25" s="219"/>
      <c r="BSQ25" s="219"/>
      <c r="BSR25" s="219"/>
      <c r="BSS25" s="219"/>
      <c r="BST25" s="219"/>
      <c r="BSU25" s="219"/>
      <c r="BSV25" s="219"/>
      <c r="BSW25" s="219"/>
      <c r="BSX25" s="219"/>
      <c r="BSY25" s="219"/>
      <c r="BSZ25" s="219"/>
      <c r="BTA25" s="219"/>
      <c r="BTB25" s="219"/>
      <c r="BTC25" s="219"/>
      <c r="BTD25" s="219"/>
      <c r="BTE25" s="219"/>
      <c r="BTF25" s="219"/>
      <c r="BTG25" s="219"/>
      <c r="BTH25" s="219"/>
      <c r="BTI25" s="219"/>
      <c r="BTJ25" s="219"/>
      <c r="BTK25" s="219"/>
      <c r="BTL25" s="219"/>
      <c r="BTM25" s="219"/>
      <c r="BTN25" s="219"/>
      <c r="BTO25" s="219"/>
      <c r="BTP25" s="219"/>
      <c r="BTQ25" s="219"/>
      <c r="BTR25" s="219"/>
      <c r="BTS25" s="219"/>
      <c r="BTT25" s="219"/>
      <c r="BTU25" s="219"/>
      <c r="BTV25" s="219"/>
      <c r="BTW25" s="219"/>
      <c r="BTX25" s="219"/>
      <c r="BTY25" s="219"/>
      <c r="BTZ25" s="219"/>
      <c r="BUA25" s="219"/>
      <c r="BUB25" s="219"/>
      <c r="BUC25" s="219"/>
      <c r="BUD25" s="219"/>
      <c r="BUE25" s="219"/>
      <c r="BUF25" s="219"/>
      <c r="BUG25" s="219"/>
      <c r="BUH25" s="219"/>
      <c r="BUI25" s="219"/>
      <c r="BUJ25" s="219"/>
      <c r="BUK25" s="219"/>
      <c r="BUL25" s="219"/>
      <c r="BUM25" s="219"/>
      <c r="BUN25" s="219"/>
      <c r="BUO25" s="219"/>
      <c r="BUP25" s="219"/>
      <c r="BUQ25" s="219"/>
      <c r="BUR25" s="219"/>
      <c r="BUS25" s="219"/>
      <c r="BUT25" s="219"/>
      <c r="BUU25" s="219"/>
      <c r="BUV25" s="219"/>
      <c r="BUW25" s="219"/>
      <c r="BUX25" s="219"/>
      <c r="BUY25" s="219"/>
      <c r="BUZ25" s="219"/>
      <c r="BVA25" s="219"/>
      <c r="BVB25" s="219"/>
      <c r="BVC25" s="219"/>
      <c r="BVD25" s="219"/>
      <c r="BVE25" s="219"/>
      <c r="BVF25" s="219"/>
      <c r="BVG25" s="219"/>
      <c r="BVH25" s="219"/>
      <c r="BVI25" s="219"/>
      <c r="BVJ25" s="219"/>
      <c r="BVK25" s="219"/>
      <c r="BVL25" s="219"/>
      <c r="BVM25" s="219"/>
      <c r="BVN25" s="219"/>
      <c r="BVO25" s="219"/>
      <c r="BVP25" s="219"/>
      <c r="BVQ25" s="219"/>
      <c r="BVR25" s="219"/>
      <c r="BVS25" s="219"/>
      <c r="BVT25" s="219"/>
      <c r="BVU25" s="219"/>
      <c r="BVV25" s="219"/>
      <c r="BVW25" s="219"/>
      <c r="BVX25" s="219"/>
      <c r="BVY25" s="219"/>
      <c r="BVZ25" s="219"/>
      <c r="BWA25" s="219"/>
      <c r="BWB25" s="219"/>
      <c r="BWC25" s="219"/>
      <c r="BWD25" s="219"/>
      <c r="BWE25" s="219"/>
      <c r="BWF25" s="219"/>
      <c r="BWG25" s="219"/>
      <c r="BWH25" s="219"/>
      <c r="BWI25" s="219"/>
      <c r="BWJ25" s="219"/>
      <c r="BWK25" s="219"/>
      <c r="BWL25" s="219"/>
      <c r="BWM25" s="219"/>
      <c r="BWN25" s="219"/>
      <c r="BWO25" s="219"/>
      <c r="BWP25" s="219"/>
      <c r="BWQ25" s="219"/>
      <c r="BWR25" s="219"/>
      <c r="BWS25" s="219"/>
      <c r="BWT25" s="219"/>
      <c r="BWU25" s="219"/>
      <c r="BWV25" s="219"/>
      <c r="BWW25" s="219"/>
      <c r="BWX25" s="219"/>
      <c r="BWY25" s="219"/>
      <c r="BWZ25" s="219"/>
      <c r="BXA25" s="219"/>
      <c r="BXB25" s="219"/>
      <c r="BXC25" s="219"/>
      <c r="BXD25" s="219"/>
      <c r="BXE25" s="219"/>
      <c r="BXF25" s="219"/>
      <c r="BXG25" s="219"/>
      <c r="BXH25" s="219"/>
      <c r="BXI25" s="219"/>
      <c r="BXJ25" s="219"/>
      <c r="BXK25" s="219"/>
      <c r="BXL25" s="219"/>
      <c r="BXM25" s="219"/>
      <c r="BXN25" s="219"/>
      <c r="BXO25" s="219"/>
      <c r="BXP25" s="219"/>
      <c r="BXQ25" s="219"/>
      <c r="BXR25" s="219"/>
      <c r="BXS25" s="219"/>
      <c r="BXT25" s="219"/>
      <c r="BXU25" s="219"/>
      <c r="BXV25" s="219"/>
      <c r="BXW25" s="219"/>
      <c r="BXX25" s="219"/>
      <c r="BXY25" s="219"/>
      <c r="BXZ25" s="219"/>
      <c r="BYA25" s="219"/>
      <c r="BYB25" s="219"/>
      <c r="BYC25" s="219"/>
      <c r="BYD25" s="219"/>
      <c r="BYE25" s="219"/>
      <c r="BYF25" s="219"/>
      <c r="BYG25" s="219"/>
      <c r="BYH25" s="219"/>
      <c r="BYI25" s="219"/>
      <c r="BYJ25" s="219"/>
      <c r="BYK25" s="219"/>
      <c r="BYL25" s="219"/>
      <c r="BYM25" s="219"/>
      <c r="BYN25" s="219"/>
      <c r="BYO25" s="219"/>
      <c r="BYP25" s="219"/>
      <c r="BYQ25" s="219"/>
      <c r="BYR25" s="219"/>
      <c r="BYS25" s="219"/>
      <c r="BYT25" s="219"/>
      <c r="BYU25" s="219"/>
      <c r="BYV25" s="219"/>
      <c r="BYW25" s="219"/>
      <c r="BYX25" s="219"/>
      <c r="BYY25" s="219"/>
      <c r="BYZ25" s="219"/>
      <c r="BZA25" s="219"/>
      <c r="BZB25" s="219"/>
      <c r="BZC25" s="219"/>
      <c r="BZD25" s="219"/>
      <c r="BZE25" s="219"/>
      <c r="BZF25" s="219"/>
      <c r="BZG25" s="219"/>
      <c r="BZH25" s="219"/>
      <c r="BZI25" s="219"/>
      <c r="BZJ25" s="219"/>
      <c r="BZK25" s="219"/>
      <c r="BZL25" s="219"/>
      <c r="BZM25" s="219"/>
      <c r="BZN25" s="219"/>
      <c r="BZO25" s="219"/>
      <c r="BZP25" s="219"/>
      <c r="BZQ25" s="219"/>
      <c r="BZR25" s="219"/>
      <c r="BZS25" s="219"/>
      <c r="BZT25" s="219"/>
      <c r="BZU25" s="219"/>
      <c r="BZV25" s="219"/>
      <c r="BZW25" s="219"/>
      <c r="BZX25" s="219"/>
      <c r="BZY25" s="219"/>
      <c r="BZZ25" s="219"/>
      <c r="CAA25" s="219"/>
      <c r="CAB25" s="219"/>
      <c r="CAC25" s="219"/>
      <c r="CAD25" s="219"/>
      <c r="CAE25" s="219"/>
      <c r="CAF25" s="219"/>
      <c r="CAG25" s="219"/>
      <c r="CAH25" s="219"/>
      <c r="CAI25" s="219"/>
      <c r="CAJ25" s="219"/>
      <c r="CAK25" s="219"/>
      <c r="CAL25" s="219"/>
      <c r="CAM25" s="219"/>
      <c r="CAN25" s="219"/>
      <c r="CAO25" s="219"/>
      <c r="CAP25" s="219"/>
      <c r="CAQ25" s="219"/>
      <c r="CAR25" s="219"/>
      <c r="CAS25" s="219"/>
      <c r="CAT25" s="219"/>
      <c r="CAU25" s="219"/>
      <c r="CAV25" s="219"/>
      <c r="CAW25" s="219"/>
      <c r="CAX25" s="219"/>
      <c r="CAY25" s="219"/>
      <c r="CAZ25" s="219"/>
      <c r="CBA25" s="219"/>
      <c r="CBB25" s="219"/>
      <c r="CBC25" s="219"/>
      <c r="CBD25" s="219"/>
      <c r="CBE25" s="219"/>
      <c r="CBF25" s="219"/>
      <c r="CBG25" s="219"/>
      <c r="CBH25" s="219"/>
      <c r="CBI25" s="219"/>
      <c r="CBJ25" s="219"/>
      <c r="CBK25" s="219"/>
      <c r="CBL25" s="219"/>
      <c r="CBM25" s="219"/>
      <c r="CBN25" s="219"/>
      <c r="CBO25" s="219"/>
      <c r="CBP25" s="219"/>
      <c r="CBQ25" s="219"/>
      <c r="CBR25" s="219"/>
      <c r="CBS25" s="219"/>
      <c r="CBT25" s="219"/>
      <c r="CBU25" s="219"/>
      <c r="CBV25" s="219"/>
      <c r="CBW25" s="219"/>
      <c r="CBX25" s="219"/>
      <c r="CBY25" s="219"/>
      <c r="CBZ25" s="219"/>
      <c r="CCA25" s="219"/>
      <c r="CCB25" s="219"/>
      <c r="CCC25" s="219"/>
      <c r="CCD25" s="219"/>
      <c r="CCE25" s="219"/>
      <c r="CCF25" s="219"/>
      <c r="CCG25" s="219"/>
      <c r="CCH25" s="219"/>
      <c r="CCI25" s="219"/>
      <c r="CCJ25" s="219"/>
      <c r="CCK25" s="219"/>
      <c r="CCL25" s="219"/>
      <c r="CCM25" s="219"/>
      <c r="CCN25" s="219"/>
      <c r="CCO25" s="219"/>
      <c r="CCP25" s="219"/>
      <c r="CCQ25" s="219"/>
      <c r="CCR25" s="219"/>
      <c r="CCS25" s="219"/>
      <c r="CCT25" s="219"/>
      <c r="CCU25" s="219"/>
      <c r="CCV25" s="219"/>
      <c r="CCW25" s="219"/>
      <c r="CCX25" s="219"/>
      <c r="CCY25" s="219"/>
      <c r="CCZ25" s="219"/>
      <c r="CDA25" s="219"/>
      <c r="CDB25" s="219"/>
      <c r="CDC25" s="219"/>
      <c r="CDD25" s="219"/>
      <c r="CDE25" s="219"/>
      <c r="CDF25" s="219"/>
      <c r="CDG25" s="219"/>
      <c r="CDH25" s="219"/>
      <c r="CDI25" s="219"/>
      <c r="CDJ25" s="219"/>
      <c r="CDK25" s="219"/>
      <c r="CDL25" s="219"/>
      <c r="CDM25" s="219"/>
      <c r="CDN25" s="219"/>
      <c r="CDO25" s="219"/>
      <c r="CDP25" s="219"/>
      <c r="CDQ25" s="219"/>
      <c r="CDR25" s="219"/>
      <c r="CDS25" s="219"/>
      <c r="CDT25" s="219"/>
      <c r="CDU25" s="219"/>
      <c r="CDV25" s="219"/>
      <c r="CDW25" s="219"/>
      <c r="CDX25" s="219"/>
      <c r="CDY25" s="219"/>
      <c r="CDZ25" s="219"/>
      <c r="CEA25" s="219"/>
      <c r="CEB25" s="219"/>
      <c r="CEC25" s="219"/>
      <c r="CED25" s="219"/>
      <c r="CEE25" s="219"/>
      <c r="CEF25" s="219"/>
      <c r="CEG25" s="219"/>
      <c r="CEH25" s="219"/>
      <c r="CEI25" s="219"/>
      <c r="CEJ25" s="219"/>
      <c r="CEK25" s="219"/>
      <c r="CEL25" s="219"/>
      <c r="CEM25" s="219"/>
      <c r="CEN25" s="219"/>
      <c r="CEO25" s="219"/>
      <c r="CEP25" s="219"/>
      <c r="CEQ25" s="219"/>
      <c r="CER25" s="219"/>
      <c r="CES25" s="219"/>
      <c r="CET25" s="219"/>
      <c r="CEU25" s="219"/>
      <c r="CEV25" s="219"/>
      <c r="CEW25" s="219"/>
      <c r="CEX25" s="219"/>
      <c r="CEY25" s="219"/>
      <c r="CEZ25" s="219"/>
      <c r="CFA25" s="219"/>
      <c r="CFB25" s="219"/>
      <c r="CFC25" s="219"/>
      <c r="CFD25" s="219"/>
      <c r="CFE25" s="219"/>
      <c r="CFF25" s="219"/>
      <c r="CFG25" s="219"/>
      <c r="CFH25" s="219"/>
      <c r="CFI25" s="219"/>
      <c r="CFJ25" s="219"/>
      <c r="CFK25" s="219"/>
      <c r="CFL25" s="219"/>
      <c r="CFM25" s="219"/>
      <c r="CFN25" s="219"/>
      <c r="CFO25" s="219"/>
      <c r="CFP25" s="219"/>
      <c r="CFQ25" s="219"/>
      <c r="CFR25" s="219"/>
      <c r="CFS25" s="219"/>
      <c r="CFT25" s="219"/>
      <c r="CFU25" s="219"/>
      <c r="CFV25" s="219"/>
      <c r="CFW25" s="219"/>
      <c r="CFX25" s="219"/>
      <c r="CFY25" s="219"/>
      <c r="CFZ25" s="219"/>
      <c r="CGA25" s="219"/>
      <c r="CGB25" s="219"/>
      <c r="CGC25" s="219"/>
      <c r="CGD25" s="219"/>
      <c r="CGE25" s="219"/>
      <c r="CGF25" s="219"/>
      <c r="CGG25" s="219"/>
      <c r="CGH25" s="219"/>
      <c r="CGI25" s="219"/>
      <c r="CGJ25" s="219"/>
      <c r="CGK25" s="219"/>
      <c r="CGL25" s="219"/>
      <c r="CGM25" s="219"/>
      <c r="CGN25" s="219"/>
      <c r="CGO25" s="219"/>
      <c r="CGP25" s="219"/>
      <c r="CGQ25" s="219"/>
      <c r="CGR25" s="219"/>
      <c r="CGS25" s="219"/>
      <c r="CGT25" s="219"/>
      <c r="CGU25" s="219"/>
      <c r="CGV25" s="219"/>
      <c r="CGW25" s="219"/>
      <c r="CGX25" s="219"/>
      <c r="CGY25" s="219"/>
      <c r="CGZ25" s="219"/>
      <c r="CHA25" s="219"/>
      <c r="CHB25" s="219"/>
      <c r="CHC25" s="219"/>
      <c r="CHD25" s="219"/>
      <c r="CHE25" s="219"/>
      <c r="CHF25" s="219"/>
      <c r="CHG25" s="219"/>
      <c r="CHH25" s="219"/>
      <c r="CHI25" s="219"/>
      <c r="CHJ25" s="219"/>
      <c r="CHK25" s="219"/>
      <c r="CHL25" s="219"/>
      <c r="CHM25" s="219"/>
      <c r="CHN25" s="219"/>
      <c r="CHO25" s="219"/>
      <c r="CHP25" s="219"/>
      <c r="CHQ25" s="219"/>
      <c r="CHR25" s="219"/>
      <c r="CHS25" s="219"/>
      <c r="CHT25" s="219"/>
      <c r="CHU25" s="219"/>
      <c r="CHV25" s="219"/>
      <c r="CHW25" s="219"/>
      <c r="CHX25" s="219"/>
      <c r="CHY25" s="219"/>
      <c r="CHZ25" s="219"/>
      <c r="CIA25" s="219"/>
      <c r="CIB25" s="219"/>
      <c r="CIC25" s="219"/>
      <c r="CID25" s="219"/>
      <c r="CIE25" s="219"/>
      <c r="CIF25" s="219"/>
      <c r="CIG25" s="219"/>
      <c r="CIH25" s="219"/>
      <c r="CII25" s="219"/>
      <c r="CIJ25" s="219"/>
      <c r="CIK25" s="219"/>
      <c r="CIL25" s="219"/>
      <c r="CIM25" s="219"/>
      <c r="CIN25" s="219"/>
      <c r="CIO25" s="219"/>
      <c r="CIP25" s="219"/>
      <c r="CIQ25" s="219"/>
      <c r="CIR25" s="219"/>
      <c r="CIS25" s="219"/>
      <c r="CIT25" s="219"/>
      <c r="CIU25" s="219"/>
      <c r="CIV25" s="219"/>
      <c r="CIW25" s="219"/>
      <c r="CIX25" s="219"/>
      <c r="CIY25" s="219"/>
      <c r="CIZ25" s="219"/>
      <c r="CJA25" s="219"/>
      <c r="CJB25" s="219"/>
      <c r="CJC25" s="219"/>
      <c r="CJD25" s="219"/>
      <c r="CJE25" s="219"/>
      <c r="CJF25" s="219"/>
      <c r="CJG25" s="219"/>
      <c r="CJH25" s="219"/>
      <c r="CJI25" s="219"/>
      <c r="CJJ25" s="219"/>
      <c r="CJK25" s="219"/>
      <c r="CJL25" s="219"/>
      <c r="CJM25" s="219"/>
      <c r="CJN25" s="219"/>
      <c r="CJO25" s="219"/>
      <c r="CJP25" s="219"/>
      <c r="CJQ25" s="219"/>
      <c r="CJR25" s="219"/>
      <c r="CJS25" s="219"/>
      <c r="CJT25" s="219"/>
      <c r="CJU25" s="219"/>
      <c r="CJV25" s="219"/>
      <c r="CJW25" s="219"/>
      <c r="CJX25" s="219"/>
      <c r="CJY25" s="219"/>
      <c r="CJZ25" s="219"/>
      <c r="CKA25" s="219"/>
      <c r="CKB25" s="219"/>
      <c r="CKC25" s="219"/>
      <c r="CKD25" s="219"/>
      <c r="CKE25" s="219"/>
      <c r="CKF25" s="219"/>
      <c r="CKG25" s="219"/>
      <c r="CKH25" s="219"/>
      <c r="CKI25" s="219"/>
      <c r="CKJ25" s="219"/>
      <c r="CKK25" s="219"/>
      <c r="CKL25" s="219"/>
      <c r="CKM25" s="219"/>
      <c r="CKN25" s="219"/>
      <c r="CKO25" s="219"/>
      <c r="CKP25" s="219"/>
      <c r="CKQ25" s="219"/>
      <c r="CKR25" s="219"/>
      <c r="CKS25" s="219"/>
      <c r="CKT25" s="219"/>
      <c r="CKU25" s="219"/>
      <c r="CKV25" s="219"/>
      <c r="CKW25" s="219"/>
      <c r="CKX25" s="219"/>
      <c r="CKY25" s="219"/>
      <c r="CKZ25" s="219"/>
      <c r="CLA25" s="219"/>
      <c r="CLB25" s="219"/>
      <c r="CLC25" s="219"/>
      <c r="CLD25" s="219"/>
      <c r="CLE25" s="219"/>
      <c r="CLF25" s="219"/>
      <c r="CLG25" s="219"/>
      <c r="CLH25" s="219"/>
      <c r="CLI25" s="219"/>
      <c r="CLJ25" s="219"/>
      <c r="CLK25" s="219"/>
      <c r="CLL25" s="219"/>
      <c r="CLM25" s="219"/>
      <c r="CLN25" s="219"/>
      <c r="CLO25" s="219"/>
      <c r="CLP25" s="219"/>
      <c r="CLQ25" s="219"/>
      <c r="CLR25" s="219"/>
      <c r="CLS25" s="219"/>
      <c r="CLT25" s="219"/>
      <c r="CLU25" s="219"/>
      <c r="CLV25" s="219"/>
      <c r="CLW25" s="219"/>
      <c r="CLX25" s="219"/>
      <c r="CLY25" s="219"/>
      <c r="CLZ25" s="219"/>
      <c r="CMA25" s="219"/>
      <c r="CMB25" s="219"/>
      <c r="CMC25" s="219"/>
      <c r="CMD25" s="219"/>
      <c r="CME25" s="219"/>
      <c r="CMF25" s="219"/>
      <c r="CMG25" s="219"/>
      <c r="CMH25" s="219"/>
      <c r="CMI25" s="219"/>
      <c r="CMJ25" s="219"/>
      <c r="CMK25" s="219"/>
      <c r="CML25" s="219"/>
      <c r="CMM25" s="219"/>
      <c r="CMN25" s="219"/>
      <c r="CMO25" s="219"/>
      <c r="CMP25" s="219"/>
      <c r="CMQ25" s="219"/>
      <c r="CMR25" s="219"/>
      <c r="CMS25" s="219"/>
      <c r="CMT25" s="219"/>
      <c r="CMU25" s="219"/>
      <c r="CMV25" s="219"/>
      <c r="CMW25" s="219"/>
      <c r="CMX25" s="219"/>
      <c r="CMY25" s="219"/>
      <c r="CMZ25" s="219"/>
      <c r="CNA25" s="219"/>
      <c r="CNB25" s="219"/>
      <c r="CNC25" s="219"/>
      <c r="CND25" s="219"/>
      <c r="CNE25" s="219"/>
      <c r="CNF25" s="219"/>
      <c r="CNG25" s="219"/>
      <c r="CNH25" s="219"/>
      <c r="CNI25" s="219"/>
      <c r="CNJ25" s="219"/>
      <c r="CNK25" s="219"/>
      <c r="CNL25" s="219"/>
      <c r="CNM25" s="219"/>
      <c r="CNN25" s="219"/>
      <c r="CNO25" s="219"/>
      <c r="CNP25" s="219"/>
      <c r="CNQ25" s="219"/>
      <c r="CNR25" s="219"/>
      <c r="CNS25" s="219"/>
      <c r="CNT25" s="219"/>
      <c r="CNU25" s="219"/>
      <c r="CNV25" s="219"/>
      <c r="CNW25" s="219"/>
      <c r="CNX25" s="219"/>
      <c r="CNY25" s="219"/>
      <c r="CNZ25" s="219"/>
      <c r="COA25" s="219"/>
      <c r="COB25" s="219"/>
      <c r="COC25" s="219"/>
      <c r="COD25" s="219"/>
      <c r="COE25" s="219"/>
      <c r="COF25" s="219"/>
      <c r="COG25" s="219"/>
      <c r="COH25" s="219"/>
      <c r="COI25" s="219"/>
      <c r="COJ25" s="219"/>
      <c r="COK25" s="219"/>
      <c r="COL25" s="219"/>
      <c r="COM25" s="219"/>
      <c r="CON25" s="219"/>
      <c r="COO25" s="219"/>
      <c r="COP25" s="219"/>
      <c r="COQ25" s="219"/>
      <c r="COR25" s="219"/>
      <c r="COS25" s="219"/>
      <c r="COT25" s="219"/>
      <c r="COU25" s="219"/>
      <c r="COV25" s="219"/>
      <c r="COW25" s="219"/>
      <c r="COX25" s="219"/>
      <c r="COY25" s="219"/>
      <c r="COZ25" s="219"/>
      <c r="CPA25" s="219"/>
      <c r="CPB25" s="219"/>
      <c r="CPC25" s="219"/>
      <c r="CPD25" s="219"/>
      <c r="CPE25" s="219"/>
      <c r="CPF25" s="219"/>
      <c r="CPG25" s="219"/>
      <c r="CPH25" s="219"/>
      <c r="CPI25" s="219"/>
      <c r="CPJ25" s="219"/>
      <c r="CPK25" s="219"/>
      <c r="CPL25" s="219"/>
      <c r="CPM25" s="219"/>
      <c r="CPN25" s="219"/>
      <c r="CPO25" s="219"/>
      <c r="CPP25" s="219"/>
      <c r="CPQ25" s="219"/>
      <c r="CPR25" s="219"/>
      <c r="CPS25" s="219"/>
      <c r="CPT25" s="219"/>
      <c r="CPU25" s="219"/>
      <c r="CPV25" s="219"/>
      <c r="CPW25" s="219"/>
      <c r="CPX25" s="219"/>
      <c r="CPY25" s="219"/>
      <c r="CPZ25" s="219"/>
      <c r="CQA25" s="219"/>
      <c r="CQB25" s="219"/>
      <c r="CQC25" s="219"/>
      <c r="CQD25" s="219"/>
      <c r="CQE25" s="219"/>
      <c r="CQF25" s="219"/>
      <c r="CQG25" s="219"/>
      <c r="CQH25" s="219"/>
      <c r="CQI25" s="219"/>
      <c r="CQJ25" s="219"/>
      <c r="CQK25" s="219"/>
      <c r="CQL25" s="219"/>
      <c r="CQM25" s="219"/>
      <c r="CQN25" s="219"/>
      <c r="CQO25" s="219"/>
      <c r="CQP25" s="219"/>
      <c r="CQQ25" s="219"/>
      <c r="CQR25" s="219"/>
      <c r="CQS25" s="219"/>
      <c r="CQT25" s="219"/>
      <c r="CQU25" s="219"/>
      <c r="CQV25" s="219"/>
      <c r="CQW25" s="219"/>
      <c r="CQX25" s="219"/>
      <c r="CQY25" s="219"/>
      <c r="CQZ25" s="219"/>
      <c r="CRA25" s="219"/>
      <c r="CRB25" s="219"/>
      <c r="CRC25" s="219"/>
      <c r="CRD25" s="219"/>
      <c r="CRE25" s="219"/>
      <c r="CRF25" s="219"/>
      <c r="CRG25" s="219"/>
      <c r="CRH25" s="219"/>
      <c r="CRI25" s="219"/>
      <c r="CRJ25" s="219"/>
      <c r="CRK25" s="219"/>
      <c r="CRL25" s="219"/>
      <c r="CRM25" s="219"/>
      <c r="CRN25" s="219"/>
      <c r="CRO25" s="219"/>
      <c r="CRP25" s="219"/>
      <c r="CRQ25" s="219"/>
      <c r="CRR25" s="219"/>
      <c r="CRS25" s="219"/>
      <c r="CRT25" s="219"/>
      <c r="CRU25" s="219"/>
      <c r="CRV25" s="219"/>
      <c r="CRW25" s="219"/>
      <c r="CRX25" s="219"/>
      <c r="CRY25" s="219"/>
      <c r="CRZ25" s="219"/>
      <c r="CSA25" s="219"/>
      <c r="CSB25" s="219"/>
      <c r="CSC25" s="219"/>
      <c r="CSD25" s="219"/>
      <c r="CSE25" s="219"/>
      <c r="CSF25" s="219"/>
      <c r="CSG25" s="219"/>
      <c r="CSH25" s="219"/>
      <c r="CSI25" s="219"/>
      <c r="CSJ25" s="219"/>
      <c r="CSK25" s="219"/>
      <c r="CSL25" s="219"/>
      <c r="CSM25" s="219"/>
      <c r="CSN25" s="219"/>
      <c r="CSO25" s="219"/>
      <c r="CSP25" s="219"/>
      <c r="CSQ25" s="219"/>
      <c r="CSR25" s="219"/>
      <c r="CSS25" s="219"/>
      <c r="CST25" s="219"/>
      <c r="CSU25" s="219"/>
      <c r="CSV25" s="219"/>
      <c r="CSW25" s="219"/>
      <c r="CSX25" s="219"/>
      <c r="CSY25" s="219"/>
      <c r="CSZ25" s="219"/>
      <c r="CTA25" s="219"/>
      <c r="CTB25" s="219"/>
      <c r="CTC25" s="219"/>
      <c r="CTD25" s="219"/>
      <c r="CTE25" s="219"/>
      <c r="CTF25" s="219"/>
      <c r="CTG25" s="219"/>
      <c r="CTH25" s="219"/>
      <c r="CTI25" s="219"/>
      <c r="CTJ25" s="219"/>
      <c r="CTK25" s="219"/>
      <c r="CTL25" s="219"/>
      <c r="CTM25" s="219"/>
      <c r="CTN25" s="219"/>
      <c r="CTO25" s="219"/>
      <c r="CTP25" s="219"/>
      <c r="CTQ25" s="219"/>
      <c r="CTR25" s="219"/>
      <c r="CTS25" s="219"/>
      <c r="CTT25" s="219"/>
      <c r="CTU25" s="219"/>
      <c r="CTV25" s="219"/>
      <c r="CTW25" s="219"/>
      <c r="CTX25" s="219"/>
      <c r="CTY25" s="219"/>
      <c r="CTZ25" s="219"/>
      <c r="CUA25" s="219"/>
      <c r="CUB25" s="219"/>
      <c r="CUC25" s="219"/>
      <c r="CUD25" s="219"/>
      <c r="CUE25" s="219"/>
      <c r="CUF25" s="219"/>
      <c r="CUG25" s="219"/>
      <c r="CUH25" s="219"/>
      <c r="CUI25" s="219"/>
      <c r="CUJ25" s="219"/>
      <c r="CUK25" s="219"/>
      <c r="CUL25" s="219"/>
      <c r="CUM25" s="219"/>
      <c r="CUN25" s="219"/>
      <c r="CUO25" s="219"/>
      <c r="CUP25" s="219"/>
      <c r="CUQ25" s="219"/>
      <c r="CUR25" s="219"/>
      <c r="CUS25" s="219"/>
      <c r="CUT25" s="219"/>
      <c r="CUU25" s="219"/>
      <c r="CUV25" s="219"/>
      <c r="CUW25" s="219"/>
      <c r="CUX25" s="219"/>
      <c r="CUY25" s="219"/>
      <c r="CUZ25" s="219"/>
      <c r="CVA25" s="219"/>
      <c r="CVB25" s="219"/>
      <c r="CVC25" s="219"/>
      <c r="CVD25" s="219"/>
      <c r="CVE25" s="219"/>
      <c r="CVF25" s="219"/>
      <c r="CVG25" s="219"/>
      <c r="CVH25" s="219"/>
      <c r="CVI25" s="219"/>
      <c r="CVJ25" s="219"/>
      <c r="CVK25" s="219"/>
      <c r="CVL25" s="219"/>
      <c r="CVM25" s="219"/>
      <c r="CVN25" s="219"/>
      <c r="CVO25" s="219"/>
      <c r="CVP25" s="219"/>
      <c r="CVQ25" s="219"/>
      <c r="CVR25" s="219"/>
      <c r="CVS25" s="219"/>
      <c r="CVT25" s="219"/>
      <c r="CVU25" s="219"/>
      <c r="CVV25" s="219"/>
      <c r="CVW25" s="219"/>
      <c r="CVX25" s="219"/>
      <c r="CVY25" s="219"/>
      <c r="CVZ25" s="219"/>
      <c r="CWA25" s="219"/>
      <c r="CWB25" s="219"/>
      <c r="CWC25" s="219"/>
      <c r="CWD25" s="219"/>
      <c r="CWE25" s="219"/>
      <c r="CWF25" s="219"/>
      <c r="CWG25" s="219"/>
      <c r="CWH25" s="219"/>
      <c r="CWI25" s="219"/>
      <c r="CWJ25" s="219"/>
      <c r="CWK25" s="219"/>
      <c r="CWL25" s="219"/>
      <c r="CWM25" s="219"/>
      <c r="CWN25" s="219"/>
      <c r="CWO25" s="219"/>
      <c r="CWP25" s="219"/>
      <c r="CWQ25" s="219"/>
      <c r="CWR25" s="219"/>
      <c r="CWS25" s="219"/>
      <c r="CWT25" s="219"/>
      <c r="CWU25" s="219"/>
      <c r="CWV25" s="219"/>
      <c r="CWW25" s="219"/>
      <c r="CWX25" s="219"/>
      <c r="CWY25" s="219"/>
      <c r="CWZ25" s="219"/>
      <c r="CXA25" s="219"/>
      <c r="CXB25" s="219"/>
      <c r="CXC25" s="219"/>
      <c r="CXD25" s="219"/>
      <c r="CXE25" s="219"/>
      <c r="CXF25" s="219"/>
      <c r="CXG25" s="219"/>
      <c r="CXH25" s="219"/>
      <c r="CXI25" s="219"/>
      <c r="CXJ25" s="219"/>
      <c r="CXK25" s="219"/>
      <c r="CXL25" s="219"/>
      <c r="CXM25" s="219"/>
      <c r="CXN25" s="219"/>
      <c r="CXO25" s="219"/>
      <c r="CXP25" s="219"/>
      <c r="CXQ25" s="219"/>
      <c r="CXR25" s="219"/>
      <c r="CXS25" s="219"/>
      <c r="CXT25" s="219"/>
      <c r="CXU25" s="219"/>
      <c r="CXV25" s="219"/>
      <c r="CXW25" s="219"/>
      <c r="CXX25" s="219"/>
      <c r="CXY25" s="219"/>
      <c r="CXZ25" s="219"/>
      <c r="CYA25" s="219"/>
      <c r="CYB25" s="219"/>
      <c r="CYC25" s="219"/>
      <c r="CYD25" s="219"/>
      <c r="CYE25" s="219"/>
      <c r="CYF25" s="219"/>
      <c r="CYG25" s="219"/>
      <c r="CYH25" s="219"/>
      <c r="CYI25" s="219"/>
      <c r="CYJ25" s="219"/>
      <c r="CYK25" s="219"/>
      <c r="CYL25" s="219"/>
      <c r="CYM25" s="219"/>
      <c r="CYN25" s="219"/>
      <c r="CYO25" s="219"/>
      <c r="CYP25" s="219"/>
      <c r="CYQ25" s="219"/>
      <c r="CYR25" s="219"/>
      <c r="CYS25" s="219"/>
      <c r="CYT25" s="219"/>
      <c r="CYU25" s="219"/>
      <c r="CYV25" s="219"/>
      <c r="CYW25" s="219"/>
      <c r="CYX25" s="219"/>
      <c r="CYY25" s="219"/>
      <c r="CYZ25" s="219"/>
      <c r="CZA25" s="219"/>
      <c r="CZB25" s="219"/>
      <c r="CZC25" s="219"/>
      <c r="CZD25" s="219"/>
      <c r="CZE25" s="219"/>
      <c r="CZF25" s="219"/>
      <c r="CZG25" s="219"/>
      <c r="CZH25" s="219"/>
      <c r="CZI25" s="219"/>
      <c r="CZJ25" s="219"/>
      <c r="CZK25" s="219"/>
      <c r="CZL25" s="219"/>
      <c r="CZM25" s="219"/>
      <c r="CZN25" s="219"/>
      <c r="CZO25" s="219"/>
      <c r="CZP25" s="219"/>
      <c r="CZQ25" s="219"/>
      <c r="CZR25" s="219"/>
      <c r="CZS25" s="219"/>
      <c r="CZT25" s="219"/>
      <c r="CZU25" s="219"/>
      <c r="CZV25" s="219"/>
      <c r="CZW25" s="219"/>
      <c r="CZX25" s="219"/>
      <c r="CZY25" s="219"/>
      <c r="CZZ25" s="219"/>
      <c r="DAA25" s="219"/>
      <c r="DAB25" s="219"/>
      <c r="DAC25" s="219"/>
      <c r="DAD25" s="219"/>
      <c r="DAE25" s="219"/>
      <c r="DAF25" s="219"/>
      <c r="DAG25" s="219"/>
      <c r="DAH25" s="219"/>
      <c r="DAI25" s="219"/>
      <c r="DAJ25" s="219"/>
      <c r="DAK25" s="219"/>
      <c r="DAL25" s="219"/>
      <c r="DAM25" s="219"/>
      <c r="DAN25" s="219"/>
      <c r="DAO25" s="219"/>
      <c r="DAP25" s="219"/>
      <c r="DAQ25" s="219"/>
      <c r="DAR25" s="219"/>
      <c r="DAS25" s="219"/>
      <c r="DAT25" s="219"/>
      <c r="DAU25" s="219"/>
      <c r="DAV25" s="219"/>
      <c r="DAW25" s="219"/>
      <c r="DAX25" s="219"/>
      <c r="DAY25" s="219"/>
      <c r="DAZ25" s="219"/>
      <c r="DBA25" s="219"/>
      <c r="DBB25" s="219"/>
      <c r="DBC25" s="219"/>
      <c r="DBD25" s="219"/>
      <c r="DBE25" s="219"/>
      <c r="DBF25" s="219"/>
      <c r="DBG25" s="219"/>
      <c r="DBH25" s="219"/>
      <c r="DBI25" s="219"/>
      <c r="DBJ25" s="219"/>
      <c r="DBK25" s="219"/>
      <c r="DBL25" s="219"/>
      <c r="DBM25" s="219"/>
      <c r="DBN25" s="219"/>
      <c r="DBO25" s="219"/>
      <c r="DBP25" s="219"/>
      <c r="DBQ25" s="219"/>
      <c r="DBR25" s="219"/>
      <c r="DBS25" s="219"/>
      <c r="DBT25" s="219"/>
      <c r="DBU25" s="219"/>
      <c r="DBV25" s="219"/>
      <c r="DBW25" s="219"/>
      <c r="DBX25" s="219"/>
      <c r="DBY25" s="219"/>
      <c r="DBZ25" s="219"/>
      <c r="DCA25" s="219"/>
      <c r="DCB25" s="219"/>
      <c r="DCC25" s="219"/>
      <c r="DCD25" s="219"/>
      <c r="DCE25" s="219"/>
      <c r="DCF25" s="219"/>
      <c r="DCG25" s="219"/>
      <c r="DCH25" s="219"/>
      <c r="DCI25" s="219"/>
      <c r="DCJ25" s="219"/>
      <c r="DCK25" s="219"/>
      <c r="DCL25" s="219"/>
      <c r="DCM25" s="219"/>
      <c r="DCN25" s="219"/>
      <c r="DCO25" s="219"/>
      <c r="DCP25" s="219"/>
      <c r="DCQ25" s="219"/>
      <c r="DCR25" s="219"/>
      <c r="DCS25" s="219"/>
      <c r="DCT25" s="219"/>
      <c r="DCU25" s="219"/>
      <c r="DCV25" s="219"/>
      <c r="DCW25" s="219"/>
      <c r="DCX25" s="219"/>
      <c r="DCY25" s="219"/>
      <c r="DCZ25" s="219"/>
      <c r="DDA25" s="219"/>
      <c r="DDB25" s="219"/>
      <c r="DDC25" s="219"/>
      <c r="DDD25" s="219"/>
      <c r="DDE25" s="219"/>
      <c r="DDF25" s="219"/>
      <c r="DDG25" s="219"/>
      <c r="DDH25" s="219"/>
      <c r="DDI25" s="219"/>
      <c r="DDJ25" s="219"/>
      <c r="DDK25" s="219"/>
      <c r="DDL25" s="219"/>
      <c r="DDM25" s="219"/>
      <c r="DDN25" s="219"/>
      <c r="DDO25" s="219"/>
      <c r="DDP25" s="219"/>
      <c r="DDQ25" s="219"/>
      <c r="DDR25" s="219"/>
      <c r="DDS25" s="219"/>
      <c r="DDT25" s="219"/>
      <c r="DDU25" s="219"/>
      <c r="DDV25" s="219"/>
      <c r="DDW25" s="219"/>
      <c r="DDX25" s="219"/>
      <c r="DDY25" s="219"/>
      <c r="DDZ25" s="219"/>
      <c r="DEA25" s="219"/>
      <c r="DEB25" s="219"/>
      <c r="DEC25" s="219"/>
      <c r="DED25" s="219"/>
      <c r="DEE25" s="219"/>
      <c r="DEF25" s="219"/>
      <c r="DEG25" s="219"/>
      <c r="DEH25" s="219"/>
      <c r="DEI25" s="219"/>
      <c r="DEJ25" s="219"/>
      <c r="DEK25" s="219"/>
      <c r="DEL25" s="219"/>
      <c r="DEM25" s="219"/>
      <c r="DEN25" s="219"/>
      <c r="DEO25" s="219"/>
      <c r="DEP25" s="219"/>
      <c r="DEQ25" s="219"/>
      <c r="DER25" s="219"/>
      <c r="DES25" s="219"/>
      <c r="DET25" s="219"/>
      <c r="DEU25" s="219"/>
      <c r="DEV25" s="219"/>
      <c r="DEW25" s="219"/>
      <c r="DEX25" s="219"/>
      <c r="DEY25" s="219"/>
      <c r="DEZ25" s="219"/>
      <c r="DFA25" s="219"/>
      <c r="DFB25" s="219"/>
      <c r="DFC25" s="219"/>
      <c r="DFD25" s="219"/>
      <c r="DFE25" s="219"/>
      <c r="DFF25" s="219"/>
      <c r="DFG25" s="219"/>
      <c r="DFH25" s="219"/>
      <c r="DFI25" s="219"/>
      <c r="DFJ25" s="219"/>
      <c r="DFK25" s="219"/>
      <c r="DFL25" s="219"/>
      <c r="DFM25" s="219"/>
      <c r="DFN25" s="219"/>
      <c r="DFO25" s="219"/>
      <c r="DFP25" s="219"/>
      <c r="DFQ25" s="219"/>
      <c r="DFR25" s="219"/>
      <c r="DFS25" s="219"/>
      <c r="DFT25" s="219"/>
      <c r="DFU25" s="219"/>
      <c r="DFV25" s="219"/>
      <c r="DFW25" s="219"/>
      <c r="DFX25" s="219"/>
      <c r="DFY25" s="219"/>
      <c r="DFZ25" s="219"/>
      <c r="DGA25" s="219"/>
      <c r="DGB25" s="219"/>
      <c r="DGC25" s="219"/>
      <c r="DGD25" s="219"/>
      <c r="DGE25" s="219"/>
      <c r="DGF25" s="219"/>
      <c r="DGG25" s="219"/>
      <c r="DGH25" s="219"/>
      <c r="DGI25" s="219"/>
      <c r="DGJ25" s="219"/>
      <c r="DGK25" s="219"/>
      <c r="DGL25" s="219"/>
      <c r="DGM25" s="219"/>
      <c r="DGN25" s="219"/>
      <c r="DGO25" s="219"/>
      <c r="DGP25" s="219"/>
      <c r="DGQ25" s="219"/>
      <c r="DGR25" s="219"/>
      <c r="DGS25" s="219"/>
      <c r="DGT25" s="219"/>
      <c r="DGU25" s="219"/>
      <c r="DGV25" s="219"/>
      <c r="DGW25" s="219"/>
      <c r="DGX25" s="219"/>
      <c r="DGY25" s="219"/>
      <c r="DGZ25" s="219"/>
      <c r="DHA25" s="219"/>
      <c r="DHB25" s="219"/>
      <c r="DHC25" s="219"/>
      <c r="DHD25" s="219"/>
      <c r="DHE25" s="219"/>
      <c r="DHF25" s="219"/>
      <c r="DHG25" s="219"/>
      <c r="DHH25" s="219"/>
      <c r="DHI25" s="219"/>
      <c r="DHJ25" s="219"/>
      <c r="DHK25" s="219"/>
      <c r="DHL25" s="219"/>
      <c r="DHM25" s="219"/>
      <c r="DHN25" s="219"/>
      <c r="DHO25" s="219"/>
      <c r="DHP25" s="219"/>
      <c r="DHQ25" s="219"/>
      <c r="DHR25" s="219"/>
      <c r="DHS25" s="219"/>
      <c r="DHT25" s="219"/>
      <c r="DHU25" s="219"/>
      <c r="DHV25" s="219"/>
      <c r="DHW25" s="219"/>
      <c r="DHX25" s="219"/>
      <c r="DHY25" s="219"/>
      <c r="DHZ25" s="219"/>
      <c r="DIA25" s="219"/>
      <c r="DIB25" s="219"/>
      <c r="DIC25" s="219"/>
      <c r="DID25" s="219"/>
      <c r="DIE25" s="219"/>
      <c r="DIF25" s="219"/>
      <c r="DIG25" s="219"/>
      <c r="DIH25" s="219"/>
      <c r="DII25" s="219"/>
      <c r="DIJ25" s="219"/>
      <c r="DIK25" s="219"/>
      <c r="DIL25" s="219"/>
      <c r="DIM25" s="219"/>
      <c r="DIN25" s="219"/>
      <c r="DIO25" s="219"/>
      <c r="DIP25" s="219"/>
      <c r="DIQ25" s="219"/>
      <c r="DIR25" s="219"/>
      <c r="DIS25" s="219"/>
      <c r="DIT25" s="219"/>
      <c r="DIU25" s="219"/>
      <c r="DIV25" s="219"/>
      <c r="DIW25" s="219"/>
      <c r="DIX25" s="219"/>
      <c r="DIY25" s="219"/>
      <c r="DIZ25" s="219"/>
      <c r="DJA25" s="219"/>
      <c r="DJB25" s="219"/>
      <c r="DJC25" s="219"/>
      <c r="DJD25" s="219"/>
      <c r="DJE25" s="219"/>
      <c r="DJF25" s="219"/>
      <c r="DJG25" s="219"/>
      <c r="DJH25" s="219"/>
      <c r="DJI25" s="219"/>
      <c r="DJJ25" s="219"/>
      <c r="DJK25" s="219"/>
      <c r="DJL25" s="219"/>
      <c r="DJM25" s="219"/>
      <c r="DJN25" s="219"/>
      <c r="DJO25" s="219"/>
      <c r="DJP25" s="219"/>
      <c r="DJQ25" s="219"/>
      <c r="DJR25" s="219"/>
      <c r="DJS25" s="219"/>
      <c r="DJT25" s="219"/>
      <c r="DJU25" s="219"/>
      <c r="DJV25" s="219"/>
      <c r="DJW25" s="219"/>
      <c r="DJX25" s="219"/>
      <c r="DJY25" s="219"/>
      <c r="DJZ25" s="219"/>
      <c r="DKA25" s="219"/>
      <c r="DKB25" s="219"/>
      <c r="DKC25" s="219"/>
      <c r="DKD25" s="219"/>
      <c r="DKE25" s="219"/>
      <c r="DKF25" s="219"/>
      <c r="DKG25" s="219"/>
      <c r="DKH25" s="219"/>
      <c r="DKI25" s="219"/>
      <c r="DKJ25" s="219"/>
      <c r="DKK25" s="219"/>
      <c r="DKL25" s="219"/>
      <c r="DKM25" s="219"/>
      <c r="DKN25" s="219"/>
      <c r="DKO25" s="219"/>
      <c r="DKP25" s="219"/>
      <c r="DKQ25" s="219"/>
      <c r="DKR25" s="219"/>
      <c r="DKS25" s="219"/>
      <c r="DKT25" s="219"/>
      <c r="DKU25" s="219"/>
      <c r="DKV25" s="219"/>
      <c r="DKW25" s="219"/>
      <c r="DKX25" s="219"/>
      <c r="DKY25" s="219"/>
      <c r="DKZ25" s="219"/>
      <c r="DLA25" s="219"/>
      <c r="DLB25" s="219"/>
      <c r="DLC25" s="219"/>
      <c r="DLD25" s="219"/>
      <c r="DLE25" s="219"/>
      <c r="DLF25" s="219"/>
      <c r="DLG25" s="219"/>
      <c r="DLH25" s="219"/>
      <c r="DLI25" s="219"/>
      <c r="DLJ25" s="219"/>
      <c r="DLK25" s="219"/>
      <c r="DLL25" s="219"/>
      <c r="DLM25" s="219"/>
      <c r="DLN25" s="219"/>
      <c r="DLO25" s="219"/>
      <c r="DLP25" s="219"/>
      <c r="DLQ25" s="219"/>
      <c r="DLR25" s="219"/>
      <c r="DLS25" s="219"/>
      <c r="DLT25" s="219"/>
      <c r="DLU25" s="219"/>
      <c r="DLV25" s="219"/>
      <c r="DLW25" s="219"/>
      <c r="DLX25" s="219"/>
      <c r="DLY25" s="219"/>
      <c r="DLZ25" s="219"/>
      <c r="DMA25" s="219"/>
      <c r="DMB25" s="219"/>
      <c r="DMC25" s="219"/>
      <c r="DMD25" s="219"/>
      <c r="DME25" s="219"/>
      <c r="DMF25" s="219"/>
      <c r="DMG25" s="219"/>
      <c r="DMH25" s="219"/>
      <c r="DMI25" s="219"/>
      <c r="DMJ25" s="219"/>
      <c r="DMK25" s="219"/>
      <c r="DML25" s="219"/>
      <c r="DMM25" s="219"/>
      <c r="DMN25" s="219"/>
      <c r="DMO25" s="219"/>
      <c r="DMP25" s="219"/>
      <c r="DMQ25" s="219"/>
      <c r="DMR25" s="219"/>
      <c r="DMS25" s="219"/>
      <c r="DMT25" s="219"/>
      <c r="DMU25" s="219"/>
      <c r="DMV25" s="219"/>
      <c r="DMW25" s="219"/>
      <c r="DMX25" s="219"/>
      <c r="DMY25" s="219"/>
      <c r="DMZ25" s="219"/>
      <c r="DNA25" s="219"/>
      <c r="DNB25" s="219"/>
      <c r="DNC25" s="219"/>
      <c r="DND25" s="219"/>
      <c r="DNE25" s="219"/>
      <c r="DNF25" s="219"/>
      <c r="DNG25" s="219"/>
      <c r="DNH25" s="219"/>
      <c r="DNI25" s="219"/>
      <c r="DNJ25" s="219"/>
      <c r="DNK25" s="219"/>
      <c r="DNL25" s="219"/>
      <c r="DNM25" s="219"/>
      <c r="DNN25" s="219"/>
      <c r="DNO25" s="219"/>
      <c r="DNP25" s="219"/>
      <c r="DNQ25" s="219"/>
      <c r="DNR25" s="219"/>
      <c r="DNS25" s="219"/>
      <c r="DNT25" s="219"/>
      <c r="DNU25" s="219"/>
      <c r="DNV25" s="219"/>
      <c r="DNW25" s="219"/>
      <c r="DNX25" s="219"/>
      <c r="DNY25" s="219"/>
      <c r="DNZ25" s="219"/>
      <c r="DOA25" s="219"/>
      <c r="DOB25" s="219"/>
      <c r="DOC25" s="219"/>
      <c r="DOD25" s="219"/>
      <c r="DOE25" s="219"/>
      <c r="DOF25" s="219"/>
      <c r="DOG25" s="219"/>
      <c r="DOH25" s="219"/>
      <c r="DOI25" s="219"/>
      <c r="DOJ25" s="219"/>
      <c r="DOK25" s="219"/>
      <c r="DOL25" s="219"/>
      <c r="DOM25" s="219"/>
      <c r="DON25" s="219"/>
      <c r="DOO25" s="219"/>
      <c r="DOP25" s="219"/>
      <c r="DOQ25" s="219"/>
      <c r="DOR25" s="219"/>
      <c r="DOS25" s="219"/>
      <c r="DOT25" s="219"/>
      <c r="DOU25" s="219"/>
      <c r="DOV25" s="219"/>
      <c r="DOW25" s="219"/>
      <c r="DOX25" s="219"/>
      <c r="DOY25" s="219"/>
      <c r="DOZ25" s="219"/>
      <c r="DPA25" s="219"/>
      <c r="DPB25" s="219"/>
      <c r="DPC25" s="219"/>
      <c r="DPD25" s="219"/>
      <c r="DPE25" s="219"/>
      <c r="DPF25" s="219"/>
      <c r="DPG25" s="219"/>
      <c r="DPH25" s="219"/>
      <c r="DPI25" s="219"/>
      <c r="DPJ25" s="219"/>
      <c r="DPK25" s="219"/>
      <c r="DPL25" s="219"/>
      <c r="DPM25" s="219"/>
      <c r="DPN25" s="219"/>
      <c r="DPO25" s="219"/>
      <c r="DPP25" s="219"/>
      <c r="DPQ25" s="219"/>
      <c r="DPR25" s="219"/>
      <c r="DPS25" s="219"/>
      <c r="DPT25" s="219"/>
      <c r="DPU25" s="219"/>
      <c r="DPV25" s="219"/>
      <c r="DPW25" s="219"/>
      <c r="DPX25" s="219"/>
      <c r="DPY25" s="219"/>
      <c r="DPZ25" s="219"/>
      <c r="DQA25" s="219"/>
      <c r="DQB25" s="219"/>
      <c r="DQC25" s="219"/>
      <c r="DQD25" s="219"/>
      <c r="DQE25" s="219"/>
      <c r="DQF25" s="219"/>
      <c r="DQG25" s="219"/>
      <c r="DQH25" s="219"/>
      <c r="DQI25" s="219"/>
      <c r="DQJ25" s="219"/>
      <c r="DQK25" s="219"/>
      <c r="DQL25" s="219"/>
      <c r="DQM25" s="219"/>
      <c r="DQN25" s="219"/>
      <c r="DQO25" s="219"/>
      <c r="DQP25" s="219"/>
      <c r="DQQ25" s="219"/>
      <c r="DQR25" s="219"/>
      <c r="DQS25" s="219"/>
      <c r="DQT25" s="219"/>
      <c r="DQU25" s="219"/>
      <c r="DQV25" s="219"/>
      <c r="DQW25" s="219"/>
      <c r="DQX25" s="219"/>
      <c r="DQY25" s="219"/>
      <c r="DQZ25" s="219"/>
      <c r="DRA25" s="219"/>
      <c r="DRB25" s="219"/>
      <c r="DRC25" s="219"/>
      <c r="DRD25" s="219"/>
      <c r="DRE25" s="219"/>
      <c r="DRF25" s="219"/>
      <c r="DRG25" s="219"/>
      <c r="DRH25" s="219"/>
      <c r="DRI25" s="219"/>
      <c r="DRJ25" s="219"/>
      <c r="DRK25" s="219"/>
      <c r="DRL25" s="219"/>
      <c r="DRM25" s="219"/>
      <c r="DRN25" s="219"/>
      <c r="DRO25" s="219"/>
      <c r="DRP25" s="219"/>
      <c r="DRQ25" s="219"/>
      <c r="DRR25" s="219"/>
      <c r="DRS25" s="219"/>
      <c r="DRT25" s="219"/>
      <c r="DRU25" s="219"/>
      <c r="DRV25" s="219"/>
      <c r="DRW25" s="219"/>
      <c r="DRX25" s="219"/>
      <c r="DRY25" s="219"/>
      <c r="DRZ25" s="219"/>
      <c r="DSA25" s="219"/>
      <c r="DSB25" s="219"/>
      <c r="DSC25" s="219"/>
      <c r="DSD25" s="219"/>
      <c r="DSE25" s="219"/>
      <c r="DSF25" s="219"/>
      <c r="DSG25" s="219"/>
      <c r="DSH25" s="219"/>
      <c r="DSI25" s="219"/>
      <c r="DSJ25" s="219"/>
      <c r="DSK25" s="219"/>
      <c r="DSL25" s="219"/>
      <c r="DSM25" s="219"/>
      <c r="DSN25" s="219"/>
      <c r="DSO25" s="219"/>
      <c r="DSP25" s="219"/>
      <c r="DSQ25" s="219"/>
      <c r="DSR25" s="219"/>
      <c r="DSS25" s="219"/>
      <c r="DST25" s="219"/>
      <c r="DSU25" s="219"/>
      <c r="DSV25" s="219"/>
      <c r="DSW25" s="219"/>
      <c r="DSX25" s="219"/>
      <c r="DSY25" s="219"/>
      <c r="DSZ25" s="219"/>
      <c r="DTA25" s="219"/>
      <c r="DTB25" s="219"/>
      <c r="DTC25" s="219"/>
      <c r="DTD25" s="219"/>
      <c r="DTE25" s="219"/>
      <c r="DTF25" s="219"/>
      <c r="DTG25" s="219"/>
      <c r="DTH25" s="219"/>
      <c r="DTI25" s="219"/>
      <c r="DTJ25" s="219"/>
      <c r="DTK25" s="219"/>
      <c r="DTL25" s="219"/>
      <c r="DTM25" s="219"/>
      <c r="DTN25" s="219"/>
      <c r="DTO25" s="219"/>
      <c r="DTP25" s="219"/>
      <c r="DTQ25" s="219"/>
      <c r="DTR25" s="219"/>
      <c r="DTS25" s="219"/>
      <c r="DTT25" s="219"/>
      <c r="DTU25" s="219"/>
      <c r="DTV25" s="219"/>
      <c r="DTW25" s="219"/>
      <c r="DTX25" s="219"/>
      <c r="DTY25" s="219"/>
      <c r="DTZ25" s="219"/>
      <c r="DUA25" s="219"/>
      <c r="DUB25" s="219"/>
      <c r="DUC25" s="219"/>
      <c r="DUD25" s="219"/>
      <c r="DUE25" s="219"/>
      <c r="DUF25" s="219"/>
      <c r="DUG25" s="219"/>
      <c r="DUH25" s="219"/>
      <c r="DUI25" s="219"/>
      <c r="DUJ25" s="219"/>
      <c r="DUK25" s="219"/>
      <c r="DUL25" s="219"/>
      <c r="DUM25" s="219"/>
      <c r="DUN25" s="219"/>
      <c r="DUO25" s="219"/>
      <c r="DUP25" s="219"/>
      <c r="DUQ25" s="219"/>
      <c r="DUR25" s="219"/>
      <c r="DUS25" s="219"/>
      <c r="DUT25" s="219"/>
      <c r="DUU25" s="219"/>
      <c r="DUV25" s="219"/>
      <c r="DUW25" s="219"/>
      <c r="DUX25" s="219"/>
      <c r="DUY25" s="219"/>
      <c r="DUZ25" s="219"/>
      <c r="DVA25" s="219"/>
      <c r="DVB25" s="219"/>
      <c r="DVC25" s="219"/>
      <c r="DVD25" s="219"/>
      <c r="DVE25" s="219"/>
      <c r="DVF25" s="219"/>
      <c r="DVG25" s="219"/>
      <c r="DVH25" s="219"/>
      <c r="DVI25" s="219"/>
      <c r="DVJ25" s="219"/>
      <c r="DVK25" s="219"/>
      <c r="DVL25" s="219"/>
      <c r="DVM25" s="219"/>
      <c r="DVN25" s="219"/>
      <c r="DVO25" s="219"/>
      <c r="DVP25" s="219"/>
      <c r="DVQ25" s="219"/>
      <c r="DVR25" s="219"/>
      <c r="DVS25" s="219"/>
      <c r="DVT25" s="219"/>
      <c r="DVU25" s="219"/>
      <c r="DVV25" s="219"/>
      <c r="DVW25" s="219"/>
      <c r="DVX25" s="219"/>
      <c r="DVY25" s="219"/>
      <c r="DVZ25" s="219"/>
      <c r="DWA25" s="219"/>
      <c r="DWB25" s="219"/>
      <c r="DWC25" s="219"/>
      <c r="DWD25" s="219"/>
      <c r="DWE25" s="219"/>
      <c r="DWF25" s="219"/>
      <c r="DWG25" s="219"/>
      <c r="DWH25" s="219"/>
      <c r="DWI25" s="219"/>
      <c r="DWJ25" s="219"/>
      <c r="DWK25" s="219"/>
      <c r="DWL25" s="219"/>
      <c r="DWM25" s="219"/>
      <c r="DWN25" s="219"/>
      <c r="DWO25" s="219"/>
      <c r="DWP25" s="219"/>
      <c r="DWQ25" s="219"/>
      <c r="DWR25" s="219"/>
      <c r="DWS25" s="219"/>
      <c r="DWT25" s="219"/>
      <c r="DWU25" s="219"/>
      <c r="DWV25" s="219"/>
      <c r="DWW25" s="219"/>
      <c r="DWX25" s="219"/>
      <c r="DWY25" s="219"/>
      <c r="DWZ25" s="219"/>
      <c r="DXA25" s="219"/>
      <c r="DXB25" s="219"/>
      <c r="DXC25" s="219"/>
      <c r="DXD25" s="219"/>
      <c r="DXE25" s="219"/>
      <c r="DXF25" s="219"/>
      <c r="DXG25" s="219"/>
      <c r="DXH25" s="219"/>
      <c r="DXI25" s="219"/>
      <c r="DXJ25" s="219"/>
      <c r="DXK25" s="219"/>
      <c r="DXL25" s="219"/>
      <c r="DXM25" s="219"/>
      <c r="DXN25" s="219"/>
      <c r="DXO25" s="219"/>
      <c r="DXP25" s="219"/>
      <c r="DXQ25" s="219"/>
      <c r="DXR25" s="219"/>
      <c r="DXS25" s="219"/>
      <c r="DXT25" s="219"/>
      <c r="DXU25" s="219"/>
      <c r="DXV25" s="219"/>
      <c r="DXW25" s="219"/>
      <c r="DXX25" s="219"/>
      <c r="DXY25" s="219"/>
      <c r="DXZ25" s="219"/>
      <c r="DYA25" s="219"/>
      <c r="DYB25" s="219"/>
      <c r="DYC25" s="219"/>
      <c r="DYD25" s="219"/>
      <c r="DYE25" s="219"/>
      <c r="DYF25" s="219"/>
      <c r="DYG25" s="219"/>
      <c r="DYH25" s="219"/>
      <c r="DYI25" s="219"/>
      <c r="DYJ25" s="219"/>
      <c r="DYK25" s="219"/>
      <c r="DYL25" s="219"/>
      <c r="DYM25" s="219"/>
      <c r="DYN25" s="219"/>
      <c r="DYO25" s="219"/>
      <c r="DYP25" s="219"/>
      <c r="DYQ25" s="219"/>
      <c r="DYR25" s="219"/>
      <c r="DYS25" s="219"/>
      <c r="DYT25" s="219"/>
      <c r="DYU25" s="219"/>
      <c r="DYV25" s="219"/>
      <c r="DYW25" s="219"/>
      <c r="DYX25" s="219"/>
      <c r="DYY25" s="219"/>
      <c r="DYZ25" s="219"/>
      <c r="DZA25" s="219"/>
      <c r="DZB25" s="219"/>
      <c r="DZC25" s="219"/>
      <c r="DZD25" s="219"/>
      <c r="DZE25" s="219"/>
      <c r="DZF25" s="219"/>
      <c r="DZG25" s="219"/>
      <c r="DZH25" s="219"/>
      <c r="DZI25" s="219"/>
      <c r="DZJ25" s="219"/>
      <c r="DZK25" s="219"/>
      <c r="DZL25" s="219"/>
      <c r="DZM25" s="219"/>
      <c r="DZN25" s="219"/>
      <c r="DZO25" s="219"/>
      <c r="DZP25" s="219"/>
      <c r="DZQ25" s="219"/>
      <c r="DZR25" s="219"/>
      <c r="DZS25" s="219"/>
      <c r="DZT25" s="219"/>
      <c r="DZU25" s="219"/>
      <c r="DZV25" s="219"/>
      <c r="DZW25" s="219"/>
      <c r="DZX25" s="219"/>
      <c r="DZY25" s="219"/>
      <c r="DZZ25" s="219"/>
      <c r="EAA25" s="219"/>
      <c r="EAB25" s="219"/>
      <c r="EAC25" s="219"/>
      <c r="EAD25" s="219"/>
      <c r="EAE25" s="219"/>
      <c r="EAF25" s="219"/>
      <c r="EAG25" s="219"/>
      <c r="EAH25" s="219"/>
      <c r="EAI25" s="219"/>
      <c r="EAJ25" s="219"/>
      <c r="EAK25" s="219"/>
      <c r="EAL25" s="219"/>
      <c r="EAM25" s="219"/>
      <c r="EAN25" s="219"/>
      <c r="EAO25" s="219"/>
      <c r="EAP25" s="219"/>
      <c r="EAQ25" s="219"/>
      <c r="EAR25" s="219"/>
      <c r="EAS25" s="219"/>
      <c r="EAT25" s="219"/>
      <c r="EAU25" s="219"/>
      <c r="EAV25" s="219"/>
      <c r="EAW25" s="219"/>
      <c r="EAX25" s="219"/>
      <c r="EAY25" s="219"/>
      <c r="EAZ25" s="219"/>
      <c r="EBA25" s="219"/>
      <c r="EBB25" s="219"/>
      <c r="EBC25" s="219"/>
      <c r="EBD25" s="219"/>
      <c r="EBE25" s="219"/>
      <c r="EBF25" s="219"/>
      <c r="EBG25" s="219"/>
      <c r="EBH25" s="219"/>
      <c r="EBI25" s="219"/>
      <c r="EBJ25" s="219"/>
      <c r="EBK25" s="219"/>
      <c r="EBL25" s="219"/>
      <c r="EBM25" s="219"/>
      <c r="EBN25" s="219"/>
      <c r="EBO25" s="219"/>
      <c r="EBP25" s="219"/>
      <c r="EBQ25" s="219"/>
      <c r="EBR25" s="219"/>
      <c r="EBS25" s="219"/>
      <c r="EBT25" s="219"/>
      <c r="EBU25" s="219"/>
      <c r="EBV25" s="219"/>
      <c r="EBW25" s="219"/>
      <c r="EBX25" s="219"/>
      <c r="EBY25" s="219"/>
      <c r="EBZ25" s="219"/>
      <c r="ECA25" s="219"/>
      <c r="ECB25" s="219"/>
      <c r="ECC25" s="219"/>
      <c r="ECD25" s="219"/>
      <c r="ECE25" s="219"/>
      <c r="ECF25" s="219"/>
      <c r="ECG25" s="219"/>
      <c r="ECH25" s="219"/>
      <c r="ECI25" s="219"/>
      <c r="ECJ25" s="219"/>
      <c r="ECK25" s="219"/>
      <c r="ECL25" s="219"/>
      <c r="ECM25" s="219"/>
      <c r="ECN25" s="219"/>
      <c r="ECO25" s="219"/>
      <c r="ECP25" s="219"/>
      <c r="ECQ25" s="219"/>
      <c r="ECR25" s="219"/>
      <c r="ECS25" s="219"/>
      <c r="ECT25" s="219"/>
      <c r="ECU25" s="219"/>
      <c r="ECV25" s="219"/>
      <c r="ECW25" s="219"/>
      <c r="ECX25" s="219"/>
      <c r="ECY25" s="219"/>
      <c r="ECZ25" s="219"/>
      <c r="EDA25" s="219"/>
      <c r="EDB25" s="219"/>
      <c r="EDC25" s="219"/>
      <c r="EDD25" s="219"/>
      <c r="EDE25" s="219"/>
      <c r="EDF25" s="219"/>
      <c r="EDG25" s="219"/>
      <c r="EDH25" s="219"/>
      <c r="EDI25" s="219"/>
      <c r="EDJ25" s="219"/>
      <c r="EDK25" s="219"/>
      <c r="EDL25" s="219"/>
      <c r="EDM25" s="219"/>
      <c r="EDN25" s="219"/>
      <c r="EDO25" s="219"/>
      <c r="EDP25" s="219"/>
      <c r="EDQ25" s="219"/>
      <c r="EDR25" s="219"/>
      <c r="EDS25" s="219"/>
      <c r="EDT25" s="219"/>
      <c r="EDU25" s="219"/>
      <c r="EDV25" s="219"/>
      <c r="EDW25" s="219"/>
      <c r="EDX25" s="219"/>
      <c r="EDY25" s="219"/>
      <c r="EDZ25" s="219"/>
      <c r="EEA25" s="219"/>
      <c r="EEB25" s="219"/>
      <c r="EEC25" s="219"/>
      <c r="EED25" s="219"/>
      <c r="EEE25" s="219"/>
      <c r="EEF25" s="219"/>
      <c r="EEG25" s="219"/>
      <c r="EEH25" s="219"/>
      <c r="EEI25" s="219"/>
      <c r="EEJ25" s="219"/>
      <c r="EEK25" s="219"/>
      <c r="EEL25" s="219"/>
      <c r="EEM25" s="219"/>
      <c r="EEN25" s="219"/>
      <c r="EEO25" s="219"/>
      <c r="EEP25" s="219"/>
      <c r="EEQ25" s="219"/>
      <c r="EER25" s="219"/>
      <c r="EES25" s="219"/>
      <c r="EET25" s="219"/>
      <c r="EEU25" s="219"/>
      <c r="EEV25" s="219"/>
      <c r="EEW25" s="219"/>
      <c r="EEX25" s="219"/>
      <c r="EEY25" s="219"/>
      <c r="EEZ25" s="219"/>
      <c r="EFA25" s="219"/>
      <c r="EFB25" s="219"/>
      <c r="EFC25" s="219"/>
      <c r="EFD25" s="219"/>
      <c r="EFE25" s="219"/>
      <c r="EFF25" s="219"/>
      <c r="EFG25" s="219"/>
      <c r="EFH25" s="219"/>
      <c r="EFI25" s="219"/>
      <c r="EFJ25" s="219"/>
      <c r="EFK25" s="219"/>
      <c r="EFL25" s="219"/>
      <c r="EFM25" s="219"/>
      <c r="EFN25" s="219"/>
      <c r="EFO25" s="219"/>
      <c r="EFP25" s="219"/>
      <c r="EFQ25" s="219"/>
      <c r="EFR25" s="219"/>
      <c r="EFS25" s="219"/>
      <c r="EFT25" s="219"/>
      <c r="EFU25" s="219"/>
      <c r="EFV25" s="219"/>
      <c r="EFW25" s="219"/>
      <c r="EFX25" s="219"/>
      <c r="EFY25" s="219"/>
      <c r="EFZ25" s="219"/>
      <c r="EGA25" s="219"/>
      <c r="EGB25" s="219"/>
      <c r="EGC25" s="219"/>
      <c r="EGD25" s="219"/>
      <c r="EGE25" s="219"/>
      <c r="EGF25" s="219"/>
      <c r="EGG25" s="219"/>
      <c r="EGH25" s="219"/>
      <c r="EGI25" s="219"/>
      <c r="EGJ25" s="219"/>
      <c r="EGK25" s="219"/>
      <c r="EGL25" s="219"/>
      <c r="EGM25" s="219"/>
      <c r="EGN25" s="219"/>
      <c r="EGO25" s="219"/>
      <c r="EGP25" s="219"/>
      <c r="EGQ25" s="219"/>
      <c r="EGR25" s="219"/>
      <c r="EGS25" s="219"/>
      <c r="EGT25" s="219"/>
      <c r="EGU25" s="219"/>
      <c r="EGV25" s="219"/>
      <c r="EGW25" s="219"/>
      <c r="EGX25" s="219"/>
      <c r="EGY25" s="219"/>
      <c r="EGZ25" s="219"/>
      <c r="EHA25" s="219"/>
      <c r="EHB25" s="219"/>
      <c r="EHC25" s="219"/>
      <c r="EHD25" s="219"/>
      <c r="EHE25" s="219"/>
      <c r="EHF25" s="219"/>
      <c r="EHG25" s="219"/>
      <c r="EHH25" s="219"/>
      <c r="EHI25" s="219"/>
      <c r="EHJ25" s="219"/>
      <c r="EHK25" s="219"/>
      <c r="EHL25" s="219"/>
      <c r="EHM25" s="219"/>
      <c r="EHN25" s="219"/>
      <c r="EHO25" s="219"/>
      <c r="EHP25" s="219"/>
      <c r="EHQ25" s="219"/>
      <c r="EHR25" s="219"/>
      <c r="EHS25" s="219"/>
      <c r="EHT25" s="219"/>
      <c r="EHU25" s="219"/>
      <c r="EHV25" s="219"/>
      <c r="EHW25" s="219"/>
      <c r="EHX25" s="219"/>
      <c r="EHY25" s="219"/>
      <c r="EHZ25" s="219"/>
      <c r="EIA25" s="219"/>
      <c r="EIB25" s="219"/>
      <c r="EIC25" s="219"/>
      <c r="EID25" s="219"/>
      <c r="EIE25" s="219"/>
      <c r="EIF25" s="219"/>
      <c r="EIG25" s="219"/>
      <c r="EIH25" s="219"/>
      <c r="EII25" s="219"/>
      <c r="EIJ25" s="219"/>
      <c r="EIK25" s="219"/>
      <c r="EIL25" s="219"/>
      <c r="EIM25" s="219"/>
      <c r="EIN25" s="219"/>
      <c r="EIO25" s="219"/>
      <c r="EIP25" s="219"/>
      <c r="EIQ25" s="219"/>
      <c r="EIR25" s="219"/>
      <c r="EIS25" s="219"/>
      <c r="EIT25" s="219"/>
      <c r="EIU25" s="219"/>
      <c r="EIV25" s="219"/>
      <c r="EIW25" s="219"/>
      <c r="EIX25" s="219"/>
      <c r="EIY25" s="219"/>
      <c r="EIZ25" s="219"/>
      <c r="EJA25" s="219"/>
      <c r="EJB25" s="219"/>
      <c r="EJC25" s="219"/>
      <c r="EJD25" s="219"/>
      <c r="EJE25" s="219"/>
      <c r="EJF25" s="219"/>
      <c r="EJG25" s="219"/>
      <c r="EJH25" s="219"/>
      <c r="EJI25" s="219"/>
      <c r="EJJ25" s="219"/>
      <c r="EJK25" s="219"/>
      <c r="EJL25" s="219"/>
      <c r="EJM25" s="219"/>
      <c r="EJN25" s="219"/>
      <c r="EJO25" s="219"/>
      <c r="EJP25" s="219"/>
      <c r="EJQ25" s="219"/>
      <c r="EJR25" s="219"/>
      <c r="EJS25" s="219"/>
      <c r="EJT25" s="219"/>
      <c r="EJU25" s="219"/>
      <c r="EJV25" s="219"/>
      <c r="EJW25" s="219"/>
      <c r="EJX25" s="219"/>
      <c r="EJY25" s="219"/>
      <c r="EJZ25" s="219"/>
      <c r="EKA25" s="219"/>
      <c r="EKB25" s="219"/>
      <c r="EKC25" s="219"/>
      <c r="EKD25" s="219"/>
      <c r="EKE25" s="219"/>
      <c r="EKF25" s="219"/>
      <c r="EKG25" s="219"/>
      <c r="EKH25" s="219"/>
      <c r="EKI25" s="219"/>
      <c r="EKJ25" s="219"/>
      <c r="EKK25" s="219"/>
      <c r="EKL25" s="219"/>
      <c r="EKM25" s="219"/>
      <c r="EKN25" s="219"/>
      <c r="EKO25" s="219"/>
      <c r="EKP25" s="219"/>
      <c r="EKQ25" s="219"/>
      <c r="EKR25" s="219"/>
      <c r="EKS25" s="219"/>
      <c r="EKT25" s="219"/>
      <c r="EKU25" s="219"/>
      <c r="EKV25" s="219"/>
      <c r="EKW25" s="219"/>
      <c r="EKX25" s="219"/>
      <c r="EKY25" s="219"/>
      <c r="EKZ25" s="219"/>
      <c r="ELA25" s="219"/>
      <c r="ELB25" s="219"/>
      <c r="ELC25" s="219"/>
      <c r="ELD25" s="219"/>
      <c r="ELE25" s="219"/>
      <c r="ELF25" s="219"/>
      <c r="ELG25" s="219"/>
      <c r="ELH25" s="219"/>
      <c r="ELI25" s="219"/>
      <c r="ELJ25" s="219"/>
      <c r="ELK25" s="219"/>
      <c r="ELL25" s="219"/>
      <c r="ELM25" s="219"/>
      <c r="ELN25" s="219"/>
      <c r="ELO25" s="219"/>
      <c r="ELP25" s="219"/>
      <c r="ELQ25" s="219"/>
      <c r="ELR25" s="219"/>
      <c r="ELS25" s="219"/>
      <c r="ELT25" s="219"/>
      <c r="ELU25" s="219"/>
      <c r="ELV25" s="219"/>
      <c r="ELW25" s="219"/>
      <c r="ELX25" s="219"/>
      <c r="ELY25" s="219"/>
      <c r="ELZ25" s="219"/>
      <c r="EMA25" s="219"/>
      <c r="EMB25" s="219"/>
      <c r="EMC25" s="219"/>
      <c r="EMD25" s="219"/>
      <c r="EME25" s="219"/>
      <c r="EMF25" s="219"/>
      <c r="EMG25" s="219"/>
      <c r="EMH25" s="219"/>
      <c r="EMI25" s="219"/>
      <c r="EMJ25" s="219"/>
      <c r="EMK25" s="219"/>
      <c r="EML25" s="219"/>
      <c r="EMM25" s="219"/>
      <c r="EMN25" s="219"/>
      <c r="EMO25" s="219"/>
      <c r="EMP25" s="219"/>
      <c r="EMQ25" s="219"/>
      <c r="EMR25" s="219"/>
      <c r="EMS25" s="219"/>
      <c r="EMT25" s="219"/>
      <c r="EMU25" s="219"/>
      <c r="EMV25" s="219"/>
      <c r="EMW25" s="219"/>
      <c r="EMX25" s="219"/>
      <c r="EMY25" s="219"/>
      <c r="EMZ25" s="219"/>
      <c r="ENA25" s="219"/>
      <c r="ENB25" s="219"/>
      <c r="ENC25" s="219"/>
      <c r="END25" s="219"/>
      <c r="ENE25" s="219"/>
      <c r="ENF25" s="219"/>
      <c r="ENG25" s="219"/>
      <c r="ENH25" s="219"/>
      <c r="ENI25" s="219"/>
      <c r="ENJ25" s="219"/>
      <c r="ENK25" s="219"/>
      <c r="ENL25" s="219"/>
      <c r="ENM25" s="219"/>
      <c r="ENN25" s="219"/>
      <c r="ENO25" s="219"/>
      <c r="ENP25" s="219"/>
      <c r="ENQ25" s="219"/>
      <c r="ENR25" s="219"/>
      <c r="ENS25" s="219"/>
      <c r="ENT25" s="219"/>
      <c r="ENU25" s="219"/>
      <c r="ENV25" s="219"/>
      <c r="ENW25" s="219"/>
      <c r="ENX25" s="219"/>
      <c r="ENY25" s="219"/>
      <c r="ENZ25" s="219"/>
      <c r="EOA25" s="219"/>
      <c r="EOB25" s="219"/>
      <c r="EOC25" s="219"/>
      <c r="EOD25" s="219"/>
      <c r="EOE25" s="219"/>
      <c r="EOF25" s="219"/>
      <c r="EOG25" s="219"/>
      <c r="EOH25" s="219"/>
      <c r="EOI25" s="219"/>
      <c r="EOJ25" s="219"/>
      <c r="EOK25" s="219"/>
      <c r="EOL25" s="219"/>
      <c r="EOM25" s="219"/>
      <c r="EON25" s="219"/>
      <c r="EOO25" s="219"/>
      <c r="EOP25" s="219"/>
      <c r="EOQ25" s="219"/>
      <c r="EOR25" s="219"/>
      <c r="EOS25" s="219"/>
      <c r="EOT25" s="219"/>
      <c r="EOU25" s="219"/>
      <c r="EOV25" s="219"/>
      <c r="EOW25" s="219"/>
      <c r="EOX25" s="219"/>
      <c r="EOY25" s="219"/>
      <c r="EOZ25" s="219"/>
      <c r="EPA25" s="219"/>
      <c r="EPB25" s="219"/>
      <c r="EPC25" s="219"/>
      <c r="EPD25" s="219"/>
      <c r="EPE25" s="219"/>
      <c r="EPF25" s="219"/>
      <c r="EPG25" s="219"/>
      <c r="EPH25" s="219"/>
      <c r="EPI25" s="219"/>
      <c r="EPJ25" s="219"/>
      <c r="EPK25" s="219"/>
      <c r="EPL25" s="219"/>
      <c r="EPM25" s="219"/>
      <c r="EPN25" s="219"/>
      <c r="EPO25" s="219"/>
      <c r="EPP25" s="219"/>
      <c r="EPQ25" s="219"/>
      <c r="EPR25" s="219"/>
      <c r="EPS25" s="219"/>
      <c r="EPT25" s="219"/>
      <c r="EPU25" s="219"/>
      <c r="EPV25" s="219"/>
      <c r="EPW25" s="219"/>
      <c r="EPX25" s="219"/>
      <c r="EPY25" s="219"/>
      <c r="EPZ25" s="219"/>
      <c r="EQA25" s="219"/>
      <c r="EQB25" s="219"/>
      <c r="EQC25" s="219"/>
      <c r="EQD25" s="219"/>
      <c r="EQE25" s="219"/>
      <c r="EQF25" s="219"/>
      <c r="EQG25" s="219"/>
      <c r="EQH25" s="219"/>
      <c r="EQI25" s="219"/>
      <c r="EQJ25" s="219"/>
      <c r="EQK25" s="219"/>
      <c r="EQL25" s="219"/>
      <c r="EQM25" s="219"/>
      <c r="EQN25" s="219"/>
      <c r="EQO25" s="219"/>
      <c r="EQP25" s="219"/>
      <c r="EQQ25" s="219"/>
      <c r="EQR25" s="219"/>
      <c r="EQS25" s="219"/>
      <c r="EQT25" s="219"/>
      <c r="EQU25" s="219"/>
      <c r="EQV25" s="219"/>
      <c r="EQW25" s="219"/>
      <c r="EQX25" s="219"/>
      <c r="EQY25" s="219"/>
      <c r="EQZ25" s="219"/>
      <c r="ERA25" s="219"/>
      <c r="ERB25" s="219"/>
      <c r="ERC25" s="219"/>
      <c r="ERD25" s="219"/>
      <c r="ERE25" s="219"/>
      <c r="ERF25" s="219"/>
      <c r="ERG25" s="219"/>
      <c r="ERH25" s="219"/>
      <c r="ERI25" s="219"/>
      <c r="ERJ25" s="219"/>
      <c r="ERK25" s="219"/>
      <c r="ERL25" s="219"/>
      <c r="ERM25" s="219"/>
      <c r="ERN25" s="219"/>
      <c r="ERO25" s="219"/>
      <c r="ERP25" s="219"/>
      <c r="ERQ25" s="219"/>
      <c r="ERR25" s="219"/>
      <c r="ERS25" s="219"/>
      <c r="ERT25" s="219"/>
      <c r="ERU25" s="219"/>
      <c r="ERV25" s="219"/>
      <c r="ERW25" s="219"/>
      <c r="ERX25" s="219"/>
      <c r="ERY25" s="219"/>
      <c r="ERZ25" s="219"/>
      <c r="ESA25" s="219"/>
      <c r="ESB25" s="219"/>
      <c r="ESC25" s="219"/>
      <c r="ESD25" s="219"/>
      <c r="ESE25" s="219"/>
      <c r="ESF25" s="219"/>
      <c r="ESG25" s="219"/>
      <c r="ESH25" s="219"/>
      <c r="ESI25" s="219"/>
      <c r="ESJ25" s="219"/>
      <c r="ESK25" s="219"/>
      <c r="ESL25" s="219"/>
      <c r="ESM25" s="219"/>
      <c r="ESN25" s="219"/>
      <c r="ESO25" s="219"/>
      <c r="ESP25" s="219"/>
      <c r="ESQ25" s="219"/>
      <c r="ESR25" s="219"/>
      <c r="ESS25" s="219"/>
      <c r="EST25" s="219"/>
      <c r="ESU25" s="219"/>
      <c r="ESV25" s="219"/>
      <c r="ESW25" s="219"/>
      <c r="ESX25" s="219"/>
      <c r="ESY25" s="219"/>
      <c r="ESZ25" s="219"/>
      <c r="ETA25" s="219"/>
      <c r="ETB25" s="219"/>
      <c r="ETC25" s="219"/>
      <c r="ETD25" s="219"/>
      <c r="ETE25" s="219"/>
      <c r="ETF25" s="219"/>
      <c r="ETG25" s="219"/>
      <c r="ETH25" s="219"/>
      <c r="ETI25" s="219"/>
      <c r="ETJ25" s="219"/>
      <c r="ETK25" s="219"/>
      <c r="ETL25" s="219"/>
      <c r="ETM25" s="219"/>
      <c r="ETN25" s="219"/>
      <c r="ETO25" s="219"/>
      <c r="ETP25" s="219"/>
      <c r="ETQ25" s="219"/>
      <c r="ETR25" s="219"/>
      <c r="ETS25" s="219"/>
      <c r="ETT25" s="219"/>
      <c r="ETU25" s="219"/>
      <c r="ETV25" s="219"/>
      <c r="ETW25" s="219"/>
      <c r="ETX25" s="219"/>
      <c r="ETY25" s="219"/>
      <c r="ETZ25" s="219"/>
      <c r="EUA25" s="219"/>
      <c r="EUB25" s="219"/>
      <c r="EUC25" s="219"/>
      <c r="EUD25" s="219"/>
      <c r="EUE25" s="219"/>
      <c r="EUF25" s="219"/>
      <c r="EUG25" s="219"/>
      <c r="EUH25" s="219"/>
      <c r="EUI25" s="219"/>
      <c r="EUJ25" s="219"/>
      <c r="EUK25" s="219"/>
      <c r="EUL25" s="219"/>
      <c r="EUM25" s="219"/>
      <c r="EUN25" s="219"/>
      <c r="EUO25" s="219"/>
      <c r="EUP25" s="219"/>
      <c r="EUQ25" s="219"/>
      <c r="EUR25" s="219"/>
      <c r="EUS25" s="219"/>
      <c r="EUT25" s="219"/>
      <c r="EUU25" s="219"/>
      <c r="EUV25" s="219"/>
      <c r="EUW25" s="219"/>
      <c r="EUX25" s="219"/>
      <c r="EUY25" s="219"/>
      <c r="EUZ25" s="219"/>
      <c r="EVA25" s="219"/>
      <c r="EVB25" s="219"/>
      <c r="EVC25" s="219"/>
      <c r="EVD25" s="219"/>
      <c r="EVE25" s="219"/>
      <c r="EVF25" s="219"/>
      <c r="EVG25" s="219"/>
      <c r="EVH25" s="219"/>
      <c r="EVI25" s="219"/>
      <c r="EVJ25" s="219"/>
      <c r="EVK25" s="219"/>
      <c r="EVL25" s="219"/>
      <c r="EVM25" s="219"/>
      <c r="EVN25" s="219"/>
      <c r="EVO25" s="219"/>
      <c r="EVP25" s="219"/>
      <c r="EVQ25" s="219"/>
      <c r="EVR25" s="219"/>
      <c r="EVS25" s="219"/>
      <c r="EVT25" s="219"/>
      <c r="EVU25" s="219"/>
      <c r="EVV25" s="219"/>
      <c r="EVW25" s="219"/>
      <c r="EVX25" s="219"/>
      <c r="EVY25" s="219"/>
      <c r="EVZ25" s="219"/>
      <c r="EWA25" s="219"/>
      <c r="EWB25" s="219"/>
      <c r="EWC25" s="219"/>
      <c r="EWD25" s="219"/>
      <c r="EWE25" s="219"/>
      <c r="EWF25" s="219"/>
      <c r="EWG25" s="219"/>
      <c r="EWH25" s="219"/>
      <c r="EWI25" s="219"/>
      <c r="EWJ25" s="219"/>
      <c r="EWK25" s="219"/>
      <c r="EWL25" s="219"/>
      <c r="EWM25" s="219"/>
      <c r="EWN25" s="219"/>
      <c r="EWO25" s="219"/>
      <c r="EWP25" s="219"/>
      <c r="EWQ25" s="219"/>
      <c r="EWR25" s="219"/>
      <c r="EWS25" s="219"/>
      <c r="EWT25" s="219"/>
      <c r="EWU25" s="219"/>
      <c r="EWV25" s="219"/>
      <c r="EWW25" s="219"/>
      <c r="EWX25" s="219"/>
      <c r="EWY25" s="219"/>
      <c r="EWZ25" s="219"/>
      <c r="EXA25" s="219"/>
      <c r="EXB25" s="219"/>
      <c r="EXC25" s="219"/>
      <c r="EXD25" s="219"/>
      <c r="EXE25" s="219"/>
      <c r="EXF25" s="219"/>
      <c r="EXG25" s="219"/>
      <c r="EXH25" s="219"/>
      <c r="EXI25" s="219"/>
      <c r="EXJ25" s="219"/>
      <c r="EXK25" s="219"/>
      <c r="EXL25" s="219"/>
      <c r="EXM25" s="219"/>
      <c r="EXN25" s="219"/>
      <c r="EXO25" s="219"/>
      <c r="EXP25" s="219"/>
      <c r="EXQ25" s="219"/>
      <c r="EXR25" s="219"/>
      <c r="EXS25" s="219"/>
      <c r="EXT25" s="219"/>
      <c r="EXU25" s="219"/>
      <c r="EXV25" s="219"/>
      <c r="EXW25" s="219"/>
      <c r="EXX25" s="219"/>
      <c r="EXY25" s="219"/>
      <c r="EXZ25" s="219"/>
      <c r="EYA25" s="219"/>
      <c r="EYB25" s="219"/>
      <c r="EYC25" s="219"/>
      <c r="EYD25" s="219"/>
      <c r="EYE25" s="219"/>
      <c r="EYF25" s="219"/>
      <c r="EYG25" s="219"/>
      <c r="EYH25" s="219"/>
      <c r="EYI25" s="219"/>
      <c r="EYJ25" s="219"/>
      <c r="EYK25" s="219"/>
      <c r="EYL25" s="219"/>
      <c r="EYM25" s="219"/>
      <c r="EYN25" s="219"/>
      <c r="EYO25" s="219"/>
      <c r="EYP25" s="219"/>
      <c r="EYQ25" s="219"/>
      <c r="EYR25" s="219"/>
      <c r="EYS25" s="219"/>
      <c r="EYT25" s="219"/>
      <c r="EYU25" s="219"/>
      <c r="EYV25" s="219"/>
      <c r="EYW25" s="219"/>
      <c r="EYX25" s="219"/>
      <c r="EYY25" s="219"/>
      <c r="EYZ25" s="219"/>
      <c r="EZA25" s="219"/>
      <c r="EZB25" s="219"/>
      <c r="EZC25" s="219"/>
      <c r="EZD25" s="219"/>
      <c r="EZE25" s="219"/>
      <c r="EZF25" s="219"/>
      <c r="EZG25" s="219"/>
      <c r="EZH25" s="219"/>
      <c r="EZI25" s="219"/>
      <c r="EZJ25" s="219"/>
      <c r="EZK25" s="219"/>
      <c r="EZL25" s="219"/>
      <c r="EZM25" s="219"/>
      <c r="EZN25" s="219"/>
      <c r="EZO25" s="219"/>
      <c r="EZP25" s="219"/>
      <c r="EZQ25" s="219"/>
      <c r="EZR25" s="219"/>
      <c r="EZS25" s="219"/>
      <c r="EZT25" s="219"/>
      <c r="EZU25" s="219"/>
      <c r="EZV25" s="219"/>
      <c r="EZW25" s="219"/>
      <c r="EZX25" s="219"/>
      <c r="EZY25" s="219"/>
      <c r="EZZ25" s="219"/>
      <c r="FAA25" s="219"/>
      <c r="FAB25" s="219"/>
      <c r="FAC25" s="219"/>
      <c r="FAD25" s="219"/>
      <c r="FAE25" s="219"/>
      <c r="FAF25" s="219"/>
      <c r="FAG25" s="219"/>
      <c r="FAH25" s="219"/>
      <c r="FAI25" s="219"/>
      <c r="FAJ25" s="219"/>
      <c r="FAK25" s="219"/>
      <c r="FAL25" s="219"/>
      <c r="FAM25" s="219"/>
      <c r="FAN25" s="219"/>
      <c r="FAO25" s="219"/>
      <c r="FAP25" s="219"/>
      <c r="FAQ25" s="219"/>
      <c r="FAR25" s="219"/>
      <c r="FAS25" s="219"/>
      <c r="FAT25" s="219"/>
      <c r="FAU25" s="219"/>
      <c r="FAV25" s="219"/>
      <c r="FAW25" s="219"/>
      <c r="FAX25" s="219"/>
      <c r="FAY25" s="219"/>
      <c r="FAZ25" s="219"/>
      <c r="FBA25" s="219"/>
      <c r="FBB25" s="219"/>
      <c r="FBC25" s="219"/>
      <c r="FBD25" s="219"/>
      <c r="FBE25" s="219"/>
      <c r="FBF25" s="219"/>
      <c r="FBG25" s="219"/>
      <c r="FBH25" s="219"/>
      <c r="FBI25" s="219"/>
      <c r="FBJ25" s="219"/>
      <c r="FBK25" s="219"/>
      <c r="FBL25" s="219"/>
      <c r="FBM25" s="219"/>
      <c r="FBN25" s="219"/>
      <c r="FBO25" s="219"/>
      <c r="FBP25" s="219"/>
      <c r="FBQ25" s="219"/>
      <c r="FBR25" s="219"/>
      <c r="FBS25" s="219"/>
      <c r="FBT25" s="219"/>
      <c r="FBU25" s="219"/>
      <c r="FBV25" s="219"/>
      <c r="FBW25" s="219"/>
      <c r="FBX25" s="219"/>
      <c r="FBY25" s="219"/>
      <c r="FBZ25" s="219"/>
      <c r="FCA25" s="219"/>
      <c r="FCB25" s="219"/>
      <c r="FCC25" s="219"/>
      <c r="FCD25" s="219"/>
      <c r="FCE25" s="219"/>
      <c r="FCF25" s="219"/>
      <c r="FCG25" s="219"/>
      <c r="FCH25" s="219"/>
      <c r="FCI25" s="219"/>
      <c r="FCJ25" s="219"/>
      <c r="FCK25" s="219"/>
      <c r="FCL25" s="219"/>
      <c r="FCM25" s="219"/>
      <c r="FCN25" s="219"/>
      <c r="FCO25" s="219"/>
      <c r="FCP25" s="219"/>
      <c r="FCQ25" s="219"/>
      <c r="FCR25" s="219"/>
      <c r="FCS25" s="219"/>
      <c r="FCT25" s="219"/>
      <c r="FCU25" s="219"/>
      <c r="FCV25" s="219"/>
      <c r="FCW25" s="219"/>
      <c r="FCX25" s="219"/>
      <c r="FCY25" s="219"/>
      <c r="FCZ25" s="219"/>
      <c r="FDA25" s="219"/>
      <c r="FDB25" s="219"/>
      <c r="FDC25" s="219"/>
      <c r="FDD25" s="219"/>
      <c r="FDE25" s="219"/>
      <c r="FDF25" s="219"/>
      <c r="FDG25" s="219"/>
      <c r="FDH25" s="219"/>
      <c r="FDI25" s="219"/>
      <c r="FDJ25" s="219"/>
      <c r="FDK25" s="219"/>
      <c r="FDL25" s="219"/>
      <c r="FDM25" s="219"/>
      <c r="FDN25" s="219"/>
      <c r="FDO25" s="219"/>
      <c r="FDP25" s="219"/>
      <c r="FDQ25" s="219"/>
      <c r="FDR25" s="219"/>
      <c r="FDS25" s="219"/>
      <c r="FDT25" s="219"/>
      <c r="FDU25" s="219"/>
      <c r="FDV25" s="219"/>
      <c r="FDW25" s="219"/>
      <c r="FDX25" s="219"/>
      <c r="FDY25" s="219"/>
      <c r="FDZ25" s="219"/>
      <c r="FEA25" s="219"/>
      <c r="FEB25" s="219"/>
      <c r="FEC25" s="219"/>
      <c r="FED25" s="219"/>
      <c r="FEE25" s="219"/>
      <c r="FEF25" s="219"/>
      <c r="FEG25" s="219"/>
      <c r="FEH25" s="219"/>
      <c r="FEI25" s="219"/>
      <c r="FEJ25" s="219"/>
      <c r="FEK25" s="219"/>
      <c r="FEL25" s="219"/>
      <c r="FEM25" s="219"/>
      <c r="FEN25" s="219"/>
      <c r="FEO25" s="219"/>
      <c r="FEP25" s="219"/>
      <c r="FEQ25" s="219"/>
      <c r="FER25" s="219"/>
      <c r="FES25" s="219"/>
      <c r="FET25" s="219"/>
      <c r="FEU25" s="219"/>
      <c r="FEV25" s="219"/>
      <c r="FEW25" s="219"/>
      <c r="FEX25" s="219"/>
      <c r="FEY25" s="219"/>
      <c r="FEZ25" s="219"/>
      <c r="FFA25" s="219"/>
      <c r="FFB25" s="219"/>
      <c r="FFC25" s="219"/>
      <c r="FFD25" s="219"/>
      <c r="FFE25" s="219"/>
      <c r="FFF25" s="219"/>
      <c r="FFG25" s="219"/>
      <c r="FFH25" s="219"/>
      <c r="FFI25" s="219"/>
      <c r="FFJ25" s="219"/>
      <c r="FFK25" s="219"/>
      <c r="FFL25" s="219"/>
      <c r="FFM25" s="219"/>
      <c r="FFN25" s="219"/>
      <c r="FFO25" s="219"/>
      <c r="FFP25" s="219"/>
      <c r="FFQ25" s="219"/>
      <c r="FFR25" s="219"/>
      <c r="FFS25" s="219"/>
      <c r="FFT25" s="219"/>
      <c r="FFU25" s="219"/>
      <c r="FFV25" s="219"/>
      <c r="FFW25" s="219"/>
      <c r="FFX25" s="219"/>
      <c r="FFY25" s="219"/>
      <c r="FFZ25" s="219"/>
      <c r="FGA25" s="219"/>
      <c r="FGB25" s="219"/>
      <c r="FGC25" s="219"/>
      <c r="FGD25" s="219"/>
      <c r="FGE25" s="219"/>
      <c r="FGF25" s="219"/>
      <c r="FGG25" s="219"/>
      <c r="FGH25" s="219"/>
      <c r="FGI25" s="219"/>
      <c r="FGJ25" s="219"/>
      <c r="FGK25" s="219"/>
      <c r="FGL25" s="219"/>
      <c r="FGM25" s="219"/>
      <c r="FGN25" s="219"/>
      <c r="FGO25" s="219"/>
      <c r="FGP25" s="219"/>
      <c r="FGQ25" s="219"/>
      <c r="FGR25" s="219"/>
      <c r="FGS25" s="219"/>
      <c r="FGT25" s="219"/>
      <c r="FGU25" s="219"/>
      <c r="FGV25" s="219"/>
      <c r="FGW25" s="219"/>
      <c r="FGX25" s="219"/>
      <c r="FGY25" s="219"/>
      <c r="FGZ25" s="219"/>
      <c r="FHA25" s="219"/>
      <c r="FHB25" s="219"/>
      <c r="FHC25" s="219"/>
      <c r="FHD25" s="219"/>
      <c r="FHE25" s="219"/>
      <c r="FHF25" s="219"/>
      <c r="FHG25" s="219"/>
      <c r="FHH25" s="219"/>
      <c r="FHI25" s="219"/>
      <c r="FHJ25" s="219"/>
      <c r="FHK25" s="219"/>
      <c r="FHL25" s="219"/>
      <c r="FHM25" s="219"/>
      <c r="FHN25" s="219"/>
      <c r="FHO25" s="219"/>
      <c r="FHP25" s="219"/>
      <c r="FHQ25" s="219"/>
      <c r="FHR25" s="219"/>
      <c r="FHS25" s="219"/>
      <c r="FHT25" s="219"/>
      <c r="FHU25" s="219"/>
      <c r="FHV25" s="219"/>
      <c r="FHW25" s="219"/>
      <c r="FHX25" s="219"/>
      <c r="FHY25" s="219"/>
      <c r="FHZ25" s="219"/>
      <c r="FIA25" s="219"/>
      <c r="FIB25" s="219"/>
      <c r="FIC25" s="219"/>
      <c r="FID25" s="219"/>
      <c r="FIE25" s="219"/>
      <c r="FIF25" s="219"/>
      <c r="FIG25" s="219"/>
      <c r="FIH25" s="219"/>
      <c r="FII25" s="219"/>
      <c r="FIJ25" s="219"/>
      <c r="FIK25" s="219"/>
      <c r="FIL25" s="219"/>
      <c r="FIM25" s="219"/>
      <c r="FIN25" s="219"/>
      <c r="FIO25" s="219"/>
      <c r="FIP25" s="219"/>
      <c r="FIQ25" s="219"/>
      <c r="FIR25" s="219"/>
      <c r="FIS25" s="219"/>
      <c r="FIT25" s="219"/>
      <c r="FIU25" s="219"/>
      <c r="FIV25" s="219"/>
      <c r="FIW25" s="219"/>
      <c r="FIX25" s="219"/>
      <c r="FIY25" s="219"/>
      <c r="FIZ25" s="219"/>
      <c r="FJA25" s="219"/>
      <c r="FJB25" s="219"/>
      <c r="FJC25" s="219"/>
      <c r="FJD25" s="219"/>
      <c r="FJE25" s="219"/>
      <c r="FJF25" s="219"/>
      <c r="FJG25" s="219"/>
      <c r="FJH25" s="219"/>
      <c r="FJI25" s="219"/>
      <c r="FJJ25" s="219"/>
      <c r="FJK25" s="219"/>
      <c r="FJL25" s="219"/>
      <c r="FJM25" s="219"/>
      <c r="FJN25" s="219"/>
      <c r="FJO25" s="219"/>
      <c r="FJP25" s="219"/>
      <c r="FJQ25" s="219"/>
      <c r="FJR25" s="219"/>
      <c r="FJS25" s="219"/>
      <c r="FJT25" s="219"/>
      <c r="FJU25" s="219"/>
      <c r="FJV25" s="219"/>
      <c r="FJW25" s="219"/>
      <c r="FJX25" s="219"/>
      <c r="FJY25" s="219"/>
      <c r="FJZ25" s="219"/>
      <c r="FKA25" s="219"/>
      <c r="FKB25" s="219"/>
      <c r="FKC25" s="219"/>
      <c r="FKD25" s="219"/>
      <c r="FKE25" s="219"/>
      <c r="FKF25" s="219"/>
      <c r="FKG25" s="219"/>
      <c r="FKH25" s="219"/>
      <c r="FKI25" s="219"/>
      <c r="FKJ25" s="219"/>
      <c r="FKK25" s="219"/>
      <c r="FKL25" s="219"/>
      <c r="FKM25" s="219"/>
      <c r="FKN25" s="219"/>
      <c r="FKO25" s="219"/>
      <c r="FKP25" s="219"/>
      <c r="FKQ25" s="219"/>
      <c r="FKR25" s="219"/>
      <c r="FKS25" s="219"/>
      <c r="FKT25" s="219"/>
      <c r="FKU25" s="219"/>
      <c r="FKV25" s="219"/>
      <c r="FKW25" s="219"/>
      <c r="FKX25" s="219"/>
      <c r="FKY25" s="219"/>
      <c r="FKZ25" s="219"/>
      <c r="FLA25" s="219"/>
      <c r="FLB25" s="219"/>
      <c r="FLC25" s="219"/>
      <c r="FLD25" s="219"/>
      <c r="FLE25" s="219"/>
      <c r="FLF25" s="219"/>
      <c r="FLG25" s="219"/>
      <c r="FLH25" s="219"/>
      <c r="FLI25" s="219"/>
      <c r="FLJ25" s="219"/>
      <c r="FLK25" s="219"/>
      <c r="FLL25" s="219"/>
      <c r="FLM25" s="219"/>
      <c r="FLN25" s="219"/>
      <c r="FLO25" s="219"/>
      <c r="FLP25" s="219"/>
      <c r="FLQ25" s="219"/>
      <c r="FLR25" s="219"/>
      <c r="FLS25" s="219"/>
      <c r="FLT25" s="219"/>
      <c r="FLU25" s="219"/>
      <c r="FLV25" s="219"/>
      <c r="FLW25" s="219"/>
      <c r="FLX25" s="219"/>
      <c r="FLY25" s="219"/>
      <c r="FLZ25" s="219"/>
      <c r="FMA25" s="219"/>
      <c r="FMB25" s="219"/>
      <c r="FMC25" s="219"/>
      <c r="FMD25" s="219"/>
      <c r="FME25" s="219"/>
      <c r="FMF25" s="219"/>
      <c r="FMG25" s="219"/>
      <c r="FMH25" s="219"/>
      <c r="FMI25" s="219"/>
      <c r="FMJ25" s="219"/>
      <c r="FMK25" s="219"/>
      <c r="FML25" s="219"/>
      <c r="FMM25" s="219"/>
      <c r="FMN25" s="219"/>
      <c r="FMO25" s="219"/>
      <c r="FMP25" s="219"/>
      <c r="FMQ25" s="219"/>
      <c r="FMR25" s="219"/>
      <c r="FMS25" s="219"/>
      <c r="FMT25" s="219"/>
      <c r="FMU25" s="219"/>
      <c r="FMV25" s="219"/>
      <c r="FMW25" s="219"/>
      <c r="FMX25" s="219"/>
      <c r="FMY25" s="219"/>
      <c r="FMZ25" s="219"/>
      <c r="FNA25" s="219"/>
      <c r="FNB25" s="219"/>
      <c r="FNC25" s="219"/>
      <c r="FND25" s="219"/>
      <c r="FNE25" s="219"/>
      <c r="FNF25" s="219"/>
      <c r="FNG25" s="219"/>
      <c r="FNH25" s="219"/>
      <c r="FNI25" s="219"/>
      <c r="FNJ25" s="219"/>
      <c r="FNK25" s="219"/>
      <c r="FNL25" s="219"/>
      <c r="FNM25" s="219"/>
      <c r="FNN25" s="219"/>
      <c r="FNO25" s="219"/>
      <c r="FNP25" s="219"/>
      <c r="FNQ25" s="219"/>
      <c r="FNR25" s="219"/>
      <c r="FNS25" s="219"/>
      <c r="FNT25" s="219"/>
      <c r="FNU25" s="219"/>
      <c r="FNV25" s="219"/>
      <c r="FNW25" s="219"/>
      <c r="FNX25" s="219"/>
      <c r="FNY25" s="219"/>
      <c r="FNZ25" s="219"/>
      <c r="FOA25" s="219"/>
      <c r="FOB25" s="219"/>
      <c r="FOC25" s="219"/>
      <c r="FOD25" s="219"/>
      <c r="FOE25" s="219"/>
      <c r="FOF25" s="219"/>
      <c r="FOG25" s="219"/>
      <c r="FOH25" s="219"/>
      <c r="FOI25" s="219"/>
      <c r="FOJ25" s="219"/>
      <c r="FOK25" s="219"/>
      <c r="FOL25" s="219"/>
      <c r="FOM25" s="219"/>
      <c r="FON25" s="219"/>
      <c r="FOO25" s="219"/>
      <c r="FOP25" s="219"/>
      <c r="FOQ25" s="219"/>
      <c r="FOR25" s="219"/>
      <c r="FOS25" s="219"/>
      <c r="FOT25" s="219"/>
      <c r="FOU25" s="219"/>
      <c r="FOV25" s="219"/>
      <c r="FOW25" s="219"/>
      <c r="FOX25" s="219"/>
      <c r="FOY25" s="219"/>
      <c r="FOZ25" s="219"/>
      <c r="FPA25" s="219"/>
      <c r="FPB25" s="219"/>
      <c r="FPC25" s="219"/>
      <c r="FPD25" s="219"/>
      <c r="FPE25" s="219"/>
      <c r="FPF25" s="219"/>
      <c r="FPG25" s="219"/>
      <c r="FPH25" s="219"/>
      <c r="FPI25" s="219"/>
      <c r="FPJ25" s="219"/>
      <c r="FPK25" s="219"/>
      <c r="FPL25" s="219"/>
      <c r="FPM25" s="219"/>
      <c r="FPN25" s="219"/>
      <c r="FPO25" s="219"/>
      <c r="FPP25" s="219"/>
      <c r="FPQ25" s="219"/>
      <c r="FPR25" s="219"/>
      <c r="FPS25" s="219"/>
      <c r="FPT25" s="219"/>
      <c r="FPU25" s="219"/>
      <c r="FPV25" s="219"/>
      <c r="FPW25" s="219"/>
      <c r="FPX25" s="219"/>
      <c r="FPY25" s="219"/>
      <c r="FPZ25" s="219"/>
      <c r="FQA25" s="219"/>
      <c r="FQB25" s="219"/>
      <c r="FQC25" s="219"/>
      <c r="FQD25" s="219"/>
      <c r="FQE25" s="219"/>
      <c r="FQF25" s="219"/>
      <c r="FQG25" s="219"/>
      <c r="FQH25" s="219"/>
      <c r="FQI25" s="219"/>
      <c r="FQJ25" s="219"/>
      <c r="FQK25" s="219"/>
      <c r="FQL25" s="219"/>
      <c r="FQM25" s="219"/>
      <c r="FQN25" s="219"/>
      <c r="FQO25" s="219"/>
      <c r="FQP25" s="219"/>
      <c r="FQQ25" s="219"/>
      <c r="FQR25" s="219"/>
      <c r="FQS25" s="219"/>
      <c r="FQT25" s="219"/>
      <c r="FQU25" s="219"/>
      <c r="FQV25" s="219"/>
      <c r="FQW25" s="219"/>
      <c r="FQX25" s="219"/>
      <c r="FQY25" s="219"/>
      <c r="FQZ25" s="219"/>
      <c r="FRA25" s="219"/>
      <c r="FRB25" s="219"/>
      <c r="FRC25" s="219"/>
      <c r="FRD25" s="219"/>
      <c r="FRE25" s="219"/>
      <c r="FRF25" s="219"/>
      <c r="FRG25" s="219"/>
      <c r="FRH25" s="219"/>
      <c r="FRI25" s="219"/>
      <c r="FRJ25" s="219"/>
      <c r="FRK25" s="219"/>
      <c r="FRL25" s="219"/>
      <c r="FRM25" s="219"/>
      <c r="FRN25" s="219"/>
      <c r="FRO25" s="219"/>
      <c r="FRP25" s="219"/>
      <c r="FRQ25" s="219"/>
      <c r="FRR25" s="219"/>
      <c r="FRS25" s="219"/>
      <c r="FRT25" s="219"/>
      <c r="FRU25" s="219"/>
      <c r="FRV25" s="219"/>
      <c r="FRW25" s="219"/>
      <c r="FRX25" s="219"/>
      <c r="FRY25" s="219"/>
      <c r="FRZ25" s="219"/>
      <c r="FSA25" s="219"/>
      <c r="FSB25" s="219"/>
      <c r="FSC25" s="219"/>
      <c r="FSD25" s="219"/>
      <c r="FSE25" s="219"/>
      <c r="FSF25" s="219"/>
      <c r="FSG25" s="219"/>
      <c r="FSH25" s="219"/>
      <c r="FSI25" s="219"/>
      <c r="FSJ25" s="219"/>
      <c r="FSK25" s="219"/>
      <c r="FSL25" s="219"/>
      <c r="FSM25" s="219"/>
      <c r="FSN25" s="219"/>
      <c r="FSO25" s="219"/>
      <c r="FSP25" s="219"/>
      <c r="FSQ25" s="219"/>
      <c r="FSR25" s="219"/>
      <c r="FSS25" s="219"/>
      <c r="FST25" s="219"/>
      <c r="FSU25" s="219"/>
      <c r="FSV25" s="219"/>
      <c r="FSW25" s="219"/>
      <c r="FSX25" s="219"/>
      <c r="FSY25" s="219"/>
      <c r="FSZ25" s="219"/>
      <c r="FTA25" s="219"/>
      <c r="FTB25" s="219"/>
      <c r="FTC25" s="219"/>
      <c r="FTD25" s="219"/>
      <c r="FTE25" s="219"/>
      <c r="FTF25" s="219"/>
      <c r="FTG25" s="219"/>
      <c r="FTH25" s="219"/>
      <c r="FTI25" s="219"/>
      <c r="FTJ25" s="219"/>
      <c r="FTK25" s="219"/>
      <c r="FTL25" s="219"/>
      <c r="FTM25" s="219"/>
      <c r="FTN25" s="219"/>
      <c r="FTO25" s="219"/>
      <c r="FTP25" s="219"/>
      <c r="FTQ25" s="219"/>
      <c r="FTR25" s="219"/>
      <c r="FTS25" s="219"/>
      <c r="FTT25" s="219"/>
      <c r="FTU25" s="219"/>
      <c r="FTV25" s="219"/>
      <c r="FTW25" s="219"/>
      <c r="FTX25" s="219"/>
      <c r="FTY25" s="219"/>
      <c r="FTZ25" s="219"/>
      <c r="FUA25" s="219"/>
      <c r="FUB25" s="219"/>
      <c r="FUC25" s="219"/>
      <c r="FUD25" s="219"/>
      <c r="FUE25" s="219"/>
      <c r="FUF25" s="219"/>
      <c r="FUG25" s="219"/>
      <c r="FUH25" s="219"/>
      <c r="FUI25" s="219"/>
      <c r="FUJ25" s="219"/>
      <c r="FUK25" s="219"/>
      <c r="FUL25" s="219"/>
      <c r="FUM25" s="219"/>
      <c r="FUN25" s="219"/>
      <c r="FUO25" s="219"/>
      <c r="FUP25" s="219"/>
      <c r="FUQ25" s="219"/>
      <c r="FUR25" s="219"/>
      <c r="FUS25" s="219"/>
      <c r="FUT25" s="219"/>
      <c r="FUU25" s="219"/>
      <c r="FUV25" s="219"/>
      <c r="FUW25" s="219"/>
      <c r="FUX25" s="219"/>
      <c r="FUY25" s="219"/>
      <c r="FUZ25" s="219"/>
      <c r="FVA25" s="219"/>
      <c r="FVB25" s="219"/>
      <c r="FVC25" s="219"/>
      <c r="FVD25" s="219"/>
      <c r="FVE25" s="219"/>
      <c r="FVF25" s="219"/>
      <c r="FVG25" s="219"/>
      <c r="FVH25" s="219"/>
      <c r="FVI25" s="219"/>
      <c r="FVJ25" s="219"/>
      <c r="FVK25" s="219"/>
      <c r="FVL25" s="219"/>
      <c r="FVM25" s="219"/>
      <c r="FVN25" s="219"/>
      <c r="FVO25" s="219"/>
      <c r="FVP25" s="219"/>
      <c r="FVQ25" s="219"/>
      <c r="FVR25" s="219"/>
      <c r="FVS25" s="219"/>
      <c r="FVT25" s="219"/>
      <c r="FVU25" s="219"/>
      <c r="FVV25" s="219"/>
      <c r="FVW25" s="219"/>
      <c r="FVX25" s="219"/>
      <c r="FVY25" s="219"/>
      <c r="FVZ25" s="219"/>
      <c r="FWA25" s="219"/>
      <c r="FWB25" s="219"/>
      <c r="FWC25" s="219"/>
      <c r="FWD25" s="219"/>
      <c r="FWE25" s="219"/>
      <c r="FWF25" s="219"/>
      <c r="FWG25" s="219"/>
      <c r="FWH25" s="219"/>
      <c r="FWI25" s="219"/>
      <c r="FWJ25" s="219"/>
      <c r="FWK25" s="219"/>
      <c r="FWL25" s="219"/>
      <c r="FWM25" s="219"/>
      <c r="FWN25" s="219"/>
      <c r="FWO25" s="219"/>
      <c r="FWP25" s="219"/>
      <c r="FWQ25" s="219"/>
      <c r="FWR25" s="219"/>
      <c r="FWS25" s="219"/>
      <c r="FWT25" s="219"/>
      <c r="FWU25" s="219"/>
      <c r="FWV25" s="219"/>
      <c r="FWW25" s="219"/>
      <c r="FWX25" s="219"/>
      <c r="FWY25" s="219"/>
      <c r="FWZ25" s="219"/>
      <c r="FXA25" s="219"/>
      <c r="FXB25" s="219"/>
      <c r="FXC25" s="219"/>
      <c r="FXD25" s="219"/>
      <c r="FXE25" s="219"/>
      <c r="FXF25" s="219"/>
      <c r="FXG25" s="219"/>
      <c r="FXH25" s="219"/>
      <c r="FXI25" s="219"/>
      <c r="FXJ25" s="219"/>
      <c r="FXK25" s="219"/>
      <c r="FXL25" s="219"/>
      <c r="FXM25" s="219"/>
      <c r="FXN25" s="219"/>
      <c r="FXO25" s="219"/>
      <c r="FXP25" s="219"/>
      <c r="FXQ25" s="219"/>
      <c r="FXR25" s="219"/>
      <c r="FXS25" s="219"/>
      <c r="FXT25" s="219"/>
      <c r="FXU25" s="219"/>
      <c r="FXV25" s="219"/>
      <c r="FXW25" s="219"/>
      <c r="FXX25" s="219"/>
      <c r="FXY25" s="219"/>
      <c r="FXZ25" s="219"/>
      <c r="FYA25" s="219"/>
      <c r="FYB25" s="219"/>
      <c r="FYC25" s="219"/>
      <c r="FYD25" s="219"/>
      <c r="FYE25" s="219"/>
      <c r="FYF25" s="219"/>
      <c r="FYG25" s="219"/>
      <c r="FYH25" s="219"/>
      <c r="FYI25" s="219"/>
      <c r="FYJ25" s="219"/>
      <c r="FYK25" s="219"/>
      <c r="FYL25" s="219"/>
      <c r="FYM25" s="219"/>
      <c r="FYN25" s="219"/>
      <c r="FYO25" s="219"/>
      <c r="FYP25" s="219"/>
      <c r="FYQ25" s="219"/>
      <c r="FYR25" s="219"/>
      <c r="FYS25" s="219"/>
      <c r="FYT25" s="219"/>
      <c r="FYU25" s="219"/>
      <c r="FYV25" s="219"/>
      <c r="FYW25" s="219"/>
      <c r="FYX25" s="219"/>
      <c r="FYY25" s="219"/>
      <c r="FYZ25" s="219"/>
      <c r="FZA25" s="219"/>
      <c r="FZB25" s="219"/>
      <c r="FZC25" s="219"/>
      <c r="FZD25" s="219"/>
      <c r="FZE25" s="219"/>
      <c r="FZF25" s="219"/>
      <c r="FZG25" s="219"/>
      <c r="FZH25" s="219"/>
      <c r="FZI25" s="219"/>
      <c r="FZJ25" s="219"/>
      <c r="FZK25" s="219"/>
      <c r="FZL25" s="219"/>
      <c r="FZM25" s="219"/>
      <c r="FZN25" s="219"/>
      <c r="FZO25" s="219"/>
      <c r="FZP25" s="219"/>
      <c r="FZQ25" s="219"/>
      <c r="FZR25" s="219"/>
      <c r="FZS25" s="219"/>
      <c r="FZT25" s="219"/>
      <c r="FZU25" s="219"/>
      <c r="FZV25" s="219"/>
      <c r="FZW25" s="219"/>
      <c r="FZX25" s="219"/>
      <c r="FZY25" s="219"/>
      <c r="FZZ25" s="219"/>
      <c r="GAA25" s="219"/>
      <c r="GAB25" s="219"/>
      <c r="GAC25" s="219"/>
      <c r="GAD25" s="219"/>
      <c r="GAE25" s="219"/>
      <c r="GAF25" s="219"/>
      <c r="GAG25" s="219"/>
      <c r="GAH25" s="219"/>
      <c r="GAI25" s="219"/>
      <c r="GAJ25" s="219"/>
      <c r="GAK25" s="219"/>
      <c r="GAL25" s="219"/>
      <c r="GAM25" s="219"/>
      <c r="GAN25" s="219"/>
      <c r="GAO25" s="219"/>
      <c r="GAP25" s="219"/>
      <c r="GAQ25" s="219"/>
      <c r="GAR25" s="219"/>
      <c r="GAS25" s="219"/>
      <c r="GAT25" s="219"/>
      <c r="GAU25" s="219"/>
      <c r="GAV25" s="219"/>
      <c r="GAW25" s="219"/>
      <c r="GAX25" s="219"/>
      <c r="GAY25" s="219"/>
      <c r="GAZ25" s="219"/>
      <c r="GBA25" s="219"/>
      <c r="GBB25" s="219"/>
      <c r="GBC25" s="219"/>
      <c r="GBD25" s="219"/>
      <c r="GBE25" s="219"/>
      <c r="GBF25" s="219"/>
      <c r="GBG25" s="219"/>
      <c r="GBH25" s="219"/>
      <c r="GBI25" s="219"/>
      <c r="GBJ25" s="219"/>
      <c r="GBK25" s="219"/>
      <c r="GBL25" s="219"/>
      <c r="GBM25" s="219"/>
      <c r="GBN25" s="219"/>
      <c r="GBO25" s="219"/>
      <c r="GBP25" s="219"/>
      <c r="GBQ25" s="219"/>
      <c r="GBR25" s="219"/>
      <c r="GBS25" s="219"/>
      <c r="GBT25" s="219"/>
      <c r="GBU25" s="219"/>
      <c r="GBV25" s="219"/>
      <c r="GBW25" s="219"/>
      <c r="GBX25" s="219"/>
      <c r="GBY25" s="219"/>
      <c r="GBZ25" s="219"/>
      <c r="GCA25" s="219"/>
      <c r="GCB25" s="219"/>
      <c r="GCC25" s="219"/>
      <c r="GCD25" s="219"/>
      <c r="GCE25" s="219"/>
      <c r="GCF25" s="219"/>
      <c r="GCG25" s="219"/>
      <c r="GCH25" s="219"/>
      <c r="GCI25" s="219"/>
      <c r="GCJ25" s="219"/>
      <c r="GCK25" s="219"/>
      <c r="GCL25" s="219"/>
      <c r="GCM25" s="219"/>
      <c r="GCN25" s="219"/>
      <c r="GCO25" s="219"/>
      <c r="GCP25" s="219"/>
      <c r="GCQ25" s="219"/>
      <c r="GCR25" s="219"/>
      <c r="GCS25" s="219"/>
      <c r="GCT25" s="219"/>
      <c r="GCU25" s="219"/>
      <c r="GCV25" s="219"/>
      <c r="GCW25" s="219"/>
      <c r="GCX25" s="219"/>
      <c r="GCY25" s="219"/>
      <c r="GCZ25" s="219"/>
      <c r="GDA25" s="219"/>
      <c r="GDB25" s="219"/>
      <c r="GDC25" s="219"/>
      <c r="GDD25" s="219"/>
      <c r="GDE25" s="219"/>
      <c r="GDF25" s="219"/>
      <c r="GDG25" s="219"/>
      <c r="GDH25" s="219"/>
      <c r="GDI25" s="219"/>
      <c r="GDJ25" s="219"/>
      <c r="GDK25" s="219"/>
      <c r="GDL25" s="219"/>
      <c r="GDM25" s="219"/>
      <c r="GDN25" s="219"/>
      <c r="GDO25" s="219"/>
      <c r="GDP25" s="219"/>
      <c r="GDQ25" s="219"/>
      <c r="GDR25" s="219"/>
      <c r="GDS25" s="219"/>
      <c r="GDT25" s="219"/>
      <c r="GDU25" s="219"/>
      <c r="GDV25" s="219"/>
      <c r="GDW25" s="219"/>
      <c r="GDX25" s="219"/>
      <c r="GDY25" s="219"/>
      <c r="GDZ25" s="219"/>
      <c r="GEA25" s="219"/>
      <c r="GEB25" s="219"/>
      <c r="GEC25" s="219"/>
      <c r="GED25" s="219"/>
      <c r="GEE25" s="219"/>
      <c r="GEF25" s="219"/>
      <c r="GEG25" s="219"/>
      <c r="GEH25" s="219"/>
      <c r="GEI25" s="219"/>
      <c r="GEJ25" s="219"/>
      <c r="GEK25" s="219"/>
      <c r="GEL25" s="219"/>
      <c r="GEM25" s="219"/>
      <c r="GEN25" s="219"/>
      <c r="GEO25" s="219"/>
      <c r="GEP25" s="219"/>
      <c r="GEQ25" s="219"/>
      <c r="GER25" s="219"/>
      <c r="GES25" s="219"/>
      <c r="GET25" s="219"/>
      <c r="GEU25" s="219"/>
      <c r="GEV25" s="219"/>
      <c r="GEW25" s="219"/>
      <c r="GEX25" s="219"/>
      <c r="GEY25" s="219"/>
      <c r="GEZ25" s="219"/>
      <c r="GFA25" s="219"/>
      <c r="GFB25" s="219"/>
      <c r="GFC25" s="219"/>
      <c r="GFD25" s="219"/>
      <c r="GFE25" s="219"/>
      <c r="GFF25" s="219"/>
      <c r="GFG25" s="219"/>
      <c r="GFH25" s="219"/>
      <c r="GFI25" s="219"/>
      <c r="GFJ25" s="219"/>
      <c r="GFK25" s="219"/>
      <c r="GFL25" s="219"/>
      <c r="GFM25" s="219"/>
      <c r="GFN25" s="219"/>
      <c r="GFO25" s="219"/>
      <c r="GFP25" s="219"/>
      <c r="GFQ25" s="219"/>
      <c r="GFR25" s="219"/>
      <c r="GFS25" s="219"/>
      <c r="GFT25" s="219"/>
      <c r="GFU25" s="219"/>
      <c r="GFV25" s="219"/>
      <c r="GFW25" s="219"/>
      <c r="GFX25" s="219"/>
      <c r="GFY25" s="219"/>
      <c r="GFZ25" s="219"/>
      <c r="GGA25" s="219"/>
      <c r="GGB25" s="219"/>
      <c r="GGC25" s="219"/>
      <c r="GGD25" s="219"/>
      <c r="GGE25" s="219"/>
      <c r="GGF25" s="219"/>
      <c r="GGG25" s="219"/>
      <c r="GGH25" s="219"/>
      <c r="GGI25" s="219"/>
      <c r="GGJ25" s="219"/>
      <c r="GGK25" s="219"/>
      <c r="GGL25" s="219"/>
      <c r="GGM25" s="219"/>
      <c r="GGN25" s="219"/>
      <c r="GGO25" s="219"/>
      <c r="GGP25" s="219"/>
      <c r="GGQ25" s="219"/>
      <c r="GGR25" s="219"/>
      <c r="GGS25" s="219"/>
      <c r="GGT25" s="219"/>
      <c r="GGU25" s="219"/>
      <c r="GGV25" s="219"/>
      <c r="GGW25" s="219"/>
      <c r="GGX25" s="219"/>
      <c r="GGY25" s="219"/>
      <c r="GGZ25" s="219"/>
      <c r="GHA25" s="219"/>
      <c r="GHB25" s="219"/>
      <c r="GHC25" s="219"/>
      <c r="GHD25" s="219"/>
      <c r="GHE25" s="219"/>
      <c r="GHF25" s="219"/>
      <c r="GHG25" s="219"/>
      <c r="GHH25" s="219"/>
      <c r="GHI25" s="219"/>
      <c r="GHJ25" s="219"/>
      <c r="GHK25" s="219"/>
      <c r="GHL25" s="219"/>
      <c r="GHM25" s="219"/>
      <c r="GHN25" s="219"/>
      <c r="GHO25" s="219"/>
      <c r="GHP25" s="219"/>
      <c r="GHQ25" s="219"/>
      <c r="GHR25" s="219"/>
      <c r="GHS25" s="219"/>
      <c r="GHT25" s="219"/>
      <c r="GHU25" s="219"/>
      <c r="GHV25" s="219"/>
      <c r="GHW25" s="219"/>
      <c r="GHX25" s="219"/>
      <c r="GHY25" s="219"/>
      <c r="GHZ25" s="219"/>
      <c r="GIA25" s="219"/>
      <c r="GIB25" s="219"/>
      <c r="GIC25" s="219"/>
      <c r="GID25" s="219"/>
      <c r="GIE25" s="219"/>
      <c r="GIF25" s="219"/>
      <c r="GIG25" s="219"/>
      <c r="GIH25" s="219"/>
      <c r="GII25" s="219"/>
      <c r="GIJ25" s="219"/>
      <c r="GIK25" s="219"/>
      <c r="GIL25" s="219"/>
      <c r="GIM25" s="219"/>
      <c r="GIN25" s="219"/>
      <c r="GIO25" s="219"/>
      <c r="GIP25" s="219"/>
      <c r="GIQ25" s="219"/>
      <c r="GIR25" s="219"/>
      <c r="GIS25" s="219"/>
      <c r="GIT25" s="219"/>
      <c r="GIU25" s="219"/>
      <c r="GIV25" s="219"/>
      <c r="GIW25" s="219"/>
      <c r="GIX25" s="219"/>
      <c r="GIY25" s="219"/>
      <c r="GIZ25" s="219"/>
      <c r="GJA25" s="219"/>
      <c r="GJB25" s="219"/>
      <c r="GJC25" s="219"/>
      <c r="GJD25" s="219"/>
      <c r="GJE25" s="219"/>
      <c r="GJF25" s="219"/>
      <c r="GJG25" s="219"/>
      <c r="GJH25" s="219"/>
      <c r="GJI25" s="219"/>
      <c r="GJJ25" s="219"/>
      <c r="GJK25" s="219"/>
      <c r="GJL25" s="219"/>
      <c r="GJM25" s="219"/>
      <c r="GJN25" s="219"/>
      <c r="GJO25" s="219"/>
      <c r="GJP25" s="219"/>
      <c r="GJQ25" s="219"/>
      <c r="GJR25" s="219"/>
      <c r="GJS25" s="219"/>
      <c r="GJT25" s="219"/>
      <c r="GJU25" s="219"/>
      <c r="GJV25" s="219"/>
      <c r="GJW25" s="219"/>
      <c r="GJX25" s="219"/>
      <c r="GJY25" s="219"/>
      <c r="GJZ25" s="219"/>
      <c r="GKA25" s="219"/>
      <c r="GKB25" s="219"/>
      <c r="GKC25" s="219"/>
      <c r="GKD25" s="219"/>
      <c r="GKE25" s="219"/>
      <c r="GKF25" s="219"/>
      <c r="GKG25" s="219"/>
      <c r="GKH25" s="219"/>
      <c r="GKI25" s="219"/>
      <c r="GKJ25" s="219"/>
      <c r="GKK25" s="219"/>
      <c r="GKL25" s="219"/>
      <c r="GKM25" s="219"/>
      <c r="GKN25" s="219"/>
      <c r="GKO25" s="219"/>
      <c r="GKP25" s="219"/>
      <c r="GKQ25" s="219"/>
      <c r="GKR25" s="219"/>
      <c r="GKS25" s="219"/>
      <c r="GKT25" s="219"/>
      <c r="GKU25" s="219"/>
      <c r="GKV25" s="219"/>
      <c r="GKW25" s="219"/>
      <c r="GKX25" s="219"/>
      <c r="GKY25" s="219"/>
      <c r="GKZ25" s="219"/>
      <c r="GLA25" s="219"/>
      <c r="GLB25" s="219"/>
      <c r="GLC25" s="219"/>
      <c r="GLD25" s="219"/>
      <c r="GLE25" s="219"/>
      <c r="GLF25" s="219"/>
      <c r="GLG25" s="219"/>
      <c r="GLH25" s="219"/>
      <c r="GLI25" s="219"/>
      <c r="GLJ25" s="219"/>
      <c r="GLK25" s="219"/>
      <c r="GLL25" s="219"/>
      <c r="GLM25" s="219"/>
      <c r="GLN25" s="219"/>
      <c r="GLO25" s="219"/>
      <c r="GLP25" s="219"/>
      <c r="GLQ25" s="219"/>
      <c r="GLR25" s="219"/>
      <c r="GLS25" s="219"/>
      <c r="GLT25" s="219"/>
      <c r="GLU25" s="219"/>
      <c r="GLV25" s="219"/>
      <c r="GLW25" s="219"/>
      <c r="GLX25" s="219"/>
      <c r="GLY25" s="219"/>
      <c r="GLZ25" s="219"/>
      <c r="GMA25" s="219"/>
      <c r="GMB25" s="219"/>
      <c r="GMC25" s="219"/>
      <c r="GMD25" s="219"/>
      <c r="GME25" s="219"/>
      <c r="GMF25" s="219"/>
      <c r="GMG25" s="219"/>
      <c r="GMH25" s="219"/>
      <c r="GMI25" s="219"/>
      <c r="GMJ25" s="219"/>
      <c r="GMK25" s="219"/>
      <c r="GML25" s="219"/>
      <c r="GMM25" s="219"/>
      <c r="GMN25" s="219"/>
      <c r="GMO25" s="219"/>
      <c r="GMP25" s="219"/>
      <c r="GMQ25" s="219"/>
      <c r="GMR25" s="219"/>
      <c r="GMS25" s="219"/>
      <c r="GMT25" s="219"/>
      <c r="GMU25" s="219"/>
      <c r="GMV25" s="219"/>
      <c r="GMW25" s="219"/>
      <c r="GMX25" s="219"/>
      <c r="GMY25" s="219"/>
      <c r="GMZ25" s="219"/>
      <c r="GNA25" s="219"/>
      <c r="GNB25" s="219"/>
      <c r="GNC25" s="219"/>
      <c r="GND25" s="219"/>
      <c r="GNE25" s="219"/>
      <c r="GNF25" s="219"/>
      <c r="GNG25" s="219"/>
      <c r="GNH25" s="219"/>
      <c r="GNI25" s="219"/>
      <c r="GNJ25" s="219"/>
      <c r="GNK25" s="219"/>
      <c r="GNL25" s="219"/>
      <c r="GNM25" s="219"/>
      <c r="GNN25" s="219"/>
      <c r="GNO25" s="219"/>
      <c r="GNP25" s="219"/>
      <c r="GNQ25" s="219"/>
      <c r="GNR25" s="219"/>
      <c r="GNS25" s="219"/>
      <c r="GNT25" s="219"/>
      <c r="GNU25" s="219"/>
      <c r="GNV25" s="219"/>
      <c r="GNW25" s="219"/>
      <c r="GNX25" s="219"/>
      <c r="GNY25" s="219"/>
      <c r="GNZ25" s="219"/>
      <c r="GOA25" s="219"/>
      <c r="GOB25" s="219"/>
      <c r="GOC25" s="219"/>
      <c r="GOD25" s="219"/>
      <c r="GOE25" s="219"/>
      <c r="GOF25" s="219"/>
      <c r="GOG25" s="219"/>
      <c r="GOH25" s="219"/>
      <c r="GOI25" s="219"/>
      <c r="GOJ25" s="219"/>
      <c r="GOK25" s="219"/>
      <c r="GOL25" s="219"/>
      <c r="GOM25" s="219"/>
      <c r="GON25" s="219"/>
      <c r="GOO25" s="219"/>
      <c r="GOP25" s="219"/>
      <c r="GOQ25" s="219"/>
      <c r="GOR25" s="219"/>
      <c r="GOS25" s="219"/>
      <c r="GOT25" s="219"/>
      <c r="GOU25" s="219"/>
      <c r="GOV25" s="219"/>
      <c r="GOW25" s="219"/>
      <c r="GOX25" s="219"/>
      <c r="GOY25" s="219"/>
      <c r="GOZ25" s="219"/>
      <c r="GPA25" s="219"/>
      <c r="GPB25" s="219"/>
      <c r="GPC25" s="219"/>
      <c r="GPD25" s="219"/>
      <c r="GPE25" s="219"/>
      <c r="GPF25" s="219"/>
      <c r="GPG25" s="219"/>
      <c r="GPH25" s="219"/>
      <c r="GPI25" s="219"/>
      <c r="GPJ25" s="219"/>
      <c r="GPK25" s="219"/>
      <c r="GPL25" s="219"/>
      <c r="GPM25" s="219"/>
      <c r="GPN25" s="219"/>
      <c r="GPO25" s="219"/>
      <c r="GPP25" s="219"/>
      <c r="GPQ25" s="219"/>
      <c r="GPR25" s="219"/>
      <c r="GPS25" s="219"/>
      <c r="GPT25" s="219"/>
      <c r="GPU25" s="219"/>
      <c r="GPV25" s="219"/>
      <c r="GPW25" s="219"/>
      <c r="GPX25" s="219"/>
      <c r="GPY25" s="219"/>
      <c r="GPZ25" s="219"/>
      <c r="GQA25" s="219"/>
      <c r="GQB25" s="219"/>
      <c r="GQC25" s="219"/>
      <c r="GQD25" s="219"/>
      <c r="GQE25" s="219"/>
      <c r="GQF25" s="219"/>
      <c r="GQG25" s="219"/>
      <c r="GQH25" s="219"/>
      <c r="GQI25" s="219"/>
      <c r="GQJ25" s="219"/>
      <c r="GQK25" s="219"/>
      <c r="GQL25" s="219"/>
      <c r="GQM25" s="219"/>
      <c r="GQN25" s="219"/>
      <c r="GQO25" s="219"/>
      <c r="GQP25" s="219"/>
      <c r="GQQ25" s="219"/>
      <c r="GQR25" s="219"/>
      <c r="GQS25" s="219"/>
      <c r="GQT25" s="219"/>
      <c r="GQU25" s="219"/>
      <c r="GQV25" s="219"/>
      <c r="GQW25" s="219"/>
      <c r="GQX25" s="219"/>
      <c r="GQY25" s="219"/>
      <c r="GQZ25" s="219"/>
      <c r="GRA25" s="219"/>
      <c r="GRB25" s="219"/>
      <c r="GRC25" s="219"/>
      <c r="GRD25" s="219"/>
      <c r="GRE25" s="219"/>
      <c r="GRF25" s="219"/>
      <c r="GRG25" s="219"/>
      <c r="GRH25" s="219"/>
      <c r="GRI25" s="219"/>
      <c r="GRJ25" s="219"/>
      <c r="GRK25" s="219"/>
      <c r="GRL25" s="219"/>
      <c r="GRM25" s="219"/>
      <c r="GRN25" s="219"/>
      <c r="GRO25" s="219"/>
      <c r="GRP25" s="219"/>
      <c r="GRQ25" s="219"/>
      <c r="GRR25" s="219"/>
      <c r="GRS25" s="219"/>
      <c r="GRT25" s="219"/>
      <c r="GRU25" s="219"/>
      <c r="GRV25" s="219"/>
      <c r="GRW25" s="219"/>
      <c r="GRX25" s="219"/>
      <c r="GRY25" s="219"/>
      <c r="GRZ25" s="219"/>
      <c r="GSA25" s="219"/>
      <c r="GSB25" s="219"/>
      <c r="GSC25" s="219"/>
      <c r="GSD25" s="219"/>
      <c r="GSE25" s="219"/>
      <c r="GSF25" s="219"/>
      <c r="GSG25" s="219"/>
      <c r="GSH25" s="219"/>
      <c r="GSI25" s="219"/>
      <c r="GSJ25" s="219"/>
      <c r="GSK25" s="219"/>
      <c r="GSL25" s="219"/>
      <c r="GSM25" s="219"/>
      <c r="GSN25" s="219"/>
      <c r="GSO25" s="219"/>
      <c r="GSP25" s="219"/>
      <c r="GSQ25" s="219"/>
      <c r="GSR25" s="219"/>
      <c r="GSS25" s="219"/>
      <c r="GST25" s="219"/>
      <c r="GSU25" s="219"/>
      <c r="GSV25" s="219"/>
      <c r="GSW25" s="219"/>
      <c r="GSX25" s="219"/>
      <c r="GSY25" s="219"/>
      <c r="GSZ25" s="219"/>
      <c r="GTA25" s="219"/>
      <c r="GTB25" s="219"/>
      <c r="GTC25" s="219"/>
      <c r="GTD25" s="219"/>
      <c r="GTE25" s="219"/>
      <c r="GTF25" s="219"/>
      <c r="GTG25" s="219"/>
      <c r="GTH25" s="219"/>
      <c r="GTI25" s="219"/>
      <c r="GTJ25" s="219"/>
      <c r="GTK25" s="219"/>
      <c r="GTL25" s="219"/>
      <c r="GTM25" s="219"/>
      <c r="GTN25" s="219"/>
      <c r="GTO25" s="219"/>
      <c r="GTP25" s="219"/>
      <c r="GTQ25" s="219"/>
      <c r="GTR25" s="219"/>
      <c r="GTS25" s="219"/>
      <c r="GTT25" s="219"/>
      <c r="GTU25" s="219"/>
      <c r="GTV25" s="219"/>
      <c r="GTW25" s="219"/>
      <c r="GTX25" s="219"/>
      <c r="GTY25" s="219"/>
      <c r="GTZ25" s="219"/>
      <c r="GUA25" s="219"/>
      <c r="GUB25" s="219"/>
      <c r="GUC25" s="219"/>
      <c r="GUD25" s="219"/>
      <c r="GUE25" s="219"/>
      <c r="GUF25" s="219"/>
      <c r="GUG25" s="219"/>
      <c r="GUH25" s="219"/>
      <c r="GUI25" s="219"/>
      <c r="GUJ25" s="219"/>
      <c r="GUK25" s="219"/>
      <c r="GUL25" s="219"/>
      <c r="GUM25" s="219"/>
      <c r="GUN25" s="219"/>
      <c r="GUO25" s="219"/>
      <c r="GUP25" s="219"/>
      <c r="GUQ25" s="219"/>
      <c r="GUR25" s="219"/>
      <c r="GUS25" s="219"/>
      <c r="GUT25" s="219"/>
      <c r="GUU25" s="219"/>
      <c r="GUV25" s="219"/>
      <c r="GUW25" s="219"/>
      <c r="GUX25" s="219"/>
      <c r="GUY25" s="219"/>
      <c r="GUZ25" s="219"/>
      <c r="GVA25" s="219"/>
      <c r="GVB25" s="219"/>
      <c r="GVC25" s="219"/>
      <c r="GVD25" s="219"/>
      <c r="GVE25" s="219"/>
      <c r="GVF25" s="219"/>
      <c r="GVG25" s="219"/>
      <c r="GVH25" s="219"/>
      <c r="GVI25" s="219"/>
      <c r="GVJ25" s="219"/>
      <c r="GVK25" s="219"/>
      <c r="GVL25" s="219"/>
      <c r="GVM25" s="219"/>
      <c r="GVN25" s="219"/>
      <c r="GVO25" s="219"/>
      <c r="GVP25" s="219"/>
      <c r="GVQ25" s="219"/>
      <c r="GVR25" s="219"/>
      <c r="GVS25" s="219"/>
      <c r="GVT25" s="219"/>
      <c r="GVU25" s="219"/>
      <c r="GVV25" s="219"/>
      <c r="GVW25" s="219"/>
      <c r="GVX25" s="219"/>
      <c r="GVY25" s="219"/>
      <c r="GVZ25" s="219"/>
      <c r="GWA25" s="219"/>
      <c r="GWB25" s="219"/>
      <c r="GWC25" s="219"/>
      <c r="GWD25" s="219"/>
      <c r="GWE25" s="219"/>
      <c r="GWF25" s="219"/>
      <c r="GWG25" s="219"/>
      <c r="GWH25" s="219"/>
      <c r="GWI25" s="219"/>
      <c r="GWJ25" s="219"/>
      <c r="GWK25" s="219"/>
      <c r="GWL25" s="219"/>
      <c r="GWM25" s="219"/>
      <c r="GWN25" s="219"/>
      <c r="GWO25" s="219"/>
      <c r="GWP25" s="219"/>
      <c r="GWQ25" s="219"/>
      <c r="GWR25" s="219"/>
      <c r="GWS25" s="219"/>
      <c r="GWT25" s="219"/>
      <c r="GWU25" s="219"/>
      <c r="GWV25" s="219"/>
      <c r="GWW25" s="219"/>
      <c r="GWX25" s="219"/>
      <c r="GWY25" s="219"/>
      <c r="GWZ25" s="219"/>
      <c r="GXA25" s="219"/>
      <c r="GXB25" s="219"/>
      <c r="GXC25" s="219"/>
      <c r="GXD25" s="219"/>
      <c r="GXE25" s="219"/>
      <c r="GXF25" s="219"/>
      <c r="GXG25" s="219"/>
      <c r="GXH25" s="219"/>
      <c r="GXI25" s="219"/>
      <c r="GXJ25" s="219"/>
      <c r="GXK25" s="219"/>
      <c r="GXL25" s="219"/>
      <c r="GXM25" s="219"/>
      <c r="GXN25" s="219"/>
      <c r="GXO25" s="219"/>
      <c r="GXP25" s="219"/>
      <c r="GXQ25" s="219"/>
      <c r="GXR25" s="219"/>
      <c r="GXS25" s="219"/>
      <c r="GXT25" s="219"/>
      <c r="GXU25" s="219"/>
      <c r="GXV25" s="219"/>
      <c r="GXW25" s="219"/>
      <c r="GXX25" s="219"/>
      <c r="GXY25" s="219"/>
      <c r="GXZ25" s="219"/>
      <c r="GYA25" s="219"/>
      <c r="GYB25" s="219"/>
      <c r="GYC25" s="219"/>
      <c r="GYD25" s="219"/>
      <c r="GYE25" s="219"/>
      <c r="GYF25" s="219"/>
      <c r="GYG25" s="219"/>
      <c r="GYH25" s="219"/>
      <c r="GYI25" s="219"/>
      <c r="GYJ25" s="219"/>
      <c r="GYK25" s="219"/>
      <c r="GYL25" s="219"/>
      <c r="GYM25" s="219"/>
      <c r="GYN25" s="219"/>
      <c r="GYO25" s="219"/>
      <c r="GYP25" s="219"/>
      <c r="GYQ25" s="219"/>
      <c r="GYR25" s="219"/>
      <c r="GYS25" s="219"/>
      <c r="GYT25" s="219"/>
      <c r="GYU25" s="219"/>
      <c r="GYV25" s="219"/>
      <c r="GYW25" s="219"/>
      <c r="GYX25" s="219"/>
      <c r="GYY25" s="219"/>
      <c r="GYZ25" s="219"/>
      <c r="GZA25" s="219"/>
      <c r="GZB25" s="219"/>
      <c r="GZC25" s="219"/>
      <c r="GZD25" s="219"/>
      <c r="GZE25" s="219"/>
      <c r="GZF25" s="219"/>
      <c r="GZG25" s="219"/>
      <c r="GZH25" s="219"/>
      <c r="GZI25" s="219"/>
      <c r="GZJ25" s="219"/>
      <c r="GZK25" s="219"/>
      <c r="GZL25" s="219"/>
      <c r="GZM25" s="219"/>
      <c r="GZN25" s="219"/>
      <c r="GZO25" s="219"/>
      <c r="GZP25" s="219"/>
      <c r="GZQ25" s="219"/>
      <c r="GZR25" s="219"/>
      <c r="GZS25" s="219"/>
      <c r="GZT25" s="219"/>
      <c r="GZU25" s="219"/>
      <c r="GZV25" s="219"/>
      <c r="GZW25" s="219"/>
      <c r="GZX25" s="219"/>
      <c r="GZY25" s="219"/>
      <c r="GZZ25" s="219"/>
      <c r="HAA25" s="219"/>
      <c r="HAB25" s="219"/>
      <c r="HAC25" s="219"/>
      <c r="HAD25" s="219"/>
      <c r="HAE25" s="219"/>
      <c r="HAF25" s="219"/>
      <c r="HAG25" s="219"/>
      <c r="HAH25" s="219"/>
      <c r="HAI25" s="219"/>
      <c r="HAJ25" s="219"/>
      <c r="HAK25" s="219"/>
      <c r="HAL25" s="219"/>
      <c r="HAM25" s="219"/>
      <c r="HAN25" s="219"/>
      <c r="HAO25" s="219"/>
      <c r="HAP25" s="219"/>
      <c r="HAQ25" s="219"/>
      <c r="HAR25" s="219"/>
      <c r="HAS25" s="219"/>
      <c r="HAT25" s="219"/>
      <c r="HAU25" s="219"/>
      <c r="HAV25" s="219"/>
      <c r="HAW25" s="219"/>
      <c r="HAX25" s="219"/>
      <c r="HAY25" s="219"/>
      <c r="HAZ25" s="219"/>
      <c r="HBA25" s="219"/>
      <c r="HBB25" s="219"/>
      <c r="HBC25" s="219"/>
      <c r="HBD25" s="219"/>
      <c r="HBE25" s="219"/>
      <c r="HBF25" s="219"/>
      <c r="HBG25" s="219"/>
      <c r="HBH25" s="219"/>
      <c r="HBI25" s="219"/>
      <c r="HBJ25" s="219"/>
      <c r="HBK25" s="219"/>
      <c r="HBL25" s="219"/>
      <c r="HBM25" s="219"/>
      <c r="HBN25" s="219"/>
      <c r="HBO25" s="219"/>
      <c r="HBP25" s="219"/>
      <c r="HBQ25" s="219"/>
      <c r="HBR25" s="219"/>
      <c r="HBS25" s="219"/>
      <c r="HBT25" s="219"/>
      <c r="HBU25" s="219"/>
      <c r="HBV25" s="219"/>
      <c r="HBW25" s="219"/>
      <c r="HBX25" s="219"/>
      <c r="HBY25" s="219"/>
      <c r="HBZ25" s="219"/>
      <c r="HCA25" s="219"/>
      <c r="HCB25" s="219"/>
      <c r="HCC25" s="219"/>
      <c r="HCD25" s="219"/>
      <c r="HCE25" s="219"/>
      <c r="HCF25" s="219"/>
      <c r="HCG25" s="219"/>
      <c r="HCH25" s="219"/>
      <c r="HCI25" s="219"/>
      <c r="HCJ25" s="219"/>
      <c r="HCK25" s="219"/>
      <c r="HCL25" s="219"/>
      <c r="HCM25" s="219"/>
      <c r="HCN25" s="219"/>
      <c r="HCO25" s="219"/>
      <c r="HCP25" s="219"/>
      <c r="HCQ25" s="219"/>
      <c r="HCR25" s="219"/>
      <c r="HCS25" s="219"/>
      <c r="HCT25" s="219"/>
      <c r="HCU25" s="219"/>
      <c r="HCV25" s="219"/>
      <c r="HCW25" s="219"/>
      <c r="HCX25" s="219"/>
      <c r="HCY25" s="219"/>
      <c r="HCZ25" s="219"/>
      <c r="HDA25" s="219"/>
      <c r="HDB25" s="219"/>
      <c r="HDC25" s="219"/>
      <c r="HDD25" s="219"/>
      <c r="HDE25" s="219"/>
      <c r="HDF25" s="219"/>
      <c r="HDG25" s="219"/>
      <c r="HDH25" s="219"/>
      <c r="HDI25" s="219"/>
      <c r="HDJ25" s="219"/>
      <c r="HDK25" s="219"/>
      <c r="HDL25" s="219"/>
      <c r="HDM25" s="219"/>
      <c r="HDN25" s="219"/>
      <c r="HDO25" s="219"/>
      <c r="HDP25" s="219"/>
      <c r="HDQ25" s="219"/>
      <c r="HDR25" s="219"/>
      <c r="HDS25" s="219"/>
      <c r="HDT25" s="219"/>
      <c r="HDU25" s="219"/>
      <c r="HDV25" s="219"/>
      <c r="HDW25" s="219"/>
      <c r="HDX25" s="219"/>
      <c r="HDY25" s="219"/>
      <c r="HDZ25" s="219"/>
      <c r="HEA25" s="219"/>
      <c r="HEB25" s="219"/>
      <c r="HEC25" s="219"/>
      <c r="HED25" s="219"/>
      <c r="HEE25" s="219"/>
      <c r="HEF25" s="219"/>
      <c r="HEG25" s="219"/>
      <c r="HEH25" s="219"/>
      <c r="HEI25" s="219"/>
      <c r="HEJ25" s="219"/>
      <c r="HEK25" s="219"/>
      <c r="HEL25" s="219"/>
      <c r="HEM25" s="219"/>
      <c r="HEN25" s="219"/>
      <c r="HEO25" s="219"/>
      <c r="HEP25" s="219"/>
      <c r="HEQ25" s="219"/>
      <c r="HER25" s="219"/>
      <c r="HES25" s="219"/>
      <c r="HET25" s="219"/>
      <c r="HEU25" s="219"/>
      <c r="HEV25" s="219"/>
      <c r="HEW25" s="219"/>
      <c r="HEX25" s="219"/>
      <c r="HEY25" s="219"/>
      <c r="HEZ25" s="219"/>
      <c r="HFA25" s="219"/>
      <c r="HFB25" s="219"/>
      <c r="HFC25" s="219"/>
      <c r="HFD25" s="219"/>
      <c r="HFE25" s="219"/>
      <c r="HFF25" s="219"/>
      <c r="HFG25" s="219"/>
      <c r="HFH25" s="219"/>
      <c r="HFI25" s="219"/>
      <c r="HFJ25" s="219"/>
      <c r="HFK25" s="219"/>
      <c r="HFL25" s="219"/>
      <c r="HFM25" s="219"/>
      <c r="HFN25" s="219"/>
      <c r="HFO25" s="219"/>
      <c r="HFP25" s="219"/>
      <c r="HFQ25" s="219"/>
      <c r="HFR25" s="219"/>
      <c r="HFS25" s="219"/>
      <c r="HFT25" s="219"/>
      <c r="HFU25" s="219"/>
      <c r="HFV25" s="219"/>
      <c r="HFW25" s="219"/>
      <c r="HFX25" s="219"/>
      <c r="HFY25" s="219"/>
      <c r="HFZ25" s="219"/>
      <c r="HGA25" s="219"/>
      <c r="HGB25" s="219"/>
      <c r="HGC25" s="219"/>
      <c r="HGD25" s="219"/>
      <c r="HGE25" s="219"/>
      <c r="HGF25" s="219"/>
      <c r="HGG25" s="219"/>
      <c r="HGH25" s="219"/>
      <c r="HGI25" s="219"/>
      <c r="HGJ25" s="219"/>
      <c r="HGK25" s="219"/>
      <c r="HGL25" s="219"/>
      <c r="HGM25" s="219"/>
      <c r="HGN25" s="219"/>
      <c r="HGO25" s="219"/>
      <c r="HGP25" s="219"/>
      <c r="HGQ25" s="219"/>
      <c r="HGR25" s="219"/>
      <c r="HGS25" s="219"/>
      <c r="HGT25" s="219"/>
      <c r="HGU25" s="219"/>
      <c r="HGV25" s="219"/>
      <c r="HGW25" s="219"/>
      <c r="HGX25" s="219"/>
      <c r="HGY25" s="219"/>
      <c r="HGZ25" s="219"/>
      <c r="HHA25" s="219"/>
      <c r="HHB25" s="219"/>
      <c r="HHC25" s="219"/>
      <c r="HHD25" s="219"/>
      <c r="HHE25" s="219"/>
      <c r="HHF25" s="219"/>
      <c r="HHG25" s="219"/>
      <c r="HHH25" s="219"/>
      <c r="HHI25" s="219"/>
      <c r="HHJ25" s="219"/>
      <c r="HHK25" s="219"/>
      <c r="HHL25" s="219"/>
      <c r="HHM25" s="219"/>
      <c r="HHN25" s="219"/>
      <c r="HHO25" s="219"/>
      <c r="HHP25" s="219"/>
      <c r="HHQ25" s="219"/>
      <c r="HHR25" s="219"/>
      <c r="HHS25" s="219"/>
      <c r="HHT25" s="219"/>
      <c r="HHU25" s="219"/>
      <c r="HHV25" s="219"/>
      <c r="HHW25" s="219"/>
      <c r="HHX25" s="219"/>
      <c r="HHY25" s="219"/>
      <c r="HHZ25" s="219"/>
      <c r="HIA25" s="219"/>
      <c r="HIB25" s="219"/>
      <c r="HIC25" s="219"/>
      <c r="HID25" s="219"/>
      <c r="HIE25" s="219"/>
      <c r="HIF25" s="219"/>
      <c r="HIG25" s="219"/>
      <c r="HIH25" s="219"/>
      <c r="HII25" s="219"/>
      <c r="HIJ25" s="219"/>
      <c r="HIK25" s="219"/>
      <c r="HIL25" s="219"/>
      <c r="HIM25" s="219"/>
      <c r="HIN25" s="219"/>
      <c r="HIO25" s="219"/>
      <c r="HIP25" s="219"/>
      <c r="HIQ25" s="219"/>
      <c r="HIR25" s="219"/>
      <c r="HIS25" s="219"/>
      <c r="HIT25" s="219"/>
      <c r="HIU25" s="219"/>
      <c r="HIV25" s="219"/>
      <c r="HIW25" s="219"/>
      <c r="HIX25" s="219"/>
      <c r="HIY25" s="219"/>
      <c r="HIZ25" s="219"/>
      <c r="HJA25" s="219"/>
      <c r="HJB25" s="219"/>
      <c r="HJC25" s="219"/>
      <c r="HJD25" s="219"/>
      <c r="HJE25" s="219"/>
      <c r="HJF25" s="219"/>
      <c r="HJG25" s="219"/>
      <c r="HJH25" s="219"/>
      <c r="HJI25" s="219"/>
      <c r="HJJ25" s="219"/>
      <c r="HJK25" s="219"/>
      <c r="HJL25" s="219"/>
      <c r="HJM25" s="219"/>
      <c r="HJN25" s="219"/>
      <c r="HJO25" s="219"/>
      <c r="HJP25" s="219"/>
      <c r="HJQ25" s="219"/>
      <c r="HJR25" s="219"/>
      <c r="HJS25" s="219"/>
      <c r="HJT25" s="219"/>
      <c r="HJU25" s="219"/>
      <c r="HJV25" s="219"/>
      <c r="HJW25" s="219"/>
      <c r="HJX25" s="219"/>
      <c r="HJY25" s="219"/>
      <c r="HJZ25" s="219"/>
      <c r="HKA25" s="219"/>
      <c r="HKB25" s="219"/>
      <c r="HKC25" s="219"/>
      <c r="HKD25" s="219"/>
      <c r="HKE25" s="219"/>
      <c r="HKF25" s="219"/>
      <c r="HKG25" s="219"/>
      <c r="HKH25" s="219"/>
      <c r="HKI25" s="219"/>
      <c r="HKJ25" s="219"/>
      <c r="HKK25" s="219"/>
      <c r="HKL25" s="219"/>
      <c r="HKM25" s="219"/>
      <c r="HKN25" s="219"/>
      <c r="HKO25" s="219"/>
      <c r="HKP25" s="219"/>
      <c r="HKQ25" s="219"/>
      <c r="HKR25" s="219"/>
      <c r="HKS25" s="219"/>
      <c r="HKT25" s="219"/>
      <c r="HKU25" s="219"/>
      <c r="HKV25" s="219"/>
      <c r="HKW25" s="219"/>
      <c r="HKX25" s="219"/>
      <c r="HKY25" s="219"/>
      <c r="HKZ25" s="219"/>
      <c r="HLA25" s="219"/>
      <c r="HLB25" s="219"/>
      <c r="HLC25" s="219"/>
      <c r="HLD25" s="219"/>
      <c r="HLE25" s="219"/>
      <c r="HLF25" s="219"/>
      <c r="HLG25" s="219"/>
      <c r="HLH25" s="219"/>
      <c r="HLI25" s="219"/>
      <c r="HLJ25" s="219"/>
      <c r="HLK25" s="219"/>
      <c r="HLL25" s="219"/>
      <c r="HLM25" s="219"/>
      <c r="HLN25" s="219"/>
      <c r="HLO25" s="219"/>
      <c r="HLP25" s="219"/>
      <c r="HLQ25" s="219"/>
      <c r="HLR25" s="219"/>
      <c r="HLS25" s="219"/>
      <c r="HLT25" s="219"/>
      <c r="HLU25" s="219"/>
      <c r="HLV25" s="219"/>
      <c r="HLW25" s="219"/>
      <c r="HLX25" s="219"/>
      <c r="HLY25" s="219"/>
      <c r="HLZ25" s="219"/>
      <c r="HMA25" s="219"/>
      <c r="HMB25" s="219"/>
      <c r="HMC25" s="219"/>
      <c r="HMD25" s="219"/>
      <c r="HME25" s="219"/>
      <c r="HMF25" s="219"/>
      <c r="HMG25" s="219"/>
      <c r="HMH25" s="219"/>
      <c r="HMI25" s="219"/>
      <c r="HMJ25" s="219"/>
      <c r="HMK25" s="219"/>
      <c r="HML25" s="219"/>
      <c r="HMM25" s="219"/>
      <c r="HMN25" s="219"/>
      <c r="HMO25" s="219"/>
      <c r="HMP25" s="219"/>
      <c r="HMQ25" s="219"/>
      <c r="HMR25" s="219"/>
      <c r="HMS25" s="219"/>
      <c r="HMT25" s="219"/>
      <c r="HMU25" s="219"/>
      <c r="HMV25" s="219"/>
      <c r="HMW25" s="219"/>
      <c r="HMX25" s="219"/>
      <c r="HMY25" s="219"/>
      <c r="HMZ25" s="219"/>
      <c r="HNA25" s="219"/>
      <c r="HNB25" s="219"/>
      <c r="HNC25" s="219"/>
      <c r="HND25" s="219"/>
      <c r="HNE25" s="219"/>
      <c r="HNF25" s="219"/>
      <c r="HNG25" s="219"/>
      <c r="HNH25" s="219"/>
      <c r="HNI25" s="219"/>
      <c r="HNJ25" s="219"/>
      <c r="HNK25" s="219"/>
      <c r="HNL25" s="219"/>
      <c r="HNM25" s="219"/>
      <c r="HNN25" s="219"/>
      <c r="HNO25" s="219"/>
      <c r="HNP25" s="219"/>
      <c r="HNQ25" s="219"/>
      <c r="HNR25" s="219"/>
      <c r="HNS25" s="219"/>
      <c r="HNT25" s="219"/>
      <c r="HNU25" s="219"/>
      <c r="HNV25" s="219"/>
      <c r="HNW25" s="219"/>
      <c r="HNX25" s="219"/>
      <c r="HNY25" s="219"/>
      <c r="HNZ25" s="219"/>
      <c r="HOA25" s="219"/>
      <c r="HOB25" s="219"/>
      <c r="HOC25" s="219"/>
      <c r="HOD25" s="219"/>
      <c r="HOE25" s="219"/>
      <c r="HOF25" s="219"/>
      <c r="HOG25" s="219"/>
      <c r="HOH25" s="219"/>
      <c r="HOI25" s="219"/>
      <c r="HOJ25" s="219"/>
      <c r="HOK25" s="219"/>
      <c r="HOL25" s="219"/>
      <c r="HOM25" s="219"/>
      <c r="HON25" s="219"/>
      <c r="HOO25" s="219"/>
      <c r="HOP25" s="219"/>
      <c r="HOQ25" s="219"/>
      <c r="HOR25" s="219"/>
      <c r="HOS25" s="219"/>
      <c r="HOT25" s="219"/>
      <c r="HOU25" s="219"/>
      <c r="HOV25" s="219"/>
      <c r="HOW25" s="219"/>
      <c r="HOX25" s="219"/>
      <c r="HOY25" s="219"/>
      <c r="HOZ25" s="219"/>
      <c r="HPA25" s="219"/>
      <c r="HPB25" s="219"/>
      <c r="HPC25" s="219"/>
      <c r="HPD25" s="219"/>
      <c r="HPE25" s="219"/>
      <c r="HPF25" s="219"/>
      <c r="HPG25" s="219"/>
      <c r="HPH25" s="219"/>
      <c r="HPI25" s="219"/>
      <c r="HPJ25" s="219"/>
      <c r="HPK25" s="219"/>
      <c r="HPL25" s="219"/>
      <c r="HPM25" s="219"/>
      <c r="HPN25" s="219"/>
      <c r="HPO25" s="219"/>
      <c r="HPP25" s="219"/>
      <c r="HPQ25" s="219"/>
      <c r="HPR25" s="219"/>
      <c r="HPS25" s="219"/>
      <c r="HPT25" s="219"/>
      <c r="HPU25" s="219"/>
      <c r="HPV25" s="219"/>
      <c r="HPW25" s="219"/>
      <c r="HPX25" s="219"/>
      <c r="HPY25" s="219"/>
      <c r="HPZ25" s="219"/>
      <c r="HQA25" s="219"/>
      <c r="HQB25" s="219"/>
      <c r="HQC25" s="219"/>
      <c r="HQD25" s="219"/>
      <c r="HQE25" s="219"/>
      <c r="HQF25" s="219"/>
      <c r="HQG25" s="219"/>
      <c r="HQH25" s="219"/>
      <c r="HQI25" s="219"/>
      <c r="HQJ25" s="219"/>
      <c r="HQK25" s="219"/>
      <c r="HQL25" s="219"/>
      <c r="HQM25" s="219"/>
      <c r="HQN25" s="219"/>
      <c r="HQO25" s="219"/>
      <c r="HQP25" s="219"/>
      <c r="HQQ25" s="219"/>
      <c r="HQR25" s="219"/>
      <c r="HQS25" s="219"/>
      <c r="HQT25" s="219"/>
      <c r="HQU25" s="219"/>
      <c r="HQV25" s="219"/>
      <c r="HQW25" s="219"/>
      <c r="HQX25" s="219"/>
      <c r="HQY25" s="219"/>
      <c r="HQZ25" s="219"/>
      <c r="HRA25" s="219"/>
      <c r="HRB25" s="219"/>
      <c r="HRC25" s="219"/>
      <c r="HRD25" s="219"/>
      <c r="HRE25" s="219"/>
      <c r="HRF25" s="219"/>
      <c r="HRG25" s="219"/>
      <c r="HRH25" s="219"/>
      <c r="HRI25" s="219"/>
      <c r="HRJ25" s="219"/>
      <c r="HRK25" s="219"/>
      <c r="HRL25" s="219"/>
      <c r="HRM25" s="219"/>
      <c r="HRN25" s="219"/>
      <c r="HRO25" s="219"/>
      <c r="HRP25" s="219"/>
      <c r="HRQ25" s="219"/>
      <c r="HRR25" s="219"/>
      <c r="HRS25" s="219"/>
      <c r="HRT25" s="219"/>
      <c r="HRU25" s="219"/>
      <c r="HRV25" s="219"/>
      <c r="HRW25" s="219"/>
      <c r="HRX25" s="219"/>
      <c r="HRY25" s="219"/>
      <c r="HRZ25" s="219"/>
      <c r="HSA25" s="219"/>
      <c r="HSB25" s="219"/>
      <c r="HSC25" s="219"/>
      <c r="HSD25" s="219"/>
      <c r="HSE25" s="219"/>
      <c r="HSF25" s="219"/>
      <c r="HSG25" s="219"/>
      <c r="HSH25" s="219"/>
      <c r="HSI25" s="219"/>
      <c r="HSJ25" s="219"/>
      <c r="HSK25" s="219"/>
      <c r="HSL25" s="219"/>
      <c r="HSM25" s="219"/>
      <c r="HSN25" s="219"/>
      <c r="HSO25" s="219"/>
      <c r="HSP25" s="219"/>
      <c r="HSQ25" s="219"/>
      <c r="HSR25" s="219"/>
      <c r="HSS25" s="219"/>
      <c r="HST25" s="219"/>
      <c r="HSU25" s="219"/>
      <c r="HSV25" s="219"/>
      <c r="HSW25" s="219"/>
      <c r="HSX25" s="219"/>
      <c r="HSY25" s="219"/>
      <c r="HSZ25" s="219"/>
      <c r="HTA25" s="219"/>
      <c r="HTB25" s="219"/>
      <c r="HTC25" s="219"/>
      <c r="HTD25" s="219"/>
      <c r="HTE25" s="219"/>
      <c r="HTF25" s="219"/>
      <c r="HTG25" s="219"/>
      <c r="HTH25" s="219"/>
      <c r="HTI25" s="219"/>
      <c r="HTJ25" s="219"/>
      <c r="HTK25" s="219"/>
      <c r="HTL25" s="219"/>
      <c r="HTM25" s="219"/>
      <c r="HTN25" s="219"/>
      <c r="HTO25" s="219"/>
      <c r="HTP25" s="219"/>
      <c r="HTQ25" s="219"/>
      <c r="HTR25" s="219"/>
      <c r="HTS25" s="219"/>
      <c r="HTT25" s="219"/>
      <c r="HTU25" s="219"/>
      <c r="HTV25" s="219"/>
      <c r="HTW25" s="219"/>
      <c r="HTX25" s="219"/>
      <c r="HTY25" s="219"/>
      <c r="HTZ25" s="219"/>
      <c r="HUA25" s="219"/>
      <c r="HUB25" s="219"/>
      <c r="HUC25" s="219"/>
      <c r="HUD25" s="219"/>
      <c r="HUE25" s="219"/>
      <c r="HUF25" s="219"/>
      <c r="HUG25" s="219"/>
      <c r="HUH25" s="219"/>
      <c r="HUI25" s="219"/>
      <c r="HUJ25" s="219"/>
      <c r="HUK25" s="219"/>
      <c r="HUL25" s="219"/>
      <c r="HUM25" s="219"/>
      <c r="HUN25" s="219"/>
      <c r="HUO25" s="219"/>
      <c r="HUP25" s="219"/>
      <c r="HUQ25" s="219"/>
      <c r="HUR25" s="219"/>
      <c r="HUS25" s="219"/>
      <c r="HUT25" s="219"/>
      <c r="HUU25" s="219"/>
      <c r="HUV25" s="219"/>
      <c r="HUW25" s="219"/>
      <c r="HUX25" s="219"/>
      <c r="HUY25" s="219"/>
      <c r="HUZ25" s="219"/>
      <c r="HVA25" s="219"/>
      <c r="HVB25" s="219"/>
      <c r="HVC25" s="219"/>
      <c r="HVD25" s="219"/>
      <c r="HVE25" s="219"/>
      <c r="HVF25" s="219"/>
      <c r="HVG25" s="219"/>
      <c r="HVH25" s="219"/>
      <c r="HVI25" s="219"/>
      <c r="HVJ25" s="219"/>
      <c r="HVK25" s="219"/>
      <c r="HVL25" s="219"/>
      <c r="HVM25" s="219"/>
      <c r="HVN25" s="219"/>
      <c r="HVO25" s="219"/>
      <c r="HVP25" s="219"/>
      <c r="HVQ25" s="219"/>
      <c r="HVR25" s="219"/>
      <c r="HVS25" s="219"/>
      <c r="HVT25" s="219"/>
      <c r="HVU25" s="219"/>
      <c r="HVV25" s="219"/>
      <c r="HVW25" s="219"/>
      <c r="HVX25" s="219"/>
      <c r="HVY25" s="219"/>
      <c r="HVZ25" s="219"/>
      <c r="HWA25" s="219"/>
      <c r="HWB25" s="219"/>
      <c r="HWC25" s="219"/>
      <c r="HWD25" s="219"/>
      <c r="HWE25" s="219"/>
      <c r="HWF25" s="219"/>
      <c r="HWG25" s="219"/>
      <c r="HWH25" s="219"/>
      <c r="HWI25" s="219"/>
      <c r="HWJ25" s="219"/>
      <c r="HWK25" s="219"/>
      <c r="HWL25" s="219"/>
      <c r="HWM25" s="219"/>
      <c r="HWN25" s="219"/>
      <c r="HWO25" s="219"/>
      <c r="HWP25" s="219"/>
      <c r="HWQ25" s="219"/>
      <c r="HWR25" s="219"/>
      <c r="HWS25" s="219"/>
      <c r="HWT25" s="219"/>
      <c r="HWU25" s="219"/>
      <c r="HWV25" s="219"/>
      <c r="HWW25" s="219"/>
      <c r="HWX25" s="219"/>
      <c r="HWY25" s="219"/>
      <c r="HWZ25" s="219"/>
      <c r="HXA25" s="219"/>
      <c r="HXB25" s="219"/>
      <c r="HXC25" s="219"/>
      <c r="HXD25" s="219"/>
      <c r="HXE25" s="219"/>
      <c r="HXF25" s="219"/>
      <c r="HXG25" s="219"/>
      <c r="HXH25" s="219"/>
      <c r="HXI25" s="219"/>
      <c r="HXJ25" s="219"/>
      <c r="HXK25" s="219"/>
      <c r="HXL25" s="219"/>
      <c r="HXM25" s="219"/>
      <c r="HXN25" s="219"/>
      <c r="HXO25" s="219"/>
      <c r="HXP25" s="219"/>
      <c r="HXQ25" s="219"/>
      <c r="HXR25" s="219"/>
      <c r="HXS25" s="219"/>
      <c r="HXT25" s="219"/>
      <c r="HXU25" s="219"/>
      <c r="HXV25" s="219"/>
      <c r="HXW25" s="219"/>
      <c r="HXX25" s="219"/>
      <c r="HXY25" s="219"/>
      <c r="HXZ25" s="219"/>
      <c r="HYA25" s="219"/>
      <c r="HYB25" s="219"/>
      <c r="HYC25" s="219"/>
      <c r="HYD25" s="219"/>
      <c r="HYE25" s="219"/>
      <c r="HYF25" s="219"/>
      <c r="HYG25" s="219"/>
      <c r="HYH25" s="219"/>
      <c r="HYI25" s="219"/>
      <c r="HYJ25" s="219"/>
      <c r="HYK25" s="219"/>
      <c r="HYL25" s="219"/>
      <c r="HYM25" s="219"/>
      <c r="HYN25" s="219"/>
      <c r="HYO25" s="219"/>
      <c r="HYP25" s="219"/>
      <c r="HYQ25" s="219"/>
      <c r="HYR25" s="219"/>
      <c r="HYS25" s="219"/>
      <c r="HYT25" s="219"/>
      <c r="HYU25" s="219"/>
      <c r="HYV25" s="219"/>
      <c r="HYW25" s="219"/>
      <c r="HYX25" s="219"/>
      <c r="HYY25" s="219"/>
      <c r="HYZ25" s="219"/>
      <c r="HZA25" s="219"/>
      <c r="HZB25" s="219"/>
      <c r="HZC25" s="219"/>
      <c r="HZD25" s="219"/>
      <c r="HZE25" s="219"/>
      <c r="HZF25" s="219"/>
      <c r="HZG25" s="219"/>
      <c r="HZH25" s="219"/>
      <c r="HZI25" s="219"/>
      <c r="HZJ25" s="219"/>
      <c r="HZK25" s="219"/>
      <c r="HZL25" s="219"/>
      <c r="HZM25" s="219"/>
      <c r="HZN25" s="219"/>
      <c r="HZO25" s="219"/>
      <c r="HZP25" s="219"/>
      <c r="HZQ25" s="219"/>
      <c r="HZR25" s="219"/>
      <c r="HZS25" s="219"/>
      <c r="HZT25" s="219"/>
      <c r="HZU25" s="219"/>
      <c r="HZV25" s="219"/>
      <c r="HZW25" s="219"/>
      <c r="HZX25" s="219"/>
      <c r="HZY25" s="219"/>
      <c r="HZZ25" s="219"/>
      <c r="IAA25" s="219"/>
      <c r="IAB25" s="219"/>
      <c r="IAC25" s="219"/>
      <c r="IAD25" s="219"/>
      <c r="IAE25" s="219"/>
      <c r="IAF25" s="219"/>
      <c r="IAG25" s="219"/>
      <c r="IAH25" s="219"/>
      <c r="IAI25" s="219"/>
      <c r="IAJ25" s="219"/>
      <c r="IAK25" s="219"/>
      <c r="IAL25" s="219"/>
      <c r="IAM25" s="219"/>
      <c r="IAN25" s="219"/>
      <c r="IAO25" s="219"/>
      <c r="IAP25" s="219"/>
      <c r="IAQ25" s="219"/>
      <c r="IAR25" s="219"/>
      <c r="IAS25" s="219"/>
      <c r="IAT25" s="219"/>
      <c r="IAU25" s="219"/>
      <c r="IAV25" s="219"/>
      <c r="IAW25" s="219"/>
      <c r="IAX25" s="219"/>
      <c r="IAY25" s="219"/>
      <c r="IAZ25" s="219"/>
      <c r="IBA25" s="219"/>
      <c r="IBB25" s="219"/>
      <c r="IBC25" s="219"/>
      <c r="IBD25" s="219"/>
      <c r="IBE25" s="219"/>
      <c r="IBF25" s="219"/>
      <c r="IBG25" s="219"/>
      <c r="IBH25" s="219"/>
      <c r="IBI25" s="219"/>
      <c r="IBJ25" s="219"/>
      <c r="IBK25" s="219"/>
      <c r="IBL25" s="219"/>
      <c r="IBM25" s="219"/>
      <c r="IBN25" s="219"/>
      <c r="IBO25" s="219"/>
      <c r="IBP25" s="219"/>
      <c r="IBQ25" s="219"/>
      <c r="IBR25" s="219"/>
      <c r="IBS25" s="219"/>
      <c r="IBT25" s="219"/>
      <c r="IBU25" s="219"/>
      <c r="IBV25" s="219"/>
      <c r="IBW25" s="219"/>
      <c r="IBX25" s="219"/>
      <c r="IBY25" s="219"/>
      <c r="IBZ25" s="219"/>
      <c r="ICA25" s="219"/>
      <c r="ICB25" s="219"/>
      <c r="ICC25" s="219"/>
      <c r="ICD25" s="219"/>
      <c r="ICE25" s="219"/>
      <c r="ICF25" s="219"/>
      <c r="ICG25" s="219"/>
      <c r="ICH25" s="219"/>
      <c r="ICI25" s="219"/>
      <c r="ICJ25" s="219"/>
      <c r="ICK25" s="219"/>
      <c r="ICL25" s="219"/>
      <c r="ICM25" s="219"/>
      <c r="ICN25" s="219"/>
      <c r="ICO25" s="219"/>
      <c r="ICP25" s="219"/>
      <c r="ICQ25" s="219"/>
      <c r="ICR25" s="219"/>
      <c r="ICS25" s="219"/>
      <c r="ICT25" s="219"/>
      <c r="ICU25" s="219"/>
      <c r="ICV25" s="219"/>
      <c r="ICW25" s="219"/>
      <c r="ICX25" s="219"/>
      <c r="ICY25" s="219"/>
      <c r="ICZ25" s="219"/>
      <c r="IDA25" s="219"/>
      <c r="IDB25" s="219"/>
      <c r="IDC25" s="219"/>
      <c r="IDD25" s="219"/>
      <c r="IDE25" s="219"/>
      <c r="IDF25" s="219"/>
      <c r="IDG25" s="219"/>
      <c r="IDH25" s="219"/>
      <c r="IDI25" s="219"/>
      <c r="IDJ25" s="219"/>
      <c r="IDK25" s="219"/>
      <c r="IDL25" s="219"/>
      <c r="IDM25" s="219"/>
      <c r="IDN25" s="219"/>
      <c r="IDO25" s="219"/>
      <c r="IDP25" s="219"/>
      <c r="IDQ25" s="219"/>
      <c r="IDR25" s="219"/>
      <c r="IDS25" s="219"/>
      <c r="IDT25" s="219"/>
      <c r="IDU25" s="219"/>
      <c r="IDV25" s="219"/>
      <c r="IDW25" s="219"/>
      <c r="IDX25" s="219"/>
      <c r="IDY25" s="219"/>
      <c r="IDZ25" s="219"/>
      <c r="IEA25" s="219"/>
      <c r="IEB25" s="219"/>
      <c r="IEC25" s="219"/>
      <c r="IED25" s="219"/>
      <c r="IEE25" s="219"/>
      <c r="IEF25" s="219"/>
      <c r="IEG25" s="219"/>
      <c r="IEH25" s="219"/>
      <c r="IEI25" s="219"/>
      <c r="IEJ25" s="219"/>
      <c r="IEK25" s="219"/>
      <c r="IEL25" s="219"/>
      <c r="IEM25" s="219"/>
      <c r="IEN25" s="219"/>
      <c r="IEO25" s="219"/>
      <c r="IEP25" s="219"/>
      <c r="IEQ25" s="219"/>
      <c r="IER25" s="219"/>
      <c r="IES25" s="219"/>
      <c r="IET25" s="219"/>
      <c r="IEU25" s="219"/>
      <c r="IEV25" s="219"/>
      <c r="IEW25" s="219"/>
      <c r="IEX25" s="219"/>
      <c r="IEY25" s="219"/>
      <c r="IEZ25" s="219"/>
      <c r="IFA25" s="219"/>
      <c r="IFB25" s="219"/>
      <c r="IFC25" s="219"/>
      <c r="IFD25" s="219"/>
      <c r="IFE25" s="219"/>
      <c r="IFF25" s="219"/>
      <c r="IFG25" s="219"/>
      <c r="IFH25" s="219"/>
      <c r="IFI25" s="219"/>
      <c r="IFJ25" s="219"/>
      <c r="IFK25" s="219"/>
      <c r="IFL25" s="219"/>
      <c r="IFM25" s="219"/>
      <c r="IFN25" s="219"/>
      <c r="IFO25" s="219"/>
      <c r="IFP25" s="219"/>
      <c r="IFQ25" s="219"/>
      <c r="IFR25" s="219"/>
      <c r="IFS25" s="219"/>
      <c r="IFT25" s="219"/>
      <c r="IFU25" s="219"/>
      <c r="IFV25" s="219"/>
      <c r="IFW25" s="219"/>
      <c r="IFX25" s="219"/>
      <c r="IFY25" s="219"/>
      <c r="IFZ25" s="219"/>
      <c r="IGA25" s="219"/>
      <c r="IGB25" s="219"/>
      <c r="IGC25" s="219"/>
      <c r="IGD25" s="219"/>
      <c r="IGE25" s="219"/>
      <c r="IGF25" s="219"/>
      <c r="IGG25" s="219"/>
      <c r="IGH25" s="219"/>
      <c r="IGI25" s="219"/>
      <c r="IGJ25" s="219"/>
      <c r="IGK25" s="219"/>
      <c r="IGL25" s="219"/>
      <c r="IGM25" s="219"/>
      <c r="IGN25" s="219"/>
      <c r="IGO25" s="219"/>
      <c r="IGP25" s="219"/>
      <c r="IGQ25" s="219"/>
      <c r="IGR25" s="219"/>
      <c r="IGS25" s="219"/>
      <c r="IGT25" s="219"/>
      <c r="IGU25" s="219"/>
      <c r="IGV25" s="219"/>
      <c r="IGW25" s="219"/>
      <c r="IGX25" s="219"/>
      <c r="IGY25" s="219"/>
      <c r="IGZ25" s="219"/>
      <c r="IHA25" s="219"/>
      <c r="IHB25" s="219"/>
      <c r="IHC25" s="219"/>
      <c r="IHD25" s="219"/>
      <c r="IHE25" s="219"/>
      <c r="IHF25" s="219"/>
      <c r="IHG25" s="219"/>
      <c r="IHH25" s="219"/>
      <c r="IHI25" s="219"/>
      <c r="IHJ25" s="219"/>
      <c r="IHK25" s="219"/>
      <c r="IHL25" s="219"/>
      <c r="IHM25" s="219"/>
      <c r="IHN25" s="219"/>
      <c r="IHO25" s="219"/>
      <c r="IHP25" s="219"/>
      <c r="IHQ25" s="219"/>
      <c r="IHR25" s="219"/>
      <c r="IHS25" s="219"/>
      <c r="IHT25" s="219"/>
      <c r="IHU25" s="219"/>
      <c r="IHV25" s="219"/>
      <c r="IHW25" s="219"/>
      <c r="IHX25" s="219"/>
      <c r="IHY25" s="219"/>
      <c r="IHZ25" s="219"/>
      <c r="IIA25" s="219"/>
      <c r="IIB25" s="219"/>
      <c r="IIC25" s="219"/>
      <c r="IID25" s="219"/>
      <c r="IIE25" s="219"/>
      <c r="IIF25" s="219"/>
      <c r="IIG25" s="219"/>
      <c r="IIH25" s="219"/>
      <c r="III25" s="219"/>
      <c r="IIJ25" s="219"/>
      <c r="IIK25" s="219"/>
      <c r="IIL25" s="219"/>
      <c r="IIM25" s="219"/>
      <c r="IIN25" s="219"/>
      <c r="IIO25" s="219"/>
      <c r="IIP25" s="219"/>
      <c r="IIQ25" s="219"/>
      <c r="IIR25" s="219"/>
      <c r="IIS25" s="219"/>
      <c r="IIT25" s="219"/>
      <c r="IIU25" s="219"/>
      <c r="IIV25" s="219"/>
      <c r="IIW25" s="219"/>
      <c r="IIX25" s="219"/>
      <c r="IIY25" s="219"/>
      <c r="IIZ25" s="219"/>
      <c r="IJA25" s="219"/>
      <c r="IJB25" s="219"/>
      <c r="IJC25" s="219"/>
      <c r="IJD25" s="219"/>
      <c r="IJE25" s="219"/>
      <c r="IJF25" s="219"/>
      <c r="IJG25" s="219"/>
      <c r="IJH25" s="219"/>
      <c r="IJI25" s="219"/>
      <c r="IJJ25" s="219"/>
      <c r="IJK25" s="219"/>
      <c r="IJL25" s="219"/>
      <c r="IJM25" s="219"/>
      <c r="IJN25" s="219"/>
      <c r="IJO25" s="219"/>
      <c r="IJP25" s="219"/>
      <c r="IJQ25" s="219"/>
      <c r="IJR25" s="219"/>
      <c r="IJS25" s="219"/>
      <c r="IJT25" s="219"/>
      <c r="IJU25" s="219"/>
      <c r="IJV25" s="219"/>
      <c r="IJW25" s="219"/>
      <c r="IJX25" s="219"/>
      <c r="IJY25" s="219"/>
      <c r="IJZ25" s="219"/>
      <c r="IKA25" s="219"/>
      <c r="IKB25" s="219"/>
      <c r="IKC25" s="219"/>
      <c r="IKD25" s="219"/>
      <c r="IKE25" s="219"/>
      <c r="IKF25" s="219"/>
      <c r="IKG25" s="219"/>
      <c r="IKH25" s="219"/>
      <c r="IKI25" s="219"/>
      <c r="IKJ25" s="219"/>
      <c r="IKK25" s="219"/>
      <c r="IKL25" s="219"/>
      <c r="IKM25" s="219"/>
      <c r="IKN25" s="219"/>
      <c r="IKO25" s="219"/>
      <c r="IKP25" s="219"/>
      <c r="IKQ25" s="219"/>
      <c r="IKR25" s="219"/>
      <c r="IKS25" s="219"/>
      <c r="IKT25" s="219"/>
      <c r="IKU25" s="219"/>
      <c r="IKV25" s="219"/>
      <c r="IKW25" s="219"/>
      <c r="IKX25" s="219"/>
      <c r="IKY25" s="219"/>
      <c r="IKZ25" s="219"/>
      <c r="ILA25" s="219"/>
      <c r="ILB25" s="219"/>
      <c r="ILC25" s="219"/>
      <c r="ILD25" s="219"/>
      <c r="ILE25" s="219"/>
      <c r="ILF25" s="219"/>
      <c r="ILG25" s="219"/>
      <c r="ILH25" s="219"/>
      <c r="ILI25" s="219"/>
      <c r="ILJ25" s="219"/>
      <c r="ILK25" s="219"/>
      <c r="ILL25" s="219"/>
      <c r="ILM25" s="219"/>
      <c r="ILN25" s="219"/>
      <c r="ILO25" s="219"/>
      <c r="ILP25" s="219"/>
      <c r="ILQ25" s="219"/>
      <c r="ILR25" s="219"/>
      <c r="ILS25" s="219"/>
      <c r="ILT25" s="219"/>
      <c r="ILU25" s="219"/>
      <c r="ILV25" s="219"/>
      <c r="ILW25" s="219"/>
      <c r="ILX25" s="219"/>
      <c r="ILY25" s="219"/>
      <c r="ILZ25" s="219"/>
      <c r="IMA25" s="219"/>
      <c r="IMB25" s="219"/>
      <c r="IMC25" s="219"/>
      <c r="IMD25" s="219"/>
      <c r="IME25" s="219"/>
      <c r="IMF25" s="219"/>
      <c r="IMG25" s="219"/>
      <c r="IMH25" s="219"/>
      <c r="IMI25" s="219"/>
      <c r="IMJ25" s="219"/>
      <c r="IMK25" s="219"/>
      <c r="IML25" s="219"/>
      <c r="IMM25" s="219"/>
      <c r="IMN25" s="219"/>
      <c r="IMO25" s="219"/>
      <c r="IMP25" s="219"/>
      <c r="IMQ25" s="219"/>
      <c r="IMR25" s="219"/>
      <c r="IMS25" s="219"/>
      <c r="IMT25" s="219"/>
      <c r="IMU25" s="219"/>
      <c r="IMV25" s="219"/>
      <c r="IMW25" s="219"/>
      <c r="IMX25" s="219"/>
      <c r="IMY25" s="219"/>
      <c r="IMZ25" s="219"/>
      <c r="INA25" s="219"/>
      <c r="INB25" s="219"/>
      <c r="INC25" s="219"/>
      <c r="IND25" s="219"/>
      <c r="INE25" s="219"/>
      <c r="INF25" s="219"/>
      <c r="ING25" s="219"/>
      <c r="INH25" s="219"/>
      <c r="INI25" s="219"/>
      <c r="INJ25" s="219"/>
      <c r="INK25" s="219"/>
      <c r="INL25" s="219"/>
      <c r="INM25" s="219"/>
      <c r="INN25" s="219"/>
      <c r="INO25" s="219"/>
      <c r="INP25" s="219"/>
      <c r="INQ25" s="219"/>
      <c r="INR25" s="219"/>
      <c r="INS25" s="219"/>
      <c r="INT25" s="219"/>
      <c r="INU25" s="219"/>
      <c r="INV25" s="219"/>
      <c r="INW25" s="219"/>
      <c r="INX25" s="219"/>
      <c r="INY25" s="219"/>
      <c r="INZ25" s="219"/>
      <c r="IOA25" s="219"/>
      <c r="IOB25" s="219"/>
      <c r="IOC25" s="219"/>
      <c r="IOD25" s="219"/>
      <c r="IOE25" s="219"/>
      <c r="IOF25" s="219"/>
      <c r="IOG25" s="219"/>
      <c r="IOH25" s="219"/>
      <c r="IOI25" s="219"/>
      <c r="IOJ25" s="219"/>
      <c r="IOK25" s="219"/>
      <c r="IOL25" s="219"/>
      <c r="IOM25" s="219"/>
      <c r="ION25" s="219"/>
      <c r="IOO25" s="219"/>
      <c r="IOP25" s="219"/>
      <c r="IOQ25" s="219"/>
      <c r="IOR25" s="219"/>
      <c r="IOS25" s="219"/>
      <c r="IOT25" s="219"/>
      <c r="IOU25" s="219"/>
      <c r="IOV25" s="219"/>
      <c r="IOW25" s="219"/>
      <c r="IOX25" s="219"/>
      <c r="IOY25" s="219"/>
      <c r="IOZ25" s="219"/>
      <c r="IPA25" s="219"/>
      <c r="IPB25" s="219"/>
      <c r="IPC25" s="219"/>
      <c r="IPD25" s="219"/>
      <c r="IPE25" s="219"/>
      <c r="IPF25" s="219"/>
      <c r="IPG25" s="219"/>
      <c r="IPH25" s="219"/>
      <c r="IPI25" s="219"/>
      <c r="IPJ25" s="219"/>
      <c r="IPK25" s="219"/>
      <c r="IPL25" s="219"/>
      <c r="IPM25" s="219"/>
      <c r="IPN25" s="219"/>
      <c r="IPO25" s="219"/>
      <c r="IPP25" s="219"/>
      <c r="IPQ25" s="219"/>
      <c r="IPR25" s="219"/>
      <c r="IPS25" s="219"/>
      <c r="IPT25" s="219"/>
      <c r="IPU25" s="219"/>
      <c r="IPV25" s="219"/>
      <c r="IPW25" s="219"/>
      <c r="IPX25" s="219"/>
      <c r="IPY25" s="219"/>
      <c r="IPZ25" s="219"/>
      <c r="IQA25" s="219"/>
      <c r="IQB25" s="219"/>
      <c r="IQC25" s="219"/>
      <c r="IQD25" s="219"/>
      <c r="IQE25" s="219"/>
      <c r="IQF25" s="219"/>
      <c r="IQG25" s="219"/>
      <c r="IQH25" s="219"/>
      <c r="IQI25" s="219"/>
      <c r="IQJ25" s="219"/>
      <c r="IQK25" s="219"/>
      <c r="IQL25" s="219"/>
      <c r="IQM25" s="219"/>
      <c r="IQN25" s="219"/>
      <c r="IQO25" s="219"/>
      <c r="IQP25" s="219"/>
      <c r="IQQ25" s="219"/>
      <c r="IQR25" s="219"/>
      <c r="IQS25" s="219"/>
      <c r="IQT25" s="219"/>
      <c r="IQU25" s="219"/>
      <c r="IQV25" s="219"/>
      <c r="IQW25" s="219"/>
      <c r="IQX25" s="219"/>
      <c r="IQY25" s="219"/>
      <c r="IQZ25" s="219"/>
      <c r="IRA25" s="219"/>
      <c r="IRB25" s="219"/>
      <c r="IRC25" s="219"/>
      <c r="IRD25" s="219"/>
      <c r="IRE25" s="219"/>
      <c r="IRF25" s="219"/>
      <c r="IRG25" s="219"/>
      <c r="IRH25" s="219"/>
      <c r="IRI25" s="219"/>
      <c r="IRJ25" s="219"/>
      <c r="IRK25" s="219"/>
      <c r="IRL25" s="219"/>
      <c r="IRM25" s="219"/>
      <c r="IRN25" s="219"/>
      <c r="IRO25" s="219"/>
      <c r="IRP25" s="219"/>
      <c r="IRQ25" s="219"/>
      <c r="IRR25" s="219"/>
      <c r="IRS25" s="219"/>
      <c r="IRT25" s="219"/>
      <c r="IRU25" s="219"/>
      <c r="IRV25" s="219"/>
      <c r="IRW25" s="219"/>
      <c r="IRX25" s="219"/>
      <c r="IRY25" s="219"/>
      <c r="IRZ25" s="219"/>
      <c r="ISA25" s="219"/>
      <c r="ISB25" s="219"/>
      <c r="ISC25" s="219"/>
      <c r="ISD25" s="219"/>
      <c r="ISE25" s="219"/>
      <c r="ISF25" s="219"/>
      <c r="ISG25" s="219"/>
      <c r="ISH25" s="219"/>
      <c r="ISI25" s="219"/>
      <c r="ISJ25" s="219"/>
      <c r="ISK25" s="219"/>
      <c r="ISL25" s="219"/>
      <c r="ISM25" s="219"/>
      <c r="ISN25" s="219"/>
      <c r="ISO25" s="219"/>
      <c r="ISP25" s="219"/>
      <c r="ISQ25" s="219"/>
      <c r="ISR25" s="219"/>
      <c r="ISS25" s="219"/>
      <c r="IST25" s="219"/>
      <c r="ISU25" s="219"/>
      <c r="ISV25" s="219"/>
      <c r="ISW25" s="219"/>
      <c r="ISX25" s="219"/>
      <c r="ISY25" s="219"/>
      <c r="ISZ25" s="219"/>
      <c r="ITA25" s="219"/>
      <c r="ITB25" s="219"/>
      <c r="ITC25" s="219"/>
      <c r="ITD25" s="219"/>
      <c r="ITE25" s="219"/>
      <c r="ITF25" s="219"/>
      <c r="ITG25" s="219"/>
      <c r="ITH25" s="219"/>
      <c r="ITI25" s="219"/>
      <c r="ITJ25" s="219"/>
      <c r="ITK25" s="219"/>
      <c r="ITL25" s="219"/>
      <c r="ITM25" s="219"/>
      <c r="ITN25" s="219"/>
      <c r="ITO25" s="219"/>
      <c r="ITP25" s="219"/>
      <c r="ITQ25" s="219"/>
      <c r="ITR25" s="219"/>
      <c r="ITS25" s="219"/>
      <c r="ITT25" s="219"/>
      <c r="ITU25" s="219"/>
      <c r="ITV25" s="219"/>
      <c r="ITW25" s="219"/>
      <c r="ITX25" s="219"/>
      <c r="ITY25" s="219"/>
      <c r="ITZ25" s="219"/>
      <c r="IUA25" s="219"/>
      <c r="IUB25" s="219"/>
      <c r="IUC25" s="219"/>
      <c r="IUD25" s="219"/>
      <c r="IUE25" s="219"/>
      <c r="IUF25" s="219"/>
      <c r="IUG25" s="219"/>
      <c r="IUH25" s="219"/>
      <c r="IUI25" s="219"/>
      <c r="IUJ25" s="219"/>
      <c r="IUK25" s="219"/>
      <c r="IUL25" s="219"/>
      <c r="IUM25" s="219"/>
      <c r="IUN25" s="219"/>
      <c r="IUO25" s="219"/>
      <c r="IUP25" s="219"/>
      <c r="IUQ25" s="219"/>
      <c r="IUR25" s="219"/>
      <c r="IUS25" s="219"/>
      <c r="IUT25" s="219"/>
      <c r="IUU25" s="219"/>
      <c r="IUV25" s="219"/>
      <c r="IUW25" s="219"/>
      <c r="IUX25" s="219"/>
      <c r="IUY25" s="219"/>
      <c r="IUZ25" s="219"/>
      <c r="IVA25" s="219"/>
      <c r="IVB25" s="219"/>
      <c r="IVC25" s="219"/>
      <c r="IVD25" s="219"/>
      <c r="IVE25" s="219"/>
      <c r="IVF25" s="219"/>
      <c r="IVG25" s="219"/>
      <c r="IVH25" s="219"/>
      <c r="IVI25" s="219"/>
      <c r="IVJ25" s="219"/>
      <c r="IVK25" s="219"/>
      <c r="IVL25" s="219"/>
      <c r="IVM25" s="219"/>
      <c r="IVN25" s="219"/>
      <c r="IVO25" s="219"/>
      <c r="IVP25" s="219"/>
      <c r="IVQ25" s="219"/>
      <c r="IVR25" s="219"/>
      <c r="IVS25" s="219"/>
      <c r="IVT25" s="219"/>
      <c r="IVU25" s="219"/>
      <c r="IVV25" s="219"/>
      <c r="IVW25" s="219"/>
      <c r="IVX25" s="219"/>
      <c r="IVY25" s="219"/>
      <c r="IVZ25" s="219"/>
      <c r="IWA25" s="219"/>
      <c r="IWB25" s="219"/>
      <c r="IWC25" s="219"/>
      <c r="IWD25" s="219"/>
      <c r="IWE25" s="219"/>
      <c r="IWF25" s="219"/>
      <c r="IWG25" s="219"/>
      <c r="IWH25" s="219"/>
      <c r="IWI25" s="219"/>
      <c r="IWJ25" s="219"/>
      <c r="IWK25" s="219"/>
      <c r="IWL25" s="219"/>
      <c r="IWM25" s="219"/>
      <c r="IWN25" s="219"/>
      <c r="IWO25" s="219"/>
      <c r="IWP25" s="219"/>
      <c r="IWQ25" s="219"/>
      <c r="IWR25" s="219"/>
      <c r="IWS25" s="219"/>
      <c r="IWT25" s="219"/>
      <c r="IWU25" s="219"/>
      <c r="IWV25" s="219"/>
      <c r="IWW25" s="219"/>
      <c r="IWX25" s="219"/>
      <c r="IWY25" s="219"/>
      <c r="IWZ25" s="219"/>
      <c r="IXA25" s="219"/>
      <c r="IXB25" s="219"/>
      <c r="IXC25" s="219"/>
      <c r="IXD25" s="219"/>
      <c r="IXE25" s="219"/>
      <c r="IXF25" s="219"/>
      <c r="IXG25" s="219"/>
      <c r="IXH25" s="219"/>
      <c r="IXI25" s="219"/>
      <c r="IXJ25" s="219"/>
      <c r="IXK25" s="219"/>
      <c r="IXL25" s="219"/>
      <c r="IXM25" s="219"/>
      <c r="IXN25" s="219"/>
      <c r="IXO25" s="219"/>
      <c r="IXP25" s="219"/>
      <c r="IXQ25" s="219"/>
      <c r="IXR25" s="219"/>
      <c r="IXS25" s="219"/>
      <c r="IXT25" s="219"/>
      <c r="IXU25" s="219"/>
      <c r="IXV25" s="219"/>
      <c r="IXW25" s="219"/>
      <c r="IXX25" s="219"/>
      <c r="IXY25" s="219"/>
      <c r="IXZ25" s="219"/>
      <c r="IYA25" s="219"/>
      <c r="IYB25" s="219"/>
      <c r="IYC25" s="219"/>
      <c r="IYD25" s="219"/>
      <c r="IYE25" s="219"/>
      <c r="IYF25" s="219"/>
      <c r="IYG25" s="219"/>
      <c r="IYH25" s="219"/>
      <c r="IYI25" s="219"/>
      <c r="IYJ25" s="219"/>
      <c r="IYK25" s="219"/>
      <c r="IYL25" s="219"/>
      <c r="IYM25" s="219"/>
      <c r="IYN25" s="219"/>
      <c r="IYO25" s="219"/>
      <c r="IYP25" s="219"/>
      <c r="IYQ25" s="219"/>
      <c r="IYR25" s="219"/>
      <c r="IYS25" s="219"/>
      <c r="IYT25" s="219"/>
      <c r="IYU25" s="219"/>
      <c r="IYV25" s="219"/>
      <c r="IYW25" s="219"/>
      <c r="IYX25" s="219"/>
      <c r="IYY25" s="219"/>
      <c r="IYZ25" s="219"/>
      <c r="IZA25" s="219"/>
      <c r="IZB25" s="219"/>
      <c r="IZC25" s="219"/>
      <c r="IZD25" s="219"/>
      <c r="IZE25" s="219"/>
      <c r="IZF25" s="219"/>
      <c r="IZG25" s="219"/>
      <c r="IZH25" s="219"/>
      <c r="IZI25" s="219"/>
      <c r="IZJ25" s="219"/>
      <c r="IZK25" s="219"/>
      <c r="IZL25" s="219"/>
      <c r="IZM25" s="219"/>
      <c r="IZN25" s="219"/>
      <c r="IZO25" s="219"/>
      <c r="IZP25" s="219"/>
      <c r="IZQ25" s="219"/>
      <c r="IZR25" s="219"/>
      <c r="IZS25" s="219"/>
      <c r="IZT25" s="219"/>
      <c r="IZU25" s="219"/>
      <c r="IZV25" s="219"/>
      <c r="IZW25" s="219"/>
      <c r="IZX25" s="219"/>
      <c r="IZY25" s="219"/>
      <c r="IZZ25" s="219"/>
      <c r="JAA25" s="219"/>
      <c r="JAB25" s="219"/>
      <c r="JAC25" s="219"/>
      <c r="JAD25" s="219"/>
      <c r="JAE25" s="219"/>
      <c r="JAF25" s="219"/>
      <c r="JAG25" s="219"/>
      <c r="JAH25" s="219"/>
      <c r="JAI25" s="219"/>
      <c r="JAJ25" s="219"/>
      <c r="JAK25" s="219"/>
      <c r="JAL25" s="219"/>
      <c r="JAM25" s="219"/>
      <c r="JAN25" s="219"/>
      <c r="JAO25" s="219"/>
      <c r="JAP25" s="219"/>
      <c r="JAQ25" s="219"/>
      <c r="JAR25" s="219"/>
      <c r="JAS25" s="219"/>
      <c r="JAT25" s="219"/>
      <c r="JAU25" s="219"/>
      <c r="JAV25" s="219"/>
      <c r="JAW25" s="219"/>
      <c r="JAX25" s="219"/>
      <c r="JAY25" s="219"/>
      <c r="JAZ25" s="219"/>
      <c r="JBA25" s="219"/>
      <c r="JBB25" s="219"/>
      <c r="JBC25" s="219"/>
      <c r="JBD25" s="219"/>
      <c r="JBE25" s="219"/>
      <c r="JBF25" s="219"/>
      <c r="JBG25" s="219"/>
      <c r="JBH25" s="219"/>
      <c r="JBI25" s="219"/>
      <c r="JBJ25" s="219"/>
      <c r="JBK25" s="219"/>
      <c r="JBL25" s="219"/>
      <c r="JBM25" s="219"/>
      <c r="JBN25" s="219"/>
      <c r="JBO25" s="219"/>
      <c r="JBP25" s="219"/>
      <c r="JBQ25" s="219"/>
      <c r="JBR25" s="219"/>
      <c r="JBS25" s="219"/>
      <c r="JBT25" s="219"/>
      <c r="JBU25" s="219"/>
      <c r="JBV25" s="219"/>
      <c r="JBW25" s="219"/>
      <c r="JBX25" s="219"/>
      <c r="JBY25" s="219"/>
      <c r="JBZ25" s="219"/>
      <c r="JCA25" s="219"/>
      <c r="JCB25" s="219"/>
      <c r="JCC25" s="219"/>
      <c r="JCD25" s="219"/>
      <c r="JCE25" s="219"/>
      <c r="JCF25" s="219"/>
      <c r="JCG25" s="219"/>
      <c r="JCH25" s="219"/>
      <c r="JCI25" s="219"/>
      <c r="JCJ25" s="219"/>
      <c r="JCK25" s="219"/>
      <c r="JCL25" s="219"/>
      <c r="JCM25" s="219"/>
      <c r="JCN25" s="219"/>
      <c r="JCO25" s="219"/>
      <c r="JCP25" s="219"/>
      <c r="JCQ25" s="219"/>
      <c r="JCR25" s="219"/>
      <c r="JCS25" s="219"/>
      <c r="JCT25" s="219"/>
      <c r="JCU25" s="219"/>
      <c r="JCV25" s="219"/>
      <c r="JCW25" s="219"/>
      <c r="JCX25" s="219"/>
      <c r="JCY25" s="219"/>
      <c r="JCZ25" s="219"/>
      <c r="JDA25" s="219"/>
      <c r="JDB25" s="219"/>
      <c r="JDC25" s="219"/>
      <c r="JDD25" s="219"/>
      <c r="JDE25" s="219"/>
      <c r="JDF25" s="219"/>
      <c r="JDG25" s="219"/>
      <c r="JDH25" s="219"/>
      <c r="JDI25" s="219"/>
      <c r="JDJ25" s="219"/>
      <c r="JDK25" s="219"/>
      <c r="JDL25" s="219"/>
      <c r="JDM25" s="219"/>
      <c r="JDN25" s="219"/>
      <c r="JDO25" s="219"/>
      <c r="JDP25" s="219"/>
      <c r="JDQ25" s="219"/>
      <c r="JDR25" s="219"/>
      <c r="JDS25" s="219"/>
      <c r="JDT25" s="219"/>
      <c r="JDU25" s="219"/>
      <c r="JDV25" s="219"/>
      <c r="JDW25" s="219"/>
      <c r="JDX25" s="219"/>
      <c r="JDY25" s="219"/>
      <c r="JDZ25" s="219"/>
      <c r="JEA25" s="219"/>
      <c r="JEB25" s="219"/>
      <c r="JEC25" s="219"/>
      <c r="JED25" s="219"/>
      <c r="JEE25" s="219"/>
      <c r="JEF25" s="219"/>
      <c r="JEG25" s="219"/>
      <c r="JEH25" s="219"/>
      <c r="JEI25" s="219"/>
      <c r="JEJ25" s="219"/>
      <c r="JEK25" s="219"/>
      <c r="JEL25" s="219"/>
      <c r="JEM25" s="219"/>
      <c r="JEN25" s="219"/>
      <c r="JEO25" s="219"/>
      <c r="JEP25" s="219"/>
      <c r="JEQ25" s="219"/>
      <c r="JER25" s="219"/>
      <c r="JES25" s="219"/>
      <c r="JET25" s="219"/>
      <c r="JEU25" s="219"/>
      <c r="JEV25" s="219"/>
      <c r="JEW25" s="219"/>
      <c r="JEX25" s="219"/>
      <c r="JEY25" s="219"/>
      <c r="JEZ25" s="219"/>
      <c r="JFA25" s="219"/>
      <c r="JFB25" s="219"/>
      <c r="JFC25" s="219"/>
      <c r="JFD25" s="219"/>
      <c r="JFE25" s="219"/>
      <c r="JFF25" s="219"/>
      <c r="JFG25" s="219"/>
      <c r="JFH25" s="219"/>
      <c r="JFI25" s="219"/>
      <c r="JFJ25" s="219"/>
      <c r="JFK25" s="219"/>
      <c r="JFL25" s="219"/>
      <c r="JFM25" s="219"/>
      <c r="JFN25" s="219"/>
      <c r="JFO25" s="219"/>
      <c r="JFP25" s="219"/>
      <c r="JFQ25" s="219"/>
      <c r="JFR25" s="219"/>
      <c r="JFS25" s="219"/>
      <c r="JFT25" s="219"/>
      <c r="JFU25" s="219"/>
      <c r="JFV25" s="219"/>
      <c r="JFW25" s="219"/>
      <c r="JFX25" s="219"/>
      <c r="JFY25" s="219"/>
      <c r="JFZ25" s="219"/>
      <c r="JGA25" s="219"/>
      <c r="JGB25" s="219"/>
      <c r="JGC25" s="219"/>
      <c r="JGD25" s="219"/>
      <c r="JGE25" s="219"/>
      <c r="JGF25" s="219"/>
      <c r="JGG25" s="219"/>
      <c r="JGH25" s="219"/>
      <c r="JGI25" s="219"/>
      <c r="JGJ25" s="219"/>
      <c r="JGK25" s="219"/>
      <c r="JGL25" s="219"/>
      <c r="JGM25" s="219"/>
      <c r="JGN25" s="219"/>
      <c r="JGO25" s="219"/>
      <c r="JGP25" s="219"/>
      <c r="JGQ25" s="219"/>
      <c r="JGR25" s="219"/>
      <c r="JGS25" s="219"/>
      <c r="JGT25" s="219"/>
      <c r="JGU25" s="219"/>
      <c r="JGV25" s="219"/>
      <c r="JGW25" s="219"/>
      <c r="JGX25" s="219"/>
      <c r="JGY25" s="219"/>
      <c r="JGZ25" s="219"/>
      <c r="JHA25" s="219"/>
      <c r="JHB25" s="219"/>
      <c r="JHC25" s="219"/>
      <c r="JHD25" s="219"/>
      <c r="JHE25" s="219"/>
      <c r="JHF25" s="219"/>
      <c r="JHG25" s="219"/>
      <c r="JHH25" s="219"/>
      <c r="JHI25" s="219"/>
      <c r="JHJ25" s="219"/>
      <c r="JHK25" s="219"/>
      <c r="JHL25" s="219"/>
      <c r="JHM25" s="219"/>
      <c r="JHN25" s="219"/>
      <c r="JHO25" s="219"/>
      <c r="JHP25" s="219"/>
      <c r="JHQ25" s="219"/>
      <c r="JHR25" s="219"/>
      <c r="JHS25" s="219"/>
      <c r="JHT25" s="219"/>
      <c r="JHU25" s="219"/>
      <c r="JHV25" s="219"/>
      <c r="JHW25" s="219"/>
      <c r="JHX25" s="219"/>
      <c r="JHY25" s="219"/>
      <c r="JHZ25" s="219"/>
      <c r="JIA25" s="219"/>
      <c r="JIB25" s="219"/>
      <c r="JIC25" s="219"/>
      <c r="JID25" s="219"/>
      <c r="JIE25" s="219"/>
      <c r="JIF25" s="219"/>
      <c r="JIG25" s="219"/>
      <c r="JIH25" s="219"/>
      <c r="JII25" s="219"/>
      <c r="JIJ25" s="219"/>
      <c r="JIK25" s="219"/>
      <c r="JIL25" s="219"/>
      <c r="JIM25" s="219"/>
      <c r="JIN25" s="219"/>
      <c r="JIO25" s="219"/>
      <c r="JIP25" s="219"/>
      <c r="JIQ25" s="219"/>
      <c r="JIR25" s="219"/>
      <c r="JIS25" s="219"/>
      <c r="JIT25" s="219"/>
      <c r="JIU25" s="219"/>
      <c r="JIV25" s="219"/>
      <c r="JIW25" s="219"/>
      <c r="JIX25" s="219"/>
      <c r="JIY25" s="219"/>
      <c r="JIZ25" s="219"/>
      <c r="JJA25" s="219"/>
      <c r="JJB25" s="219"/>
      <c r="JJC25" s="219"/>
      <c r="JJD25" s="219"/>
      <c r="JJE25" s="219"/>
      <c r="JJF25" s="219"/>
      <c r="JJG25" s="219"/>
      <c r="JJH25" s="219"/>
      <c r="JJI25" s="219"/>
      <c r="JJJ25" s="219"/>
      <c r="JJK25" s="219"/>
      <c r="JJL25" s="219"/>
      <c r="JJM25" s="219"/>
      <c r="JJN25" s="219"/>
      <c r="JJO25" s="219"/>
      <c r="JJP25" s="219"/>
      <c r="JJQ25" s="219"/>
      <c r="JJR25" s="219"/>
      <c r="JJS25" s="219"/>
      <c r="JJT25" s="219"/>
      <c r="JJU25" s="219"/>
      <c r="JJV25" s="219"/>
      <c r="JJW25" s="219"/>
      <c r="JJX25" s="219"/>
      <c r="JJY25" s="219"/>
      <c r="JJZ25" s="219"/>
      <c r="JKA25" s="219"/>
      <c r="JKB25" s="219"/>
      <c r="JKC25" s="219"/>
      <c r="JKD25" s="219"/>
      <c r="JKE25" s="219"/>
      <c r="JKF25" s="219"/>
      <c r="JKG25" s="219"/>
      <c r="JKH25" s="219"/>
      <c r="JKI25" s="219"/>
      <c r="JKJ25" s="219"/>
      <c r="JKK25" s="219"/>
      <c r="JKL25" s="219"/>
      <c r="JKM25" s="219"/>
      <c r="JKN25" s="219"/>
      <c r="JKO25" s="219"/>
      <c r="JKP25" s="219"/>
      <c r="JKQ25" s="219"/>
      <c r="JKR25" s="219"/>
      <c r="JKS25" s="219"/>
      <c r="JKT25" s="219"/>
      <c r="JKU25" s="219"/>
      <c r="JKV25" s="219"/>
      <c r="JKW25" s="219"/>
      <c r="JKX25" s="219"/>
      <c r="JKY25" s="219"/>
      <c r="JKZ25" s="219"/>
      <c r="JLA25" s="219"/>
      <c r="JLB25" s="219"/>
      <c r="JLC25" s="219"/>
      <c r="JLD25" s="219"/>
      <c r="JLE25" s="219"/>
      <c r="JLF25" s="219"/>
      <c r="JLG25" s="219"/>
      <c r="JLH25" s="219"/>
      <c r="JLI25" s="219"/>
      <c r="JLJ25" s="219"/>
      <c r="JLK25" s="219"/>
      <c r="JLL25" s="219"/>
      <c r="JLM25" s="219"/>
      <c r="JLN25" s="219"/>
      <c r="JLO25" s="219"/>
      <c r="JLP25" s="219"/>
      <c r="JLQ25" s="219"/>
      <c r="JLR25" s="219"/>
      <c r="JLS25" s="219"/>
      <c r="JLT25" s="219"/>
      <c r="JLU25" s="219"/>
      <c r="JLV25" s="219"/>
      <c r="JLW25" s="219"/>
      <c r="JLX25" s="219"/>
      <c r="JLY25" s="219"/>
      <c r="JLZ25" s="219"/>
      <c r="JMA25" s="219"/>
      <c r="JMB25" s="219"/>
      <c r="JMC25" s="219"/>
      <c r="JMD25" s="219"/>
      <c r="JME25" s="219"/>
      <c r="JMF25" s="219"/>
      <c r="JMG25" s="219"/>
      <c r="JMH25" s="219"/>
      <c r="JMI25" s="219"/>
      <c r="JMJ25" s="219"/>
      <c r="JMK25" s="219"/>
      <c r="JML25" s="219"/>
      <c r="JMM25" s="219"/>
      <c r="JMN25" s="219"/>
      <c r="JMO25" s="219"/>
      <c r="JMP25" s="219"/>
      <c r="JMQ25" s="219"/>
      <c r="JMR25" s="219"/>
      <c r="JMS25" s="219"/>
      <c r="JMT25" s="219"/>
      <c r="JMU25" s="219"/>
      <c r="JMV25" s="219"/>
      <c r="JMW25" s="219"/>
      <c r="JMX25" s="219"/>
      <c r="JMY25" s="219"/>
      <c r="JMZ25" s="219"/>
      <c r="JNA25" s="219"/>
      <c r="JNB25" s="219"/>
      <c r="JNC25" s="219"/>
      <c r="JND25" s="219"/>
      <c r="JNE25" s="219"/>
      <c r="JNF25" s="219"/>
      <c r="JNG25" s="219"/>
      <c r="JNH25" s="219"/>
      <c r="JNI25" s="219"/>
      <c r="JNJ25" s="219"/>
      <c r="JNK25" s="219"/>
      <c r="JNL25" s="219"/>
      <c r="JNM25" s="219"/>
      <c r="JNN25" s="219"/>
      <c r="JNO25" s="219"/>
      <c r="JNP25" s="219"/>
      <c r="JNQ25" s="219"/>
      <c r="JNR25" s="219"/>
      <c r="JNS25" s="219"/>
      <c r="JNT25" s="219"/>
      <c r="JNU25" s="219"/>
      <c r="JNV25" s="219"/>
      <c r="JNW25" s="219"/>
      <c r="JNX25" s="219"/>
      <c r="JNY25" s="219"/>
      <c r="JNZ25" s="219"/>
      <c r="JOA25" s="219"/>
      <c r="JOB25" s="219"/>
      <c r="JOC25" s="219"/>
      <c r="JOD25" s="219"/>
      <c r="JOE25" s="219"/>
      <c r="JOF25" s="219"/>
      <c r="JOG25" s="219"/>
      <c r="JOH25" s="219"/>
      <c r="JOI25" s="219"/>
      <c r="JOJ25" s="219"/>
      <c r="JOK25" s="219"/>
      <c r="JOL25" s="219"/>
      <c r="JOM25" s="219"/>
      <c r="JON25" s="219"/>
      <c r="JOO25" s="219"/>
      <c r="JOP25" s="219"/>
      <c r="JOQ25" s="219"/>
      <c r="JOR25" s="219"/>
      <c r="JOS25" s="219"/>
      <c r="JOT25" s="219"/>
      <c r="JOU25" s="219"/>
      <c r="JOV25" s="219"/>
      <c r="JOW25" s="219"/>
      <c r="JOX25" s="219"/>
      <c r="JOY25" s="219"/>
      <c r="JOZ25" s="219"/>
      <c r="JPA25" s="219"/>
      <c r="JPB25" s="219"/>
      <c r="JPC25" s="219"/>
      <c r="JPD25" s="219"/>
      <c r="JPE25" s="219"/>
      <c r="JPF25" s="219"/>
      <c r="JPG25" s="219"/>
      <c r="JPH25" s="219"/>
      <c r="JPI25" s="219"/>
      <c r="JPJ25" s="219"/>
      <c r="JPK25" s="219"/>
      <c r="JPL25" s="219"/>
      <c r="JPM25" s="219"/>
      <c r="JPN25" s="219"/>
      <c r="JPO25" s="219"/>
      <c r="JPP25" s="219"/>
      <c r="JPQ25" s="219"/>
      <c r="JPR25" s="219"/>
      <c r="JPS25" s="219"/>
      <c r="JPT25" s="219"/>
      <c r="JPU25" s="219"/>
      <c r="JPV25" s="219"/>
      <c r="JPW25" s="219"/>
      <c r="JPX25" s="219"/>
      <c r="JPY25" s="219"/>
      <c r="JPZ25" s="219"/>
      <c r="JQA25" s="219"/>
      <c r="JQB25" s="219"/>
      <c r="JQC25" s="219"/>
      <c r="JQD25" s="219"/>
      <c r="JQE25" s="219"/>
      <c r="JQF25" s="219"/>
      <c r="JQG25" s="219"/>
      <c r="JQH25" s="219"/>
      <c r="JQI25" s="219"/>
      <c r="JQJ25" s="219"/>
      <c r="JQK25" s="219"/>
      <c r="JQL25" s="219"/>
      <c r="JQM25" s="219"/>
      <c r="JQN25" s="219"/>
      <c r="JQO25" s="219"/>
      <c r="JQP25" s="219"/>
      <c r="JQQ25" s="219"/>
      <c r="JQR25" s="219"/>
      <c r="JQS25" s="219"/>
      <c r="JQT25" s="219"/>
      <c r="JQU25" s="219"/>
      <c r="JQV25" s="219"/>
      <c r="JQW25" s="219"/>
      <c r="JQX25" s="219"/>
      <c r="JQY25" s="219"/>
      <c r="JQZ25" s="219"/>
      <c r="JRA25" s="219"/>
      <c r="JRB25" s="219"/>
      <c r="JRC25" s="219"/>
      <c r="JRD25" s="219"/>
      <c r="JRE25" s="219"/>
      <c r="JRF25" s="219"/>
      <c r="JRG25" s="219"/>
      <c r="JRH25" s="219"/>
      <c r="JRI25" s="219"/>
      <c r="JRJ25" s="219"/>
      <c r="JRK25" s="219"/>
      <c r="JRL25" s="219"/>
      <c r="JRM25" s="219"/>
      <c r="JRN25" s="219"/>
      <c r="JRO25" s="219"/>
      <c r="JRP25" s="219"/>
      <c r="JRQ25" s="219"/>
      <c r="JRR25" s="219"/>
      <c r="JRS25" s="219"/>
      <c r="JRT25" s="219"/>
      <c r="JRU25" s="219"/>
      <c r="JRV25" s="219"/>
      <c r="JRW25" s="219"/>
      <c r="JRX25" s="219"/>
      <c r="JRY25" s="219"/>
      <c r="JRZ25" s="219"/>
      <c r="JSA25" s="219"/>
      <c r="JSB25" s="219"/>
      <c r="JSC25" s="219"/>
      <c r="JSD25" s="219"/>
      <c r="JSE25" s="219"/>
      <c r="JSF25" s="219"/>
      <c r="JSG25" s="219"/>
      <c r="JSH25" s="219"/>
      <c r="JSI25" s="219"/>
      <c r="JSJ25" s="219"/>
      <c r="JSK25" s="219"/>
      <c r="JSL25" s="219"/>
      <c r="JSM25" s="219"/>
      <c r="JSN25" s="219"/>
      <c r="JSO25" s="219"/>
      <c r="JSP25" s="219"/>
      <c r="JSQ25" s="219"/>
      <c r="JSR25" s="219"/>
      <c r="JSS25" s="219"/>
      <c r="JST25" s="219"/>
      <c r="JSU25" s="219"/>
      <c r="JSV25" s="219"/>
      <c r="JSW25" s="219"/>
      <c r="JSX25" s="219"/>
      <c r="JSY25" s="219"/>
      <c r="JSZ25" s="219"/>
      <c r="JTA25" s="219"/>
      <c r="JTB25" s="219"/>
      <c r="JTC25" s="219"/>
      <c r="JTD25" s="219"/>
      <c r="JTE25" s="219"/>
      <c r="JTF25" s="219"/>
      <c r="JTG25" s="219"/>
      <c r="JTH25" s="219"/>
      <c r="JTI25" s="219"/>
      <c r="JTJ25" s="219"/>
      <c r="JTK25" s="219"/>
      <c r="JTL25" s="219"/>
      <c r="JTM25" s="219"/>
      <c r="JTN25" s="219"/>
      <c r="JTO25" s="219"/>
      <c r="JTP25" s="219"/>
      <c r="JTQ25" s="219"/>
      <c r="JTR25" s="219"/>
      <c r="JTS25" s="219"/>
      <c r="JTT25" s="219"/>
      <c r="JTU25" s="219"/>
      <c r="JTV25" s="219"/>
      <c r="JTW25" s="219"/>
      <c r="JTX25" s="219"/>
      <c r="JTY25" s="219"/>
      <c r="JTZ25" s="219"/>
      <c r="JUA25" s="219"/>
      <c r="JUB25" s="219"/>
      <c r="JUC25" s="219"/>
      <c r="JUD25" s="219"/>
      <c r="JUE25" s="219"/>
      <c r="JUF25" s="219"/>
      <c r="JUG25" s="219"/>
      <c r="JUH25" s="219"/>
      <c r="JUI25" s="219"/>
      <c r="JUJ25" s="219"/>
      <c r="JUK25" s="219"/>
      <c r="JUL25" s="219"/>
      <c r="JUM25" s="219"/>
      <c r="JUN25" s="219"/>
      <c r="JUO25" s="219"/>
      <c r="JUP25" s="219"/>
      <c r="JUQ25" s="219"/>
      <c r="JUR25" s="219"/>
      <c r="JUS25" s="219"/>
      <c r="JUT25" s="219"/>
      <c r="JUU25" s="219"/>
      <c r="JUV25" s="219"/>
      <c r="JUW25" s="219"/>
      <c r="JUX25" s="219"/>
      <c r="JUY25" s="219"/>
      <c r="JUZ25" s="219"/>
      <c r="JVA25" s="219"/>
      <c r="JVB25" s="219"/>
      <c r="JVC25" s="219"/>
      <c r="JVD25" s="219"/>
      <c r="JVE25" s="219"/>
      <c r="JVF25" s="219"/>
      <c r="JVG25" s="219"/>
      <c r="JVH25" s="219"/>
      <c r="JVI25" s="219"/>
      <c r="JVJ25" s="219"/>
      <c r="JVK25" s="219"/>
      <c r="JVL25" s="219"/>
      <c r="JVM25" s="219"/>
      <c r="JVN25" s="219"/>
      <c r="JVO25" s="219"/>
      <c r="JVP25" s="219"/>
      <c r="JVQ25" s="219"/>
      <c r="JVR25" s="219"/>
      <c r="JVS25" s="219"/>
      <c r="JVT25" s="219"/>
      <c r="JVU25" s="219"/>
      <c r="JVV25" s="219"/>
      <c r="JVW25" s="219"/>
      <c r="JVX25" s="219"/>
      <c r="JVY25" s="219"/>
      <c r="JVZ25" s="219"/>
      <c r="JWA25" s="219"/>
      <c r="JWB25" s="219"/>
      <c r="JWC25" s="219"/>
      <c r="JWD25" s="219"/>
      <c r="JWE25" s="219"/>
      <c r="JWF25" s="219"/>
      <c r="JWG25" s="219"/>
      <c r="JWH25" s="219"/>
      <c r="JWI25" s="219"/>
      <c r="JWJ25" s="219"/>
      <c r="JWK25" s="219"/>
      <c r="JWL25" s="219"/>
      <c r="JWM25" s="219"/>
      <c r="JWN25" s="219"/>
      <c r="JWO25" s="219"/>
      <c r="JWP25" s="219"/>
      <c r="JWQ25" s="219"/>
      <c r="JWR25" s="219"/>
      <c r="JWS25" s="219"/>
      <c r="JWT25" s="219"/>
      <c r="JWU25" s="219"/>
      <c r="JWV25" s="219"/>
      <c r="JWW25" s="219"/>
      <c r="JWX25" s="219"/>
      <c r="JWY25" s="219"/>
      <c r="JWZ25" s="219"/>
      <c r="JXA25" s="219"/>
      <c r="JXB25" s="219"/>
      <c r="JXC25" s="219"/>
      <c r="JXD25" s="219"/>
      <c r="JXE25" s="219"/>
      <c r="JXF25" s="219"/>
      <c r="JXG25" s="219"/>
      <c r="JXH25" s="219"/>
      <c r="JXI25" s="219"/>
      <c r="JXJ25" s="219"/>
      <c r="JXK25" s="219"/>
      <c r="JXL25" s="219"/>
      <c r="JXM25" s="219"/>
      <c r="JXN25" s="219"/>
      <c r="JXO25" s="219"/>
      <c r="JXP25" s="219"/>
      <c r="JXQ25" s="219"/>
      <c r="JXR25" s="219"/>
      <c r="JXS25" s="219"/>
      <c r="JXT25" s="219"/>
      <c r="JXU25" s="219"/>
      <c r="JXV25" s="219"/>
      <c r="JXW25" s="219"/>
      <c r="JXX25" s="219"/>
      <c r="JXY25" s="219"/>
      <c r="JXZ25" s="219"/>
      <c r="JYA25" s="219"/>
      <c r="JYB25" s="219"/>
      <c r="JYC25" s="219"/>
      <c r="JYD25" s="219"/>
      <c r="JYE25" s="219"/>
      <c r="JYF25" s="219"/>
      <c r="JYG25" s="219"/>
      <c r="JYH25" s="219"/>
      <c r="JYI25" s="219"/>
      <c r="JYJ25" s="219"/>
      <c r="JYK25" s="219"/>
      <c r="JYL25" s="219"/>
      <c r="JYM25" s="219"/>
      <c r="JYN25" s="219"/>
      <c r="JYO25" s="219"/>
      <c r="JYP25" s="219"/>
      <c r="JYQ25" s="219"/>
      <c r="JYR25" s="219"/>
      <c r="JYS25" s="219"/>
      <c r="JYT25" s="219"/>
      <c r="JYU25" s="219"/>
      <c r="JYV25" s="219"/>
      <c r="JYW25" s="219"/>
      <c r="JYX25" s="219"/>
      <c r="JYY25" s="219"/>
      <c r="JYZ25" s="219"/>
      <c r="JZA25" s="219"/>
      <c r="JZB25" s="219"/>
      <c r="JZC25" s="219"/>
      <c r="JZD25" s="219"/>
      <c r="JZE25" s="219"/>
      <c r="JZF25" s="219"/>
      <c r="JZG25" s="219"/>
      <c r="JZH25" s="219"/>
      <c r="JZI25" s="219"/>
      <c r="JZJ25" s="219"/>
      <c r="JZK25" s="219"/>
      <c r="JZL25" s="219"/>
      <c r="JZM25" s="219"/>
      <c r="JZN25" s="219"/>
      <c r="JZO25" s="219"/>
      <c r="JZP25" s="219"/>
      <c r="JZQ25" s="219"/>
      <c r="JZR25" s="219"/>
      <c r="JZS25" s="219"/>
      <c r="JZT25" s="219"/>
      <c r="JZU25" s="219"/>
      <c r="JZV25" s="219"/>
      <c r="JZW25" s="219"/>
      <c r="JZX25" s="219"/>
      <c r="JZY25" s="219"/>
      <c r="JZZ25" s="219"/>
      <c r="KAA25" s="219"/>
      <c r="KAB25" s="219"/>
      <c r="KAC25" s="219"/>
      <c r="KAD25" s="219"/>
      <c r="KAE25" s="219"/>
      <c r="KAF25" s="219"/>
      <c r="KAG25" s="219"/>
      <c r="KAH25" s="219"/>
      <c r="KAI25" s="219"/>
      <c r="KAJ25" s="219"/>
      <c r="KAK25" s="219"/>
      <c r="KAL25" s="219"/>
      <c r="KAM25" s="219"/>
      <c r="KAN25" s="219"/>
      <c r="KAO25" s="219"/>
      <c r="KAP25" s="219"/>
      <c r="KAQ25" s="219"/>
      <c r="KAR25" s="219"/>
      <c r="KAS25" s="219"/>
      <c r="KAT25" s="219"/>
      <c r="KAU25" s="219"/>
      <c r="KAV25" s="219"/>
      <c r="KAW25" s="219"/>
      <c r="KAX25" s="219"/>
      <c r="KAY25" s="219"/>
      <c r="KAZ25" s="219"/>
      <c r="KBA25" s="219"/>
      <c r="KBB25" s="219"/>
      <c r="KBC25" s="219"/>
      <c r="KBD25" s="219"/>
      <c r="KBE25" s="219"/>
      <c r="KBF25" s="219"/>
      <c r="KBG25" s="219"/>
      <c r="KBH25" s="219"/>
      <c r="KBI25" s="219"/>
      <c r="KBJ25" s="219"/>
      <c r="KBK25" s="219"/>
      <c r="KBL25" s="219"/>
      <c r="KBM25" s="219"/>
      <c r="KBN25" s="219"/>
      <c r="KBO25" s="219"/>
      <c r="KBP25" s="219"/>
      <c r="KBQ25" s="219"/>
      <c r="KBR25" s="219"/>
      <c r="KBS25" s="219"/>
      <c r="KBT25" s="219"/>
      <c r="KBU25" s="219"/>
      <c r="KBV25" s="219"/>
      <c r="KBW25" s="219"/>
      <c r="KBX25" s="219"/>
      <c r="KBY25" s="219"/>
      <c r="KBZ25" s="219"/>
      <c r="KCA25" s="219"/>
      <c r="KCB25" s="219"/>
      <c r="KCC25" s="219"/>
      <c r="KCD25" s="219"/>
      <c r="KCE25" s="219"/>
      <c r="KCF25" s="219"/>
      <c r="KCG25" s="219"/>
      <c r="KCH25" s="219"/>
      <c r="KCI25" s="219"/>
      <c r="KCJ25" s="219"/>
      <c r="KCK25" s="219"/>
      <c r="KCL25" s="219"/>
      <c r="KCM25" s="219"/>
      <c r="KCN25" s="219"/>
      <c r="KCO25" s="219"/>
      <c r="KCP25" s="219"/>
      <c r="KCQ25" s="219"/>
      <c r="KCR25" s="219"/>
      <c r="KCS25" s="219"/>
      <c r="KCT25" s="219"/>
      <c r="KCU25" s="219"/>
      <c r="KCV25" s="219"/>
      <c r="KCW25" s="219"/>
      <c r="KCX25" s="219"/>
      <c r="KCY25" s="219"/>
      <c r="KCZ25" s="219"/>
      <c r="KDA25" s="219"/>
      <c r="KDB25" s="219"/>
      <c r="KDC25" s="219"/>
      <c r="KDD25" s="219"/>
      <c r="KDE25" s="219"/>
      <c r="KDF25" s="219"/>
      <c r="KDG25" s="219"/>
      <c r="KDH25" s="219"/>
      <c r="KDI25" s="219"/>
      <c r="KDJ25" s="219"/>
      <c r="KDK25" s="219"/>
      <c r="KDL25" s="219"/>
      <c r="KDM25" s="219"/>
      <c r="KDN25" s="219"/>
      <c r="KDO25" s="219"/>
      <c r="KDP25" s="219"/>
      <c r="KDQ25" s="219"/>
      <c r="KDR25" s="219"/>
      <c r="KDS25" s="219"/>
      <c r="KDT25" s="219"/>
      <c r="KDU25" s="219"/>
      <c r="KDV25" s="219"/>
      <c r="KDW25" s="219"/>
      <c r="KDX25" s="219"/>
      <c r="KDY25" s="219"/>
      <c r="KDZ25" s="219"/>
      <c r="KEA25" s="219"/>
      <c r="KEB25" s="219"/>
      <c r="KEC25" s="219"/>
      <c r="KED25" s="219"/>
      <c r="KEE25" s="219"/>
      <c r="KEF25" s="219"/>
      <c r="KEG25" s="219"/>
      <c r="KEH25" s="219"/>
      <c r="KEI25" s="219"/>
      <c r="KEJ25" s="219"/>
      <c r="KEK25" s="219"/>
      <c r="KEL25" s="219"/>
      <c r="KEM25" s="219"/>
      <c r="KEN25" s="219"/>
      <c r="KEO25" s="219"/>
      <c r="KEP25" s="219"/>
      <c r="KEQ25" s="219"/>
      <c r="KER25" s="219"/>
      <c r="KES25" s="219"/>
      <c r="KET25" s="219"/>
      <c r="KEU25" s="219"/>
      <c r="KEV25" s="219"/>
      <c r="KEW25" s="219"/>
      <c r="KEX25" s="219"/>
      <c r="KEY25" s="219"/>
      <c r="KEZ25" s="219"/>
      <c r="KFA25" s="219"/>
      <c r="KFB25" s="219"/>
      <c r="KFC25" s="219"/>
      <c r="KFD25" s="219"/>
      <c r="KFE25" s="219"/>
      <c r="KFF25" s="219"/>
      <c r="KFG25" s="219"/>
      <c r="KFH25" s="219"/>
      <c r="KFI25" s="219"/>
      <c r="KFJ25" s="219"/>
      <c r="KFK25" s="219"/>
      <c r="KFL25" s="219"/>
      <c r="KFM25" s="219"/>
      <c r="KFN25" s="219"/>
      <c r="KFO25" s="219"/>
      <c r="KFP25" s="219"/>
      <c r="KFQ25" s="219"/>
      <c r="KFR25" s="219"/>
      <c r="KFS25" s="219"/>
      <c r="KFT25" s="219"/>
      <c r="KFU25" s="219"/>
      <c r="KFV25" s="219"/>
      <c r="KFW25" s="219"/>
      <c r="KFX25" s="219"/>
      <c r="KFY25" s="219"/>
      <c r="KFZ25" s="219"/>
      <c r="KGA25" s="219"/>
      <c r="KGB25" s="219"/>
      <c r="KGC25" s="219"/>
      <c r="KGD25" s="219"/>
      <c r="KGE25" s="219"/>
      <c r="KGF25" s="219"/>
      <c r="KGG25" s="219"/>
      <c r="KGH25" s="219"/>
      <c r="KGI25" s="219"/>
      <c r="KGJ25" s="219"/>
      <c r="KGK25" s="219"/>
      <c r="KGL25" s="219"/>
      <c r="KGM25" s="219"/>
      <c r="KGN25" s="219"/>
      <c r="KGO25" s="219"/>
      <c r="KGP25" s="219"/>
      <c r="KGQ25" s="219"/>
      <c r="KGR25" s="219"/>
      <c r="KGS25" s="219"/>
      <c r="KGT25" s="219"/>
      <c r="KGU25" s="219"/>
      <c r="KGV25" s="219"/>
      <c r="KGW25" s="219"/>
      <c r="KGX25" s="219"/>
      <c r="KGY25" s="219"/>
      <c r="KGZ25" s="219"/>
      <c r="KHA25" s="219"/>
      <c r="KHB25" s="219"/>
      <c r="KHC25" s="219"/>
      <c r="KHD25" s="219"/>
      <c r="KHE25" s="219"/>
      <c r="KHF25" s="219"/>
      <c r="KHG25" s="219"/>
      <c r="KHH25" s="219"/>
      <c r="KHI25" s="219"/>
      <c r="KHJ25" s="219"/>
      <c r="KHK25" s="219"/>
      <c r="KHL25" s="219"/>
      <c r="KHM25" s="219"/>
      <c r="KHN25" s="219"/>
      <c r="KHO25" s="219"/>
      <c r="KHP25" s="219"/>
      <c r="KHQ25" s="219"/>
      <c r="KHR25" s="219"/>
      <c r="KHS25" s="219"/>
      <c r="KHT25" s="219"/>
      <c r="KHU25" s="219"/>
      <c r="KHV25" s="219"/>
      <c r="KHW25" s="219"/>
      <c r="KHX25" s="219"/>
      <c r="KHY25" s="219"/>
      <c r="KHZ25" s="219"/>
      <c r="KIA25" s="219"/>
      <c r="KIB25" s="219"/>
      <c r="KIC25" s="219"/>
      <c r="KID25" s="219"/>
      <c r="KIE25" s="219"/>
      <c r="KIF25" s="219"/>
      <c r="KIG25" s="219"/>
      <c r="KIH25" s="219"/>
      <c r="KII25" s="219"/>
      <c r="KIJ25" s="219"/>
      <c r="KIK25" s="219"/>
      <c r="KIL25" s="219"/>
      <c r="KIM25" s="219"/>
      <c r="KIN25" s="219"/>
      <c r="KIO25" s="219"/>
      <c r="KIP25" s="219"/>
      <c r="KIQ25" s="219"/>
      <c r="KIR25" s="219"/>
      <c r="KIS25" s="219"/>
      <c r="KIT25" s="219"/>
      <c r="KIU25" s="219"/>
      <c r="KIV25" s="219"/>
      <c r="KIW25" s="219"/>
      <c r="KIX25" s="219"/>
      <c r="KIY25" s="219"/>
      <c r="KIZ25" s="219"/>
      <c r="KJA25" s="219"/>
      <c r="KJB25" s="219"/>
      <c r="KJC25" s="219"/>
      <c r="KJD25" s="219"/>
      <c r="KJE25" s="219"/>
      <c r="KJF25" s="219"/>
      <c r="KJG25" s="219"/>
      <c r="KJH25" s="219"/>
      <c r="KJI25" s="219"/>
      <c r="KJJ25" s="219"/>
      <c r="KJK25" s="219"/>
      <c r="KJL25" s="219"/>
      <c r="KJM25" s="219"/>
      <c r="KJN25" s="219"/>
      <c r="KJO25" s="219"/>
      <c r="KJP25" s="219"/>
      <c r="KJQ25" s="219"/>
      <c r="KJR25" s="219"/>
      <c r="KJS25" s="219"/>
      <c r="KJT25" s="219"/>
      <c r="KJU25" s="219"/>
      <c r="KJV25" s="219"/>
      <c r="KJW25" s="219"/>
      <c r="KJX25" s="219"/>
      <c r="KJY25" s="219"/>
      <c r="KJZ25" s="219"/>
      <c r="KKA25" s="219"/>
      <c r="KKB25" s="219"/>
      <c r="KKC25" s="219"/>
      <c r="KKD25" s="219"/>
      <c r="KKE25" s="219"/>
      <c r="KKF25" s="219"/>
      <c r="KKG25" s="219"/>
      <c r="KKH25" s="219"/>
      <c r="KKI25" s="219"/>
      <c r="KKJ25" s="219"/>
      <c r="KKK25" s="219"/>
      <c r="KKL25" s="219"/>
      <c r="KKM25" s="219"/>
      <c r="KKN25" s="219"/>
      <c r="KKO25" s="219"/>
      <c r="KKP25" s="219"/>
      <c r="KKQ25" s="219"/>
      <c r="KKR25" s="219"/>
      <c r="KKS25" s="219"/>
      <c r="KKT25" s="219"/>
      <c r="KKU25" s="219"/>
      <c r="KKV25" s="219"/>
      <c r="KKW25" s="219"/>
      <c r="KKX25" s="219"/>
      <c r="KKY25" s="219"/>
      <c r="KKZ25" s="219"/>
      <c r="KLA25" s="219"/>
      <c r="KLB25" s="219"/>
      <c r="KLC25" s="219"/>
      <c r="KLD25" s="219"/>
      <c r="KLE25" s="219"/>
      <c r="KLF25" s="219"/>
      <c r="KLG25" s="219"/>
      <c r="KLH25" s="219"/>
      <c r="KLI25" s="219"/>
      <c r="KLJ25" s="219"/>
      <c r="KLK25" s="219"/>
      <c r="KLL25" s="219"/>
      <c r="KLM25" s="219"/>
      <c r="KLN25" s="219"/>
      <c r="KLO25" s="219"/>
      <c r="KLP25" s="219"/>
      <c r="KLQ25" s="219"/>
      <c r="KLR25" s="219"/>
      <c r="KLS25" s="219"/>
      <c r="KLT25" s="219"/>
      <c r="KLU25" s="219"/>
      <c r="KLV25" s="219"/>
      <c r="KLW25" s="219"/>
      <c r="KLX25" s="219"/>
      <c r="KLY25" s="219"/>
      <c r="KLZ25" s="219"/>
      <c r="KMA25" s="219"/>
      <c r="KMB25" s="219"/>
      <c r="KMC25" s="219"/>
      <c r="KMD25" s="219"/>
      <c r="KME25" s="219"/>
      <c r="KMF25" s="219"/>
      <c r="KMG25" s="219"/>
      <c r="KMH25" s="219"/>
      <c r="KMI25" s="219"/>
      <c r="KMJ25" s="219"/>
      <c r="KMK25" s="219"/>
      <c r="KML25" s="219"/>
      <c r="KMM25" s="219"/>
      <c r="KMN25" s="219"/>
      <c r="KMO25" s="219"/>
      <c r="KMP25" s="219"/>
      <c r="KMQ25" s="219"/>
      <c r="KMR25" s="219"/>
      <c r="KMS25" s="219"/>
      <c r="KMT25" s="219"/>
      <c r="KMU25" s="219"/>
      <c r="KMV25" s="219"/>
      <c r="KMW25" s="219"/>
      <c r="KMX25" s="219"/>
      <c r="KMY25" s="219"/>
      <c r="KMZ25" s="219"/>
      <c r="KNA25" s="219"/>
      <c r="KNB25" s="219"/>
      <c r="KNC25" s="219"/>
      <c r="KND25" s="219"/>
      <c r="KNE25" s="219"/>
      <c r="KNF25" s="219"/>
      <c r="KNG25" s="219"/>
      <c r="KNH25" s="219"/>
      <c r="KNI25" s="219"/>
      <c r="KNJ25" s="219"/>
      <c r="KNK25" s="219"/>
      <c r="KNL25" s="219"/>
      <c r="KNM25" s="219"/>
      <c r="KNN25" s="219"/>
      <c r="KNO25" s="219"/>
      <c r="KNP25" s="219"/>
      <c r="KNQ25" s="219"/>
      <c r="KNR25" s="219"/>
      <c r="KNS25" s="219"/>
      <c r="KNT25" s="219"/>
      <c r="KNU25" s="219"/>
      <c r="KNV25" s="219"/>
      <c r="KNW25" s="219"/>
      <c r="KNX25" s="219"/>
      <c r="KNY25" s="219"/>
      <c r="KNZ25" s="219"/>
      <c r="KOA25" s="219"/>
      <c r="KOB25" s="219"/>
      <c r="KOC25" s="219"/>
      <c r="KOD25" s="219"/>
      <c r="KOE25" s="219"/>
      <c r="KOF25" s="219"/>
      <c r="KOG25" s="219"/>
      <c r="KOH25" s="219"/>
      <c r="KOI25" s="219"/>
      <c r="KOJ25" s="219"/>
      <c r="KOK25" s="219"/>
      <c r="KOL25" s="219"/>
      <c r="KOM25" s="219"/>
      <c r="KON25" s="219"/>
      <c r="KOO25" s="219"/>
      <c r="KOP25" s="219"/>
      <c r="KOQ25" s="219"/>
      <c r="KOR25" s="219"/>
      <c r="KOS25" s="219"/>
      <c r="KOT25" s="219"/>
      <c r="KOU25" s="219"/>
      <c r="KOV25" s="219"/>
      <c r="KOW25" s="219"/>
      <c r="KOX25" s="219"/>
      <c r="KOY25" s="219"/>
      <c r="KOZ25" s="219"/>
      <c r="KPA25" s="219"/>
      <c r="KPB25" s="219"/>
      <c r="KPC25" s="219"/>
      <c r="KPD25" s="219"/>
      <c r="KPE25" s="219"/>
      <c r="KPF25" s="219"/>
      <c r="KPG25" s="219"/>
      <c r="KPH25" s="219"/>
      <c r="KPI25" s="219"/>
      <c r="KPJ25" s="219"/>
      <c r="KPK25" s="219"/>
      <c r="KPL25" s="219"/>
      <c r="KPM25" s="219"/>
      <c r="KPN25" s="219"/>
      <c r="KPO25" s="219"/>
      <c r="KPP25" s="219"/>
      <c r="KPQ25" s="219"/>
      <c r="KPR25" s="219"/>
      <c r="KPS25" s="219"/>
      <c r="KPT25" s="219"/>
      <c r="KPU25" s="219"/>
      <c r="KPV25" s="219"/>
      <c r="KPW25" s="219"/>
      <c r="KPX25" s="219"/>
      <c r="KPY25" s="219"/>
      <c r="KPZ25" s="219"/>
      <c r="KQA25" s="219"/>
      <c r="KQB25" s="219"/>
      <c r="KQC25" s="219"/>
      <c r="KQD25" s="219"/>
      <c r="KQE25" s="219"/>
      <c r="KQF25" s="219"/>
      <c r="KQG25" s="219"/>
      <c r="KQH25" s="219"/>
      <c r="KQI25" s="219"/>
      <c r="KQJ25" s="219"/>
      <c r="KQK25" s="219"/>
      <c r="KQL25" s="219"/>
      <c r="KQM25" s="219"/>
      <c r="KQN25" s="219"/>
      <c r="KQO25" s="219"/>
      <c r="KQP25" s="219"/>
      <c r="KQQ25" s="219"/>
      <c r="KQR25" s="219"/>
      <c r="KQS25" s="219"/>
      <c r="KQT25" s="219"/>
      <c r="KQU25" s="219"/>
      <c r="KQV25" s="219"/>
      <c r="KQW25" s="219"/>
      <c r="KQX25" s="219"/>
      <c r="KQY25" s="219"/>
      <c r="KQZ25" s="219"/>
      <c r="KRA25" s="219"/>
      <c r="KRB25" s="219"/>
      <c r="KRC25" s="219"/>
      <c r="KRD25" s="219"/>
      <c r="KRE25" s="219"/>
      <c r="KRF25" s="219"/>
      <c r="KRG25" s="219"/>
      <c r="KRH25" s="219"/>
      <c r="KRI25" s="219"/>
      <c r="KRJ25" s="219"/>
      <c r="KRK25" s="219"/>
      <c r="KRL25" s="219"/>
      <c r="KRM25" s="219"/>
      <c r="KRN25" s="219"/>
      <c r="KRO25" s="219"/>
      <c r="KRP25" s="219"/>
      <c r="KRQ25" s="219"/>
      <c r="KRR25" s="219"/>
      <c r="KRS25" s="219"/>
      <c r="KRT25" s="219"/>
      <c r="KRU25" s="219"/>
      <c r="KRV25" s="219"/>
      <c r="KRW25" s="219"/>
      <c r="KRX25" s="219"/>
      <c r="KRY25" s="219"/>
      <c r="KRZ25" s="219"/>
      <c r="KSA25" s="219"/>
      <c r="KSB25" s="219"/>
      <c r="KSC25" s="219"/>
      <c r="KSD25" s="219"/>
      <c r="KSE25" s="219"/>
      <c r="KSF25" s="219"/>
      <c r="KSG25" s="219"/>
      <c r="KSH25" s="219"/>
      <c r="KSI25" s="219"/>
      <c r="KSJ25" s="219"/>
      <c r="KSK25" s="219"/>
      <c r="KSL25" s="219"/>
      <c r="KSM25" s="219"/>
      <c r="KSN25" s="219"/>
      <c r="KSO25" s="219"/>
      <c r="KSP25" s="219"/>
      <c r="KSQ25" s="219"/>
      <c r="KSR25" s="219"/>
      <c r="KSS25" s="219"/>
      <c r="KST25" s="219"/>
      <c r="KSU25" s="219"/>
      <c r="KSV25" s="219"/>
      <c r="KSW25" s="219"/>
      <c r="KSX25" s="219"/>
      <c r="KSY25" s="219"/>
      <c r="KSZ25" s="219"/>
      <c r="KTA25" s="219"/>
      <c r="KTB25" s="219"/>
      <c r="KTC25" s="219"/>
      <c r="KTD25" s="219"/>
      <c r="KTE25" s="219"/>
      <c r="KTF25" s="219"/>
      <c r="KTG25" s="219"/>
      <c r="KTH25" s="219"/>
      <c r="KTI25" s="219"/>
      <c r="KTJ25" s="219"/>
      <c r="KTK25" s="219"/>
      <c r="KTL25" s="219"/>
      <c r="KTM25" s="219"/>
      <c r="KTN25" s="219"/>
      <c r="KTO25" s="219"/>
      <c r="KTP25" s="219"/>
      <c r="KTQ25" s="219"/>
      <c r="KTR25" s="219"/>
      <c r="KTS25" s="219"/>
      <c r="KTT25" s="219"/>
      <c r="KTU25" s="219"/>
      <c r="KTV25" s="219"/>
      <c r="KTW25" s="219"/>
      <c r="KTX25" s="219"/>
      <c r="KTY25" s="219"/>
      <c r="KTZ25" s="219"/>
      <c r="KUA25" s="219"/>
      <c r="KUB25" s="219"/>
      <c r="KUC25" s="219"/>
      <c r="KUD25" s="219"/>
      <c r="KUE25" s="219"/>
      <c r="KUF25" s="219"/>
      <c r="KUG25" s="219"/>
      <c r="KUH25" s="219"/>
      <c r="KUI25" s="219"/>
      <c r="KUJ25" s="219"/>
      <c r="KUK25" s="219"/>
      <c r="KUL25" s="219"/>
      <c r="KUM25" s="219"/>
      <c r="KUN25" s="219"/>
      <c r="KUO25" s="219"/>
      <c r="KUP25" s="219"/>
      <c r="KUQ25" s="219"/>
      <c r="KUR25" s="219"/>
      <c r="KUS25" s="219"/>
      <c r="KUT25" s="219"/>
      <c r="KUU25" s="219"/>
      <c r="KUV25" s="219"/>
      <c r="KUW25" s="219"/>
      <c r="KUX25" s="219"/>
      <c r="KUY25" s="219"/>
      <c r="KUZ25" s="219"/>
      <c r="KVA25" s="219"/>
      <c r="KVB25" s="219"/>
      <c r="KVC25" s="219"/>
      <c r="KVD25" s="219"/>
      <c r="KVE25" s="219"/>
      <c r="KVF25" s="219"/>
      <c r="KVG25" s="219"/>
      <c r="KVH25" s="219"/>
      <c r="KVI25" s="219"/>
      <c r="KVJ25" s="219"/>
      <c r="KVK25" s="219"/>
      <c r="KVL25" s="219"/>
      <c r="KVM25" s="219"/>
      <c r="KVN25" s="219"/>
      <c r="KVO25" s="219"/>
      <c r="KVP25" s="219"/>
      <c r="KVQ25" s="219"/>
      <c r="KVR25" s="219"/>
      <c r="KVS25" s="219"/>
      <c r="KVT25" s="219"/>
      <c r="KVU25" s="219"/>
      <c r="KVV25" s="219"/>
      <c r="KVW25" s="219"/>
      <c r="KVX25" s="219"/>
      <c r="KVY25" s="219"/>
      <c r="KVZ25" s="219"/>
      <c r="KWA25" s="219"/>
      <c r="KWB25" s="219"/>
      <c r="KWC25" s="219"/>
      <c r="KWD25" s="219"/>
      <c r="KWE25" s="219"/>
      <c r="KWF25" s="219"/>
      <c r="KWG25" s="219"/>
      <c r="KWH25" s="219"/>
      <c r="KWI25" s="219"/>
      <c r="KWJ25" s="219"/>
      <c r="KWK25" s="219"/>
      <c r="KWL25" s="219"/>
      <c r="KWM25" s="219"/>
      <c r="KWN25" s="219"/>
      <c r="KWO25" s="219"/>
      <c r="KWP25" s="219"/>
      <c r="KWQ25" s="219"/>
      <c r="KWR25" s="219"/>
      <c r="KWS25" s="219"/>
      <c r="KWT25" s="219"/>
      <c r="KWU25" s="219"/>
      <c r="KWV25" s="219"/>
      <c r="KWW25" s="219"/>
      <c r="KWX25" s="219"/>
      <c r="KWY25" s="219"/>
      <c r="KWZ25" s="219"/>
      <c r="KXA25" s="219"/>
      <c r="KXB25" s="219"/>
      <c r="KXC25" s="219"/>
      <c r="KXD25" s="219"/>
      <c r="KXE25" s="219"/>
      <c r="KXF25" s="219"/>
      <c r="KXG25" s="219"/>
      <c r="KXH25" s="219"/>
      <c r="KXI25" s="219"/>
      <c r="KXJ25" s="219"/>
      <c r="KXK25" s="219"/>
      <c r="KXL25" s="219"/>
      <c r="KXM25" s="219"/>
      <c r="KXN25" s="219"/>
      <c r="KXO25" s="219"/>
      <c r="KXP25" s="219"/>
      <c r="KXQ25" s="219"/>
      <c r="KXR25" s="219"/>
      <c r="KXS25" s="219"/>
      <c r="KXT25" s="219"/>
      <c r="KXU25" s="219"/>
      <c r="KXV25" s="219"/>
      <c r="KXW25" s="219"/>
      <c r="KXX25" s="219"/>
      <c r="KXY25" s="219"/>
      <c r="KXZ25" s="219"/>
      <c r="KYA25" s="219"/>
      <c r="KYB25" s="219"/>
      <c r="KYC25" s="219"/>
      <c r="KYD25" s="219"/>
      <c r="KYE25" s="219"/>
      <c r="KYF25" s="219"/>
      <c r="KYG25" s="219"/>
      <c r="KYH25" s="219"/>
      <c r="KYI25" s="219"/>
      <c r="KYJ25" s="219"/>
      <c r="KYK25" s="219"/>
      <c r="KYL25" s="219"/>
      <c r="KYM25" s="219"/>
      <c r="KYN25" s="219"/>
      <c r="KYO25" s="219"/>
      <c r="KYP25" s="219"/>
      <c r="KYQ25" s="219"/>
      <c r="KYR25" s="219"/>
      <c r="KYS25" s="219"/>
      <c r="KYT25" s="219"/>
      <c r="KYU25" s="219"/>
      <c r="KYV25" s="219"/>
      <c r="KYW25" s="219"/>
      <c r="KYX25" s="219"/>
      <c r="KYY25" s="219"/>
      <c r="KYZ25" s="219"/>
      <c r="KZA25" s="219"/>
      <c r="KZB25" s="219"/>
      <c r="KZC25" s="219"/>
      <c r="KZD25" s="219"/>
      <c r="KZE25" s="219"/>
      <c r="KZF25" s="219"/>
      <c r="KZG25" s="219"/>
      <c r="KZH25" s="219"/>
      <c r="KZI25" s="219"/>
      <c r="KZJ25" s="219"/>
      <c r="KZK25" s="219"/>
      <c r="KZL25" s="219"/>
      <c r="KZM25" s="219"/>
      <c r="KZN25" s="219"/>
      <c r="KZO25" s="219"/>
      <c r="KZP25" s="219"/>
      <c r="KZQ25" s="219"/>
      <c r="KZR25" s="219"/>
      <c r="KZS25" s="219"/>
      <c r="KZT25" s="219"/>
      <c r="KZU25" s="219"/>
      <c r="KZV25" s="219"/>
      <c r="KZW25" s="219"/>
      <c r="KZX25" s="219"/>
      <c r="KZY25" s="219"/>
      <c r="KZZ25" s="219"/>
      <c r="LAA25" s="219"/>
      <c r="LAB25" s="219"/>
      <c r="LAC25" s="219"/>
      <c r="LAD25" s="219"/>
      <c r="LAE25" s="219"/>
      <c r="LAF25" s="219"/>
      <c r="LAG25" s="219"/>
      <c r="LAH25" s="219"/>
      <c r="LAI25" s="219"/>
      <c r="LAJ25" s="219"/>
      <c r="LAK25" s="219"/>
      <c r="LAL25" s="219"/>
      <c r="LAM25" s="219"/>
      <c r="LAN25" s="219"/>
      <c r="LAO25" s="219"/>
      <c r="LAP25" s="219"/>
      <c r="LAQ25" s="219"/>
      <c r="LAR25" s="219"/>
      <c r="LAS25" s="219"/>
      <c r="LAT25" s="219"/>
      <c r="LAU25" s="219"/>
      <c r="LAV25" s="219"/>
      <c r="LAW25" s="219"/>
      <c r="LAX25" s="219"/>
      <c r="LAY25" s="219"/>
      <c r="LAZ25" s="219"/>
      <c r="LBA25" s="219"/>
      <c r="LBB25" s="219"/>
      <c r="LBC25" s="219"/>
      <c r="LBD25" s="219"/>
      <c r="LBE25" s="219"/>
      <c r="LBF25" s="219"/>
      <c r="LBG25" s="219"/>
      <c r="LBH25" s="219"/>
      <c r="LBI25" s="219"/>
      <c r="LBJ25" s="219"/>
      <c r="LBK25" s="219"/>
      <c r="LBL25" s="219"/>
      <c r="LBM25" s="219"/>
      <c r="LBN25" s="219"/>
      <c r="LBO25" s="219"/>
      <c r="LBP25" s="219"/>
      <c r="LBQ25" s="219"/>
      <c r="LBR25" s="219"/>
      <c r="LBS25" s="219"/>
      <c r="LBT25" s="219"/>
      <c r="LBU25" s="219"/>
      <c r="LBV25" s="219"/>
      <c r="LBW25" s="219"/>
      <c r="LBX25" s="219"/>
      <c r="LBY25" s="219"/>
      <c r="LBZ25" s="219"/>
      <c r="LCA25" s="219"/>
      <c r="LCB25" s="219"/>
      <c r="LCC25" s="219"/>
      <c r="LCD25" s="219"/>
      <c r="LCE25" s="219"/>
      <c r="LCF25" s="219"/>
      <c r="LCG25" s="219"/>
      <c r="LCH25" s="219"/>
      <c r="LCI25" s="219"/>
      <c r="LCJ25" s="219"/>
      <c r="LCK25" s="219"/>
      <c r="LCL25" s="219"/>
      <c r="LCM25" s="219"/>
      <c r="LCN25" s="219"/>
      <c r="LCO25" s="219"/>
      <c r="LCP25" s="219"/>
      <c r="LCQ25" s="219"/>
      <c r="LCR25" s="219"/>
      <c r="LCS25" s="219"/>
      <c r="LCT25" s="219"/>
      <c r="LCU25" s="219"/>
      <c r="LCV25" s="219"/>
      <c r="LCW25" s="219"/>
      <c r="LCX25" s="219"/>
      <c r="LCY25" s="219"/>
      <c r="LCZ25" s="219"/>
      <c r="LDA25" s="219"/>
      <c r="LDB25" s="219"/>
      <c r="LDC25" s="219"/>
      <c r="LDD25" s="219"/>
      <c r="LDE25" s="219"/>
      <c r="LDF25" s="219"/>
      <c r="LDG25" s="219"/>
      <c r="LDH25" s="219"/>
      <c r="LDI25" s="219"/>
      <c r="LDJ25" s="219"/>
      <c r="LDK25" s="219"/>
      <c r="LDL25" s="219"/>
      <c r="LDM25" s="219"/>
      <c r="LDN25" s="219"/>
      <c r="LDO25" s="219"/>
      <c r="LDP25" s="219"/>
      <c r="LDQ25" s="219"/>
      <c r="LDR25" s="219"/>
      <c r="LDS25" s="219"/>
      <c r="LDT25" s="219"/>
      <c r="LDU25" s="219"/>
      <c r="LDV25" s="219"/>
      <c r="LDW25" s="219"/>
      <c r="LDX25" s="219"/>
      <c r="LDY25" s="219"/>
      <c r="LDZ25" s="219"/>
      <c r="LEA25" s="219"/>
      <c r="LEB25" s="219"/>
      <c r="LEC25" s="219"/>
      <c r="LED25" s="219"/>
      <c r="LEE25" s="219"/>
      <c r="LEF25" s="219"/>
      <c r="LEG25" s="219"/>
      <c r="LEH25" s="219"/>
      <c r="LEI25" s="219"/>
      <c r="LEJ25" s="219"/>
      <c r="LEK25" s="219"/>
      <c r="LEL25" s="219"/>
      <c r="LEM25" s="219"/>
      <c r="LEN25" s="219"/>
      <c r="LEO25" s="219"/>
      <c r="LEP25" s="219"/>
      <c r="LEQ25" s="219"/>
      <c r="LER25" s="219"/>
      <c r="LES25" s="219"/>
      <c r="LET25" s="219"/>
      <c r="LEU25" s="219"/>
      <c r="LEV25" s="219"/>
      <c r="LEW25" s="219"/>
      <c r="LEX25" s="219"/>
      <c r="LEY25" s="219"/>
      <c r="LEZ25" s="219"/>
      <c r="LFA25" s="219"/>
      <c r="LFB25" s="219"/>
      <c r="LFC25" s="219"/>
      <c r="LFD25" s="219"/>
      <c r="LFE25" s="219"/>
      <c r="LFF25" s="219"/>
      <c r="LFG25" s="219"/>
      <c r="LFH25" s="219"/>
      <c r="LFI25" s="219"/>
      <c r="LFJ25" s="219"/>
      <c r="LFK25" s="219"/>
      <c r="LFL25" s="219"/>
      <c r="LFM25" s="219"/>
      <c r="LFN25" s="219"/>
      <c r="LFO25" s="219"/>
      <c r="LFP25" s="219"/>
      <c r="LFQ25" s="219"/>
      <c r="LFR25" s="219"/>
      <c r="LFS25" s="219"/>
      <c r="LFT25" s="219"/>
      <c r="LFU25" s="219"/>
      <c r="LFV25" s="219"/>
      <c r="LFW25" s="219"/>
      <c r="LFX25" s="219"/>
      <c r="LFY25" s="219"/>
      <c r="LFZ25" s="219"/>
      <c r="LGA25" s="219"/>
      <c r="LGB25" s="219"/>
      <c r="LGC25" s="219"/>
      <c r="LGD25" s="219"/>
      <c r="LGE25" s="219"/>
      <c r="LGF25" s="219"/>
      <c r="LGG25" s="219"/>
      <c r="LGH25" s="219"/>
      <c r="LGI25" s="219"/>
      <c r="LGJ25" s="219"/>
      <c r="LGK25" s="219"/>
      <c r="LGL25" s="219"/>
      <c r="LGM25" s="219"/>
      <c r="LGN25" s="219"/>
      <c r="LGO25" s="219"/>
      <c r="LGP25" s="219"/>
      <c r="LGQ25" s="219"/>
      <c r="LGR25" s="219"/>
      <c r="LGS25" s="219"/>
      <c r="LGT25" s="219"/>
      <c r="LGU25" s="219"/>
      <c r="LGV25" s="219"/>
      <c r="LGW25" s="219"/>
      <c r="LGX25" s="219"/>
      <c r="LGY25" s="219"/>
      <c r="LGZ25" s="219"/>
      <c r="LHA25" s="219"/>
      <c r="LHB25" s="219"/>
      <c r="LHC25" s="219"/>
      <c r="LHD25" s="219"/>
      <c r="LHE25" s="219"/>
      <c r="LHF25" s="219"/>
      <c r="LHG25" s="219"/>
      <c r="LHH25" s="219"/>
      <c r="LHI25" s="219"/>
      <c r="LHJ25" s="219"/>
      <c r="LHK25" s="219"/>
      <c r="LHL25" s="219"/>
      <c r="LHM25" s="219"/>
      <c r="LHN25" s="219"/>
      <c r="LHO25" s="219"/>
      <c r="LHP25" s="219"/>
      <c r="LHQ25" s="219"/>
      <c r="LHR25" s="219"/>
      <c r="LHS25" s="219"/>
      <c r="LHT25" s="219"/>
      <c r="LHU25" s="219"/>
      <c r="LHV25" s="219"/>
      <c r="LHW25" s="219"/>
      <c r="LHX25" s="219"/>
      <c r="LHY25" s="219"/>
      <c r="LHZ25" s="219"/>
      <c r="LIA25" s="219"/>
      <c r="LIB25" s="219"/>
      <c r="LIC25" s="219"/>
      <c r="LID25" s="219"/>
      <c r="LIE25" s="219"/>
      <c r="LIF25" s="219"/>
      <c r="LIG25" s="219"/>
      <c r="LIH25" s="219"/>
      <c r="LII25" s="219"/>
      <c r="LIJ25" s="219"/>
      <c r="LIK25" s="219"/>
      <c r="LIL25" s="219"/>
      <c r="LIM25" s="219"/>
      <c r="LIN25" s="219"/>
      <c r="LIO25" s="219"/>
      <c r="LIP25" s="219"/>
      <c r="LIQ25" s="219"/>
      <c r="LIR25" s="219"/>
      <c r="LIS25" s="219"/>
      <c r="LIT25" s="219"/>
      <c r="LIU25" s="219"/>
      <c r="LIV25" s="219"/>
      <c r="LIW25" s="219"/>
      <c r="LIX25" s="219"/>
      <c r="LIY25" s="219"/>
      <c r="LIZ25" s="219"/>
      <c r="LJA25" s="219"/>
      <c r="LJB25" s="219"/>
      <c r="LJC25" s="219"/>
      <c r="LJD25" s="219"/>
      <c r="LJE25" s="219"/>
      <c r="LJF25" s="219"/>
      <c r="LJG25" s="219"/>
      <c r="LJH25" s="219"/>
      <c r="LJI25" s="219"/>
      <c r="LJJ25" s="219"/>
      <c r="LJK25" s="219"/>
      <c r="LJL25" s="219"/>
      <c r="LJM25" s="219"/>
      <c r="LJN25" s="219"/>
      <c r="LJO25" s="219"/>
      <c r="LJP25" s="219"/>
      <c r="LJQ25" s="219"/>
      <c r="LJR25" s="219"/>
      <c r="LJS25" s="219"/>
      <c r="LJT25" s="219"/>
      <c r="LJU25" s="219"/>
      <c r="LJV25" s="219"/>
      <c r="LJW25" s="219"/>
      <c r="LJX25" s="219"/>
      <c r="LJY25" s="219"/>
      <c r="LJZ25" s="219"/>
      <c r="LKA25" s="219"/>
      <c r="LKB25" s="219"/>
      <c r="LKC25" s="219"/>
      <c r="LKD25" s="219"/>
      <c r="LKE25" s="219"/>
      <c r="LKF25" s="219"/>
      <c r="LKG25" s="219"/>
      <c r="LKH25" s="219"/>
      <c r="LKI25" s="219"/>
      <c r="LKJ25" s="219"/>
      <c r="LKK25" s="219"/>
      <c r="LKL25" s="219"/>
      <c r="LKM25" s="219"/>
      <c r="LKN25" s="219"/>
      <c r="LKO25" s="219"/>
      <c r="LKP25" s="219"/>
      <c r="LKQ25" s="219"/>
      <c r="LKR25" s="219"/>
      <c r="LKS25" s="219"/>
      <c r="LKT25" s="219"/>
      <c r="LKU25" s="219"/>
      <c r="LKV25" s="219"/>
      <c r="LKW25" s="219"/>
      <c r="LKX25" s="219"/>
      <c r="LKY25" s="219"/>
      <c r="LKZ25" s="219"/>
      <c r="LLA25" s="219"/>
      <c r="LLB25" s="219"/>
      <c r="LLC25" s="219"/>
      <c r="LLD25" s="219"/>
      <c r="LLE25" s="219"/>
      <c r="LLF25" s="219"/>
      <c r="LLG25" s="219"/>
      <c r="LLH25" s="219"/>
      <c r="LLI25" s="219"/>
      <c r="LLJ25" s="219"/>
      <c r="LLK25" s="219"/>
      <c r="LLL25" s="219"/>
      <c r="LLM25" s="219"/>
      <c r="LLN25" s="219"/>
      <c r="LLO25" s="219"/>
      <c r="LLP25" s="219"/>
      <c r="LLQ25" s="219"/>
      <c r="LLR25" s="219"/>
      <c r="LLS25" s="219"/>
      <c r="LLT25" s="219"/>
      <c r="LLU25" s="219"/>
      <c r="LLV25" s="219"/>
      <c r="LLW25" s="219"/>
      <c r="LLX25" s="219"/>
      <c r="LLY25" s="219"/>
      <c r="LLZ25" s="219"/>
      <c r="LMA25" s="219"/>
      <c r="LMB25" s="219"/>
      <c r="LMC25" s="219"/>
      <c r="LMD25" s="219"/>
      <c r="LME25" s="219"/>
      <c r="LMF25" s="219"/>
      <c r="LMG25" s="219"/>
      <c r="LMH25" s="219"/>
      <c r="LMI25" s="219"/>
      <c r="LMJ25" s="219"/>
      <c r="LMK25" s="219"/>
      <c r="LML25" s="219"/>
      <c r="LMM25" s="219"/>
      <c r="LMN25" s="219"/>
      <c r="LMO25" s="219"/>
      <c r="LMP25" s="219"/>
      <c r="LMQ25" s="219"/>
      <c r="LMR25" s="219"/>
      <c r="LMS25" s="219"/>
      <c r="LMT25" s="219"/>
      <c r="LMU25" s="219"/>
      <c r="LMV25" s="219"/>
      <c r="LMW25" s="219"/>
      <c r="LMX25" s="219"/>
      <c r="LMY25" s="219"/>
      <c r="LMZ25" s="219"/>
      <c r="LNA25" s="219"/>
      <c r="LNB25" s="219"/>
      <c r="LNC25" s="219"/>
      <c r="LND25" s="219"/>
      <c r="LNE25" s="219"/>
      <c r="LNF25" s="219"/>
      <c r="LNG25" s="219"/>
      <c r="LNH25" s="219"/>
      <c r="LNI25" s="219"/>
      <c r="LNJ25" s="219"/>
      <c r="LNK25" s="219"/>
      <c r="LNL25" s="219"/>
      <c r="LNM25" s="219"/>
      <c r="LNN25" s="219"/>
      <c r="LNO25" s="219"/>
      <c r="LNP25" s="219"/>
      <c r="LNQ25" s="219"/>
      <c r="LNR25" s="219"/>
      <c r="LNS25" s="219"/>
      <c r="LNT25" s="219"/>
      <c r="LNU25" s="219"/>
      <c r="LNV25" s="219"/>
      <c r="LNW25" s="219"/>
      <c r="LNX25" s="219"/>
      <c r="LNY25" s="219"/>
      <c r="LNZ25" s="219"/>
      <c r="LOA25" s="219"/>
      <c r="LOB25" s="219"/>
      <c r="LOC25" s="219"/>
      <c r="LOD25" s="219"/>
      <c r="LOE25" s="219"/>
      <c r="LOF25" s="219"/>
      <c r="LOG25" s="219"/>
      <c r="LOH25" s="219"/>
      <c r="LOI25" s="219"/>
      <c r="LOJ25" s="219"/>
      <c r="LOK25" s="219"/>
      <c r="LOL25" s="219"/>
      <c r="LOM25" s="219"/>
      <c r="LON25" s="219"/>
      <c r="LOO25" s="219"/>
      <c r="LOP25" s="219"/>
      <c r="LOQ25" s="219"/>
      <c r="LOR25" s="219"/>
      <c r="LOS25" s="219"/>
      <c r="LOT25" s="219"/>
      <c r="LOU25" s="219"/>
      <c r="LOV25" s="219"/>
      <c r="LOW25" s="219"/>
      <c r="LOX25" s="219"/>
      <c r="LOY25" s="219"/>
      <c r="LOZ25" s="219"/>
      <c r="LPA25" s="219"/>
      <c r="LPB25" s="219"/>
      <c r="LPC25" s="219"/>
      <c r="LPD25" s="219"/>
      <c r="LPE25" s="219"/>
      <c r="LPF25" s="219"/>
      <c r="LPG25" s="219"/>
      <c r="LPH25" s="219"/>
      <c r="LPI25" s="219"/>
      <c r="LPJ25" s="219"/>
      <c r="LPK25" s="219"/>
      <c r="LPL25" s="219"/>
      <c r="LPM25" s="219"/>
      <c r="LPN25" s="219"/>
      <c r="LPO25" s="219"/>
      <c r="LPP25" s="219"/>
      <c r="LPQ25" s="219"/>
      <c r="LPR25" s="219"/>
      <c r="LPS25" s="219"/>
      <c r="LPT25" s="219"/>
      <c r="LPU25" s="219"/>
      <c r="LPV25" s="219"/>
      <c r="LPW25" s="219"/>
      <c r="LPX25" s="219"/>
      <c r="LPY25" s="219"/>
      <c r="LPZ25" s="219"/>
      <c r="LQA25" s="219"/>
      <c r="LQB25" s="219"/>
      <c r="LQC25" s="219"/>
      <c r="LQD25" s="219"/>
      <c r="LQE25" s="219"/>
      <c r="LQF25" s="219"/>
      <c r="LQG25" s="219"/>
      <c r="LQH25" s="219"/>
      <c r="LQI25" s="219"/>
      <c r="LQJ25" s="219"/>
      <c r="LQK25" s="219"/>
      <c r="LQL25" s="219"/>
      <c r="LQM25" s="219"/>
      <c r="LQN25" s="219"/>
      <c r="LQO25" s="219"/>
      <c r="LQP25" s="219"/>
      <c r="LQQ25" s="219"/>
      <c r="LQR25" s="219"/>
      <c r="LQS25" s="219"/>
      <c r="LQT25" s="219"/>
      <c r="LQU25" s="219"/>
      <c r="LQV25" s="219"/>
      <c r="LQW25" s="219"/>
      <c r="LQX25" s="219"/>
      <c r="LQY25" s="219"/>
      <c r="LQZ25" s="219"/>
      <c r="LRA25" s="219"/>
      <c r="LRB25" s="219"/>
      <c r="LRC25" s="219"/>
      <c r="LRD25" s="219"/>
      <c r="LRE25" s="219"/>
      <c r="LRF25" s="219"/>
      <c r="LRG25" s="219"/>
      <c r="LRH25" s="219"/>
      <c r="LRI25" s="219"/>
      <c r="LRJ25" s="219"/>
      <c r="LRK25" s="219"/>
      <c r="LRL25" s="219"/>
      <c r="LRM25" s="219"/>
      <c r="LRN25" s="219"/>
      <c r="LRO25" s="219"/>
      <c r="LRP25" s="219"/>
      <c r="LRQ25" s="219"/>
      <c r="LRR25" s="219"/>
      <c r="LRS25" s="219"/>
      <c r="LRT25" s="219"/>
      <c r="LRU25" s="219"/>
      <c r="LRV25" s="219"/>
      <c r="LRW25" s="219"/>
      <c r="LRX25" s="219"/>
      <c r="LRY25" s="219"/>
      <c r="LRZ25" s="219"/>
      <c r="LSA25" s="219"/>
      <c r="LSB25" s="219"/>
      <c r="LSC25" s="219"/>
      <c r="LSD25" s="219"/>
      <c r="LSE25" s="219"/>
      <c r="LSF25" s="219"/>
      <c r="LSG25" s="219"/>
      <c r="LSH25" s="219"/>
      <c r="LSI25" s="219"/>
      <c r="LSJ25" s="219"/>
      <c r="LSK25" s="219"/>
      <c r="LSL25" s="219"/>
      <c r="LSM25" s="219"/>
      <c r="LSN25" s="219"/>
      <c r="LSO25" s="219"/>
      <c r="LSP25" s="219"/>
      <c r="LSQ25" s="219"/>
      <c r="LSR25" s="219"/>
      <c r="LSS25" s="219"/>
      <c r="LST25" s="219"/>
      <c r="LSU25" s="219"/>
      <c r="LSV25" s="219"/>
      <c r="LSW25" s="219"/>
      <c r="LSX25" s="219"/>
      <c r="LSY25" s="219"/>
      <c r="LSZ25" s="219"/>
      <c r="LTA25" s="219"/>
      <c r="LTB25" s="219"/>
      <c r="LTC25" s="219"/>
      <c r="LTD25" s="219"/>
      <c r="LTE25" s="219"/>
      <c r="LTF25" s="219"/>
      <c r="LTG25" s="219"/>
      <c r="LTH25" s="219"/>
      <c r="LTI25" s="219"/>
      <c r="LTJ25" s="219"/>
      <c r="LTK25" s="219"/>
      <c r="LTL25" s="219"/>
      <c r="LTM25" s="219"/>
      <c r="LTN25" s="219"/>
      <c r="LTO25" s="219"/>
      <c r="LTP25" s="219"/>
      <c r="LTQ25" s="219"/>
      <c r="LTR25" s="219"/>
      <c r="LTS25" s="219"/>
      <c r="LTT25" s="219"/>
      <c r="LTU25" s="219"/>
      <c r="LTV25" s="219"/>
      <c r="LTW25" s="219"/>
      <c r="LTX25" s="219"/>
      <c r="LTY25" s="219"/>
      <c r="LTZ25" s="219"/>
      <c r="LUA25" s="219"/>
      <c r="LUB25" s="219"/>
      <c r="LUC25" s="219"/>
      <c r="LUD25" s="219"/>
      <c r="LUE25" s="219"/>
      <c r="LUF25" s="219"/>
      <c r="LUG25" s="219"/>
      <c r="LUH25" s="219"/>
      <c r="LUI25" s="219"/>
      <c r="LUJ25" s="219"/>
      <c r="LUK25" s="219"/>
      <c r="LUL25" s="219"/>
      <c r="LUM25" s="219"/>
      <c r="LUN25" s="219"/>
      <c r="LUO25" s="219"/>
      <c r="LUP25" s="219"/>
      <c r="LUQ25" s="219"/>
      <c r="LUR25" s="219"/>
      <c r="LUS25" s="219"/>
      <c r="LUT25" s="219"/>
      <c r="LUU25" s="219"/>
      <c r="LUV25" s="219"/>
      <c r="LUW25" s="219"/>
      <c r="LUX25" s="219"/>
      <c r="LUY25" s="219"/>
      <c r="LUZ25" s="219"/>
      <c r="LVA25" s="219"/>
      <c r="LVB25" s="219"/>
      <c r="LVC25" s="219"/>
      <c r="LVD25" s="219"/>
      <c r="LVE25" s="219"/>
      <c r="LVF25" s="219"/>
      <c r="LVG25" s="219"/>
      <c r="LVH25" s="219"/>
      <c r="LVI25" s="219"/>
      <c r="LVJ25" s="219"/>
      <c r="LVK25" s="219"/>
      <c r="LVL25" s="219"/>
      <c r="LVM25" s="219"/>
      <c r="LVN25" s="219"/>
      <c r="LVO25" s="219"/>
      <c r="LVP25" s="219"/>
      <c r="LVQ25" s="219"/>
      <c r="LVR25" s="219"/>
      <c r="LVS25" s="219"/>
      <c r="LVT25" s="219"/>
      <c r="LVU25" s="219"/>
      <c r="LVV25" s="219"/>
      <c r="LVW25" s="219"/>
      <c r="LVX25" s="219"/>
      <c r="LVY25" s="219"/>
      <c r="LVZ25" s="219"/>
      <c r="LWA25" s="219"/>
      <c r="LWB25" s="219"/>
      <c r="LWC25" s="219"/>
      <c r="LWD25" s="219"/>
      <c r="LWE25" s="219"/>
      <c r="LWF25" s="219"/>
      <c r="LWG25" s="219"/>
      <c r="LWH25" s="219"/>
      <c r="LWI25" s="219"/>
      <c r="LWJ25" s="219"/>
      <c r="LWK25" s="219"/>
      <c r="LWL25" s="219"/>
      <c r="LWM25" s="219"/>
      <c r="LWN25" s="219"/>
      <c r="LWO25" s="219"/>
      <c r="LWP25" s="219"/>
      <c r="LWQ25" s="219"/>
      <c r="LWR25" s="219"/>
      <c r="LWS25" s="219"/>
      <c r="LWT25" s="219"/>
      <c r="LWU25" s="219"/>
      <c r="LWV25" s="219"/>
      <c r="LWW25" s="219"/>
      <c r="LWX25" s="219"/>
      <c r="LWY25" s="219"/>
      <c r="LWZ25" s="219"/>
      <c r="LXA25" s="219"/>
      <c r="LXB25" s="219"/>
      <c r="LXC25" s="219"/>
      <c r="LXD25" s="219"/>
      <c r="LXE25" s="219"/>
      <c r="LXF25" s="219"/>
      <c r="LXG25" s="219"/>
      <c r="LXH25" s="219"/>
      <c r="LXI25" s="219"/>
      <c r="LXJ25" s="219"/>
      <c r="LXK25" s="219"/>
      <c r="LXL25" s="219"/>
      <c r="LXM25" s="219"/>
      <c r="LXN25" s="219"/>
      <c r="LXO25" s="219"/>
      <c r="LXP25" s="219"/>
      <c r="LXQ25" s="219"/>
      <c r="LXR25" s="219"/>
      <c r="LXS25" s="219"/>
      <c r="LXT25" s="219"/>
      <c r="LXU25" s="219"/>
      <c r="LXV25" s="219"/>
      <c r="LXW25" s="219"/>
      <c r="LXX25" s="219"/>
      <c r="LXY25" s="219"/>
      <c r="LXZ25" s="219"/>
      <c r="LYA25" s="219"/>
      <c r="LYB25" s="219"/>
      <c r="LYC25" s="219"/>
      <c r="LYD25" s="219"/>
      <c r="LYE25" s="219"/>
      <c r="LYF25" s="219"/>
      <c r="LYG25" s="219"/>
      <c r="LYH25" s="219"/>
      <c r="LYI25" s="219"/>
      <c r="LYJ25" s="219"/>
      <c r="LYK25" s="219"/>
      <c r="LYL25" s="219"/>
      <c r="LYM25" s="219"/>
      <c r="LYN25" s="219"/>
      <c r="LYO25" s="219"/>
      <c r="LYP25" s="219"/>
      <c r="LYQ25" s="219"/>
      <c r="LYR25" s="219"/>
      <c r="LYS25" s="219"/>
      <c r="LYT25" s="219"/>
      <c r="LYU25" s="219"/>
      <c r="LYV25" s="219"/>
      <c r="LYW25" s="219"/>
      <c r="LYX25" s="219"/>
      <c r="LYY25" s="219"/>
      <c r="LYZ25" s="219"/>
      <c r="LZA25" s="219"/>
      <c r="LZB25" s="219"/>
      <c r="LZC25" s="219"/>
      <c r="LZD25" s="219"/>
      <c r="LZE25" s="219"/>
      <c r="LZF25" s="219"/>
      <c r="LZG25" s="219"/>
      <c r="LZH25" s="219"/>
      <c r="LZI25" s="219"/>
      <c r="LZJ25" s="219"/>
      <c r="LZK25" s="219"/>
      <c r="LZL25" s="219"/>
      <c r="LZM25" s="219"/>
      <c r="LZN25" s="219"/>
      <c r="LZO25" s="219"/>
      <c r="LZP25" s="219"/>
      <c r="LZQ25" s="219"/>
      <c r="LZR25" s="219"/>
      <c r="LZS25" s="219"/>
      <c r="LZT25" s="219"/>
      <c r="LZU25" s="219"/>
      <c r="LZV25" s="219"/>
      <c r="LZW25" s="219"/>
      <c r="LZX25" s="219"/>
      <c r="LZY25" s="219"/>
      <c r="LZZ25" s="219"/>
      <c r="MAA25" s="219"/>
      <c r="MAB25" s="219"/>
      <c r="MAC25" s="219"/>
      <c r="MAD25" s="219"/>
      <c r="MAE25" s="219"/>
      <c r="MAF25" s="219"/>
      <c r="MAG25" s="219"/>
      <c r="MAH25" s="219"/>
      <c r="MAI25" s="219"/>
      <c r="MAJ25" s="219"/>
      <c r="MAK25" s="219"/>
      <c r="MAL25" s="219"/>
      <c r="MAM25" s="219"/>
      <c r="MAN25" s="219"/>
      <c r="MAO25" s="219"/>
      <c r="MAP25" s="219"/>
      <c r="MAQ25" s="219"/>
      <c r="MAR25" s="219"/>
      <c r="MAS25" s="219"/>
      <c r="MAT25" s="219"/>
      <c r="MAU25" s="219"/>
      <c r="MAV25" s="219"/>
      <c r="MAW25" s="219"/>
      <c r="MAX25" s="219"/>
      <c r="MAY25" s="219"/>
      <c r="MAZ25" s="219"/>
      <c r="MBA25" s="219"/>
      <c r="MBB25" s="219"/>
      <c r="MBC25" s="219"/>
      <c r="MBD25" s="219"/>
      <c r="MBE25" s="219"/>
      <c r="MBF25" s="219"/>
      <c r="MBG25" s="219"/>
      <c r="MBH25" s="219"/>
      <c r="MBI25" s="219"/>
      <c r="MBJ25" s="219"/>
      <c r="MBK25" s="219"/>
      <c r="MBL25" s="219"/>
      <c r="MBM25" s="219"/>
      <c r="MBN25" s="219"/>
      <c r="MBO25" s="219"/>
      <c r="MBP25" s="219"/>
      <c r="MBQ25" s="219"/>
      <c r="MBR25" s="219"/>
      <c r="MBS25" s="219"/>
      <c r="MBT25" s="219"/>
      <c r="MBU25" s="219"/>
      <c r="MBV25" s="219"/>
      <c r="MBW25" s="219"/>
      <c r="MBX25" s="219"/>
      <c r="MBY25" s="219"/>
      <c r="MBZ25" s="219"/>
      <c r="MCA25" s="219"/>
      <c r="MCB25" s="219"/>
      <c r="MCC25" s="219"/>
      <c r="MCD25" s="219"/>
      <c r="MCE25" s="219"/>
      <c r="MCF25" s="219"/>
      <c r="MCG25" s="219"/>
      <c r="MCH25" s="219"/>
      <c r="MCI25" s="219"/>
      <c r="MCJ25" s="219"/>
      <c r="MCK25" s="219"/>
      <c r="MCL25" s="219"/>
      <c r="MCM25" s="219"/>
      <c r="MCN25" s="219"/>
      <c r="MCO25" s="219"/>
      <c r="MCP25" s="219"/>
      <c r="MCQ25" s="219"/>
      <c r="MCR25" s="219"/>
      <c r="MCS25" s="219"/>
      <c r="MCT25" s="219"/>
      <c r="MCU25" s="219"/>
      <c r="MCV25" s="219"/>
      <c r="MCW25" s="219"/>
      <c r="MCX25" s="219"/>
      <c r="MCY25" s="219"/>
      <c r="MCZ25" s="219"/>
      <c r="MDA25" s="219"/>
      <c r="MDB25" s="219"/>
      <c r="MDC25" s="219"/>
      <c r="MDD25" s="219"/>
      <c r="MDE25" s="219"/>
      <c r="MDF25" s="219"/>
      <c r="MDG25" s="219"/>
      <c r="MDH25" s="219"/>
      <c r="MDI25" s="219"/>
      <c r="MDJ25" s="219"/>
      <c r="MDK25" s="219"/>
      <c r="MDL25" s="219"/>
      <c r="MDM25" s="219"/>
      <c r="MDN25" s="219"/>
      <c r="MDO25" s="219"/>
      <c r="MDP25" s="219"/>
      <c r="MDQ25" s="219"/>
      <c r="MDR25" s="219"/>
      <c r="MDS25" s="219"/>
      <c r="MDT25" s="219"/>
      <c r="MDU25" s="219"/>
      <c r="MDV25" s="219"/>
      <c r="MDW25" s="219"/>
      <c r="MDX25" s="219"/>
      <c r="MDY25" s="219"/>
      <c r="MDZ25" s="219"/>
      <c r="MEA25" s="219"/>
      <c r="MEB25" s="219"/>
      <c r="MEC25" s="219"/>
      <c r="MED25" s="219"/>
      <c r="MEE25" s="219"/>
      <c r="MEF25" s="219"/>
      <c r="MEG25" s="219"/>
      <c r="MEH25" s="219"/>
      <c r="MEI25" s="219"/>
      <c r="MEJ25" s="219"/>
      <c r="MEK25" s="219"/>
      <c r="MEL25" s="219"/>
      <c r="MEM25" s="219"/>
      <c r="MEN25" s="219"/>
      <c r="MEO25" s="219"/>
      <c r="MEP25" s="219"/>
      <c r="MEQ25" s="219"/>
      <c r="MER25" s="219"/>
      <c r="MES25" s="219"/>
      <c r="MET25" s="219"/>
      <c r="MEU25" s="219"/>
      <c r="MEV25" s="219"/>
      <c r="MEW25" s="219"/>
      <c r="MEX25" s="219"/>
      <c r="MEY25" s="219"/>
      <c r="MEZ25" s="219"/>
      <c r="MFA25" s="219"/>
      <c r="MFB25" s="219"/>
      <c r="MFC25" s="219"/>
      <c r="MFD25" s="219"/>
      <c r="MFE25" s="219"/>
      <c r="MFF25" s="219"/>
      <c r="MFG25" s="219"/>
      <c r="MFH25" s="219"/>
      <c r="MFI25" s="219"/>
      <c r="MFJ25" s="219"/>
      <c r="MFK25" s="219"/>
      <c r="MFL25" s="219"/>
      <c r="MFM25" s="219"/>
      <c r="MFN25" s="219"/>
      <c r="MFO25" s="219"/>
      <c r="MFP25" s="219"/>
      <c r="MFQ25" s="219"/>
      <c r="MFR25" s="219"/>
      <c r="MFS25" s="219"/>
      <c r="MFT25" s="219"/>
      <c r="MFU25" s="219"/>
      <c r="MFV25" s="219"/>
      <c r="MFW25" s="219"/>
      <c r="MFX25" s="219"/>
      <c r="MFY25" s="219"/>
      <c r="MFZ25" s="219"/>
      <c r="MGA25" s="219"/>
      <c r="MGB25" s="219"/>
      <c r="MGC25" s="219"/>
      <c r="MGD25" s="219"/>
      <c r="MGE25" s="219"/>
      <c r="MGF25" s="219"/>
      <c r="MGG25" s="219"/>
      <c r="MGH25" s="219"/>
      <c r="MGI25" s="219"/>
      <c r="MGJ25" s="219"/>
      <c r="MGK25" s="219"/>
      <c r="MGL25" s="219"/>
      <c r="MGM25" s="219"/>
      <c r="MGN25" s="219"/>
      <c r="MGO25" s="219"/>
      <c r="MGP25" s="219"/>
      <c r="MGQ25" s="219"/>
      <c r="MGR25" s="219"/>
      <c r="MGS25" s="219"/>
      <c r="MGT25" s="219"/>
      <c r="MGU25" s="219"/>
      <c r="MGV25" s="219"/>
      <c r="MGW25" s="219"/>
      <c r="MGX25" s="219"/>
      <c r="MGY25" s="219"/>
      <c r="MGZ25" s="219"/>
      <c r="MHA25" s="219"/>
      <c r="MHB25" s="219"/>
      <c r="MHC25" s="219"/>
      <c r="MHD25" s="219"/>
      <c r="MHE25" s="219"/>
      <c r="MHF25" s="219"/>
      <c r="MHG25" s="219"/>
      <c r="MHH25" s="219"/>
      <c r="MHI25" s="219"/>
      <c r="MHJ25" s="219"/>
      <c r="MHK25" s="219"/>
      <c r="MHL25" s="219"/>
      <c r="MHM25" s="219"/>
      <c r="MHN25" s="219"/>
      <c r="MHO25" s="219"/>
      <c r="MHP25" s="219"/>
      <c r="MHQ25" s="219"/>
      <c r="MHR25" s="219"/>
      <c r="MHS25" s="219"/>
      <c r="MHT25" s="219"/>
      <c r="MHU25" s="219"/>
      <c r="MHV25" s="219"/>
      <c r="MHW25" s="219"/>
      <c r="MHX25" s="219"/>
      <c r="MHY25" s="219"/>
      <c r="MHZ25" s="219"/>
      <c r="MIA25" s="219"/>
      <c r="MIB25" s="219"/>
      <c r="MIC25" s="219"/>
      <c r="MID25" s="219"/>
      <c r="MIE25" s="219"/>
      <c r="MIF25" s="219"/>
      <c r="MIG25" s="219"/>
      <c r="MIH25" s="219"/>
      <c r="MII25" s="219"/>
      <c r="MIJ25" s="219"/>
      <c r="MIK25" s="219"/>
      <c r="MIL25" s="219"/>
      <c r="MIM25" s="219"/>
      <c r="MIN25" s="219"/>
      <c r="MIO25" s="219"/>
      <c r="MIP25" s="219"/>
      <c r="MIQ25" s="219"/>
      <c r="MIR25" s="219"/>
      <c r="MIS25" s="219"/>
      <c r="MIT25" s="219"/>
      <c r="MIU25" s="219"/>
      <c r="MIV25" s="219"/>
      <c r="MIW25" s="219"/>
      <c r="MIX25" s="219"/>
      <c r="MIY25" s="219"/>
      <c r="MIZ25" s="219"/>
      <c r="MJA25" s="219"/>
      <c r="MJB25" s="219"/>
      <c r="MJC25" s="219"/>
      <c r="MJD25" s="219"/>
      <c r="MJE25" s="219"/>
      <c r="MJF25" s="219"/>
      <c r="MJG25" s="219"/>
      <c r="MJH25" s="219"/>
      <c r="MJI25" s="219"/>
      <c r="MJJ25" s="219"/>
      <c r="MJK25" s="219"/>
      <c r="MJL25" s="219"/>
      <c r="MJM25" s="219"/>
      <c r="MJN25" s="219"/>
      <c r="MJO25" s="219"/>
      <c r="MJP25" s="219"/>
      <c r="MJQ25" s="219"/>
      <c r="MJR25" s="219"/>
      <c r="MJS25" s="219"/>
      <c r="MJT25" s="219"/>
      <c r="MJU25" s="219"/>
      <c r="MJV25" s="219"/>
      <c r="MJW25" s="219"/>
      <c r="MJX25" s="219"/>
      <c r="MJY25" s="219"/>
      <c r="MJZ25" s="219"/>
      <c r="MKA25" s="219"/>
      <c r="MKB25" s="219"/>
      <c r="MKC25" s="219"/>
      <c r="MKD25" s="219"/>
      <c r="MKE25" s="219"/>
      <c r="MKF25" s="219"/>
      <c r="MKG25" s="219"/>
      <c r="MKH25" s="219"/>
      <c r="MKI25" s="219"/>
      <c r="MKJ25" s="219"/>
      <c r="MKK25" s="219"/>
      <c r="MKL25" s="219"/>
      <c r="MKM25" s="219"/>
      <c r="MKN25" s="219"/>
      <c r="MKO25" s="219"/>
      <c r="MKP25" s="219"/>
      <c r="MKQ25" s="219"/>
      <c r="MKR25" s="219"/>
      <c r="MKS25" s="219"/>
      <c r="MKT25" s="219"/>
      <c r="MKU25" s="219"/>
      <c r="MKV25" s="219"/>
      <c r="MKW25" s="219"/>
      <c r="MKX25" s="219"/>
      <c r="MKY25" s="219"/>
      <c r="MKZ25" s="219"/>
      <c r="MLA25" s="219"/>
      <c r="MLB25" s="219"/>
      <c r="MLC25" s="219"/>
      <c r="MLD25" s="219"/>
      <c r="MLE25" s="219"/>
      <c r="MLF25" s="219"/>
      <c r="MLG25" s="219"/>
      <c r="MLH25" s="219"/>
      <c r="MLI25" s="219"/>
      <c r="MLJ25" s="219"/>
      <c r="MLK25" s="219"/>
      <c r="MLL25" s="219"/>
      <c r="MLM25" s="219"/>
      <c r="MLN25" s="219"/>
      <c r="MLO25" s="219"/>
      <c r="MLP25" s="219"/>
      <c r="MLQ25" s="219"/>
      <c r="MLR25" s="219"/>
      <c r="MLS25" s="219"/>
      <c r="MLT25" s="219"/>
      <c r="MLU25" s="219"/>
      <c r="MLV25" s="219"/>
      <c r="MLW25" s="219"/>
      <c r="MLX25" s="219"/>
      <c r="MLY25" s="219"/>
      <c r="MLZ25" s="219"/>
      <c r="MMA25" s="219"/>
      <c r="MMB25" s="219"/>
      <c r="MMC25" s="219"/>
      <c r="MMD25" s="219"/>
      <c r="MME25" s="219"/>
      <c r="MMF25" s="219"/>
      <c r="MMG25" s="219"/>
      <c r="MMH25" s="219"/>
      <c r="MMI25" s="219"/>
      <c r="MMJ25" s="219"/>
      <c r="MMK25" s="219"/>
      <c r="MML25" s="219"/>
      <c r="MMM25" s="219"/>
      <c r="MMN25" s="219"/>
      <c r="MMO25" s="219"/>
      <c r="MMP25" s="219"/>
      <c r="MMQ25" s="219"/>
      <c r="MMR25" s="219"/>
      <c r="MMS25" s="219"/>
      <c r="MMT25" s="219"/>
      <c r="MMU25" s="219"/>
      <c r="MMV25" s="219"/>
      <c r="MMW25" s="219"/>
      <c r="MMX25" s="219"/>
      <c r="MMY25" s="219"/>
      <c r="MMZ25" s="219"/>
      <c r="MNA25" s="219"/>
      <c r="MNB25" s="219"/>
      <c r="MNC25" s="219"/>
      <c r="MND25" s="219"/>
      <c r="MNE25" s="219"/>
      <c r="MNF25" s="219"/>
      <c r="MNG25" s="219"/>
      <c r="MNH25" s="219"/>
      <c r="MNI25" s="219"/>
      <c r="MNJ25" s="219"/>
      <c r="MNK25" s="219"/>
      <c r="MNL25" s="219"/>
      <c r="MNM25" s="219"/>
      <c r="MNN25" s="219"/>
      <c r="MNO25" s="219"/>
      <c r="MNP25" s="219"/>
      <c r="MNQ25" s="219"/>
      <c r="MNR25" s="219"/>
      <c r="MNS25" s="219"/>
      <c r="MNT25" s="219"/>
      <c r="MNU25" s="219"/>
      <c r="MNV25" s="219"/>
      <c r="MNW25" s="219"/>
      <c r="MNX25" s="219"/>
      <c r="MNY25" s="219"/>
      <c r="MNZ25" s="219"/>
      <c r="MOA25" s="219"/>
      <c r="MOB25" s="219"/>
      <c r="MOC25" s="219"/>
      <c r="MOD25" s="219"/>
      <c r="MOE25" s="219"/>
      <c r="MOF25" s="219"/>
      <c r="MOG25" s="219"/>
      <c r="MOH25" s="219"/>
      <c r="MOI25" s="219"/>
      <c r="MOJ25" s="219"/>
      <c r="MOK25" s="219"/>
      <c r="MOL25" s="219"/>
      <c r="MOM25" s="219"/>
      <c r="MON25" s="219"/>
      <c r="MOO25" s="219"/>
      <c r="MOP25" s="219"/>
      <c r="MOQ25" s="219"/>
      <c r="MOR25" s="219"/>
      <c r="MOS25" s="219"/>
      <c r="MOT25" s="219"/>
      <c r="MOU25" s="219"/>
      <c r="MOV25" s="219"/>
      <c r="MOW25" s="219"/>
      <c r="MOX25" s="219"/>
      <c r="MOY25" s="219"/>
      <c r="MOZ25" s="219"/>
      <c r="MPA25" s="219"/>
      <c r="MPB25" s="219"/>
      <c r="MPC25" s="219"/>
      <c r="MPD25" s="219"/>
      <c r="MPE25" s="219"/>
      <c r="MPF25" s="219"/>
      <c r="MPG25" s="219"/>
      <c r="MPH25" s="219"/>
      <c r="MPI25" s="219"/>
      <c r="MPJ25" s="219"/>
      <c r="MPK25" s="219"/>
      <c r="MPL25" s="219"/>
      <c r="MPM25" s="219"/>
      <c r="MPN25" s="219"/>
      <c r="MPO25" s="219"/>
      <c r="MPP25" s="219"/>
      <c r="MPQ25" s="219"/>
      <c r="MPR25" s="219"/>
      <c r="MPS25" s="219"/>
      <c r="MPT25" s="219"/>
      <c r="MPU25" s="219"/>
      <c r="MPV25" s="219"/>
      <c r="MPW25" s="219"/>
      <c r="MPX25" s="219"/>
      <c r="MPY25" s="219"/>
      <c r="MPZ25" s="219"/>
      <c r="MQA25" s="219"/>
      <c r="MQB25" s="219"/>
      <c r="MQC25" s="219"/>
      <c r="MQD25" s="219"/>
      <c r="MQE25" s="219"/>
      <c r="MQF25" s="219"/>
      <c r="MQG25" s="219"/>
      <c r="MQH25" s="219"/>
      <c r="MQI25" s="219"/>
      <c r="MQJ25" s="219"/>
      <c r="MQK25" s="219"/>
      <c r="MQL25" s="219"/>
      <c r="MQM25" s="219"/>
      <c r="MQN25" s="219"/>
      <c r="MQO25" s="219"/>
      <c r="MQP25" s="219"/>
      <c r="MQQ25" s="219"/>
      <c r="MQR25" s="219"/>
      <c r="MQS25" s="219"/>
      <c r="MQT25" s="219"/>
      <c r="MQU25" s="219"/>
      <c r="MQV25" s="219"/>
      <c r="MQW25" s="219"/>
      <c r="MQX25" s="219"/>
      <c r="MQY25" s="219"/>
      <c r="MQZ25" s="219"/>
      <c r="MRA25" s="219"/>
      <c r="MRB25" s="219"/>
      <c r="MRC25" s="219"/>
      <c r="MRD25" s="219"/>
      <c r="MRE25" s="219"/>
      <c r="MRF25" s="219"/>
      <c r="MRG25" s="219"/>
      <c r="MRH25" s="219"/>
      <c r="MRI25" s="219"/>
      <c r="MRJ25" s="219"/>
      <c r="MRK25" s="219"/>
      <c r="MRL25" s="219"/>
      <c r="MRM25" s="219"/>
      <c r="MRN25" s="219"/>
      <c r="MRO25" s="219"/>
      <c r="MRP25" s="219"/>
      <c r="MRQ25" s="219"/>
      <c r="MRR25" s="219"/>
      <c r="MRS25" s="219"/>
      <c r="MRT25" s="219"/>
      <c r="MRU25" s="219"/>
      <c r="MRV25" s="219"/>
      <c r="MRW25" s="219"/>
      <c r="MRX25" s="219"/>
      <c r="MRY25" s="219"/>
      <c r="MRZ25" s="219"/>
      <c r="MSA25" s="219"/>
      <c r="MSB25" s="219"/>
      <c r="MSC25" s="219"/>
      <c r="MSD25" s="219"/>
      <c r="MSE25" s="219"/>
      <c r="MSF25" s="219"/>
      <c r="MSG25" s="219"/>
      <c r="MSH25" s="219"/>
      <c r="MSI25" s="219"/>
      <c r="MSJ25" s="219"/>
      <c r="MSK25" s="219"/>
      <c r="MSL25" s="219"/>
      <c r="MSM25" s="219"/>
      <c r="MSN25" s="219"/>
      <c r="MSO25" s="219"/>
      <c r="MSP25" s="219"/>
      <c r="MSQ25" s="219"/>
      <c r="MSR25" s="219"/>
      <c r="MSS25" s="219"/>
      <c r="MST25" s="219"/>
      <c r="MSU25" s="219"/>
      <c r="MSV25" s="219"/>
      <c r="MSW25" s="219"/>
      <c r="MSX25" s="219"/>
      <c r="MSY25" s="219"/>
      <c r="MSZ25" s="219"/>
      <c r="MTA25" s="219"/>
      <c r="MTB25" s="219"/>
      <c r="MTC25" s="219"/>
      <c r="MTD25" s="219"/>
      <c r="MTE25" s="219"/>
      <c r="MTF25" s="219"/>
      <c r="MTG25" s="219"/>
      <c r="MTH25" s="219"/>
      <c r="MTI25" s="219"/>
      <c r="MTJ25" s="219"/>
      <c r="MTK25" s="219"/>
      <c r="MTL25" s="219"/>
      <c r="MTM25" s="219"/>
      <c r="MTN25" s="219"/>
      <c r="MTO25" s="219"/>
      <c r="MTP25" s="219"/>
      <c r="MTQ25" s="219"/>
      <c r="MTR25" s="219"/>
      <c r="MTS25" s="219"/>
      <c r="MTT25" s="219"/>
      <c r="MTU25" s="219"/>
      <c r="MTV25" s="219"/>
      <c r="MTW25" s="219"/>
      <c r="MTX25" s="219"/>
      <c r="MTY25" s="219"/>
      <c r="MTZ25" s="219"/>
      <c r="MUA25" s="219"/>
      <c r="MUB25" s="219"/>
      <c r="MUC25" s="219"/>
      <c r="MUD25" s="219"/>
      <c r="MUE25" s="219"/>
      <c r="MUF25" s="219"/>
      <c r="MUG25" s="219"/>
      <c r="MUH25" s="219"/>
      <c r="MUI25" s="219"/>
      <c r="MUJ25" s="219"/>
      <c r="MUK25" s="219"/>
      <c r="MUL25" s="219"/>
      <c r="MUM25" s="219"/>
      <c r="MUN25" s="219"/>
      <c r="MUO25" s="219"/>
      <c r="MUP25" s="219"/>
      <c r="MUQ25" s="219"/>
      <c r="MUR25" s="219"/>
      <c r="MUS25" s="219"/>
      <c r="MUT25" s="219"/>
      <c r="MUU25" s="219"/>
      <c r="MUV25" s="219"/>
      <c r="MUW25" s="219"/>
      <c r="MUX25" s="219"/>
      <c r="MUY25" s="219"/>
      <c r="MUZ25" s="219"/>
      <c r="MVA25" s="219"/>
      <c r="MVB25" s="219"/>
      <c r="MVC25" s="219"/>
      <c r="MVD25" s="219"/>
      <c r="MVE25" s="219"/>
      <c r="MVF25" s="219"/>
      <c r="MVG25" s="219"/>
      <c r="MVH25" s="219"/>
      <c r="MVI25" s="219"/>
      <c r="MVJ25" s="219"/>
      <c r="MVK25" s="219"/>
      <c r="MVL25" s="219"/>
      <c r="MVM25" s="219"/>
      <c r="MVN25" s="219"/>
      <c r="MVO25" s="219"/>
      <c r="MVP25" s="219"/>
      <c r="MVQ25" s="219"/>
      <c r="MVR25" s="219"/>
      <c r="MVS25" s="219"/>
      <c r="MVT25" s="219"/>
      <c r="MVU25" s="219"/>
      <c r="MVV25" s="219"/>
      <c r="MVW25" s="219"/>
      <c r="MVX25" s="219"/>
      <c r="MVY25" s="219"/>
      <c r="MVZ25" s="219"/>
      <c r="MWA25" s="219"/>
      <c r="MWB25" s="219"/>
      <c r="MWC25" s="219"/>
      <c r="MWD25" s="219"/>
      <c r="MWE25" s="219"/>
      <c r="MWF25" s="219"/>
      <c r="MWG25" s="219"/>
      <c r="MWH25" s="219"/>
      <c r="MWI25" s="219"/>
      <c r="MWJ25" s="219"/>
      <c r="MWK25" s="219"/>
      <c r="MWL25" s="219"/>
      <c r="MWM25" s="219"/>
      <c r="MWN25" s="219"/>
      <c r="MWO25" s="219"/>
      <c r="MWP25" s="219"/>
      <c r="MWQ25" s="219"/>
      <c r="MWR25" s="219"/>
      <c r="MWS25" s="219"/>
      <c r="MWT25" s="219"/>
      <c r="MWU25" s="219"/>
      <c r="MWV25" s="219"/>
      <c r="MWW25" s="219"/>
      <c r="MWX25" s="219"/>
      <c r="MWY25" s="219"/>
      <c r="MWZ25" s="219"/>
      <c r="MXA25" s="219"/>
      <c r="MXB25" s="219"/>
      <c r="MXC25" s="219"/>
      <c r="MXD25" s="219"/>
      <c r="MXE25" s="219"/>
      <c r="MXF25" s="219"/>
      <c r="MXG25" s="219"/>
      <c r="MXH25" s="219"/>
      <c r="MXI25" s="219"/>
      <c r="MXJ25" s="219"/>
      <c r="MXK25" s="219"/>
      <c r="MXL25" s="219"/>
      <c r="MXM25" s="219"/>
      <c r="MXN25" s="219"/>
      <c r="MXO25" s="219"/>
      <c r="MXP25" s="219"/>
      <c r="MXQ25" s="219"/>
      <c r="MXR25" s="219"/>
      <c r="MXS25" s="219"/>
      <c r="MXT25" s="219"/>
      <c r="MXU25" s="219"/>
      <c r="MXV25" s="219"/>
      <c r="MXW25" s="219"/>
      <c r="MXX25" s="219"/>
      <c r="MXY25" s="219"/>
      <c r="MXZ25" s="219"/>
      <c r="MYA25" s="219"/>
      <c r="MYB25" s="219"/>
      <c r="MYC25" s="219"/>
      <c r="MYD25" s="219"/>
      <c r="MYE25" s="219"/>
      <c r="MYF25" s="219"/>
      <c r="MYG25" s="219"/>
      <c r="MYH25" s="219"/>
      <c r="MYI25" s="219"/>
      <c r="MYJ25" s="219"/>
      <c r="MYK25" s="219"/>
      <c r="MYL25" s="219"/>
      <c r="MYM25" s="219"/>
      <c r="MYN25" s="219"/>
      <c r="MYO25" s="219"/>
      <c r="MYP25" s="219"/>
      <c r="MYQ25" s="219"/>
      <c r="MYR25" s="219"/>
      <c r="MYS25" s="219"/>
      <c r="MYT25" s="219"/>
      <c r="MYU25" s="219"/>
      <c r="MYV25" s="219"/>
      <c r="MYW25" s="219"/>
      <c r="MYX25" s="219"/>
      <c r="MYY25" s="219"/>
      <c r="MYZ25" s="219"/>
      <c r="MZA25" s="219"/>
      <c r="MZB25" s="219"/>
      <c r="MZC25" s="219"/>
      <c r="MZD25" s="219"/>
      <c r="MZE25" s="219"/>
      <c r="MZF25" s="219"/>
      <c r="MZG25" s="219"/>
      <c r="MZH25" s="219"/>
      <c r="MZI25" s="219"/>
      <c r="MZJ25" s="219"/>
      <c r="MZK25" s="219"/>
      <c r="MZL25" s="219"/>
      <c r="MZM25" s="219"/>
      <c r="MZN25" s="219"/>
      <c r="MZO25" s="219"/>
      <c r="MZP25" s="219"/>
      <c r="MZQ25" s="219"/>
      <c r="MZR25" s="219"/>
      <c r="MZS25" s="219"/>
      <c r="MZT25" s="219"/>
      <c r="MZU25" s="219"/>
      <c r="MZV25" s="219"/>
      <c r="MZW25" s="219"/>
      <c r="MZX25" s="219"/>
      <c r="MZY25" s="219"/>
      <c r="MZZ25" s="219"/>
      <c r="NAA25" s="219"/>
      <c r="NAB25" s="219"/>
      <c r="NAC25" s="219"/>
      <c r="NAD25" s="219"/>
      <c r="NAE25" s="219"/>
      <c r="NAF25" s="219"/>
      <c r="NAG25" s="219"/>
      <c r="NAH25" s="219"/>
      <c r="NAI25" s="219"/>
      <c r="NAJ25" s="219"/>
      <c r="NAK25" s="219"/>
      <c r="NAL25" s="219"/>
      <c r="NAM25" s="219"/>
      <c r="NAN25" s="219"/>
      <c r="NAO25" s="219"/>
      <c r="NAP25" s="219"/>
      <c r="NAQ25" s="219"/>
      <c r="NAR25" s="219"/>
      <c r="NAS25" s="219"/>
      <c r="NAT25" s="219"/>
      <c r="NAU25" s="219"/>
      <c r="NAV25" s="219"/>
      <c r="NAW25" s="219"/>
      <c r="NAX25" s="219"/>
      <c r="NAY25" s="219"/>
      <c r="NAZ25" s="219"/>
      <c r="NBA25" s="219"/>
      <c r="NBB25" s="219"/>
      <c r="NBC25" s="219"/>
      <c r="NBD25" s="219"/>
      <c r="NBE25" s="219"/>
      <c r="NBF25" s="219"/>
      <c r="NBG25" s="219"/>
      <c r="NBH25" s="219"/>
      <c r="NBI25" s="219"/>
      <c r="NBJ25" s="219"/>
      <c r="NBK25" s="219"/>
      <c r="NBL25" s="219"/>
      <c r="NBM25" s="219"/>
      <c r="NBN25" s="219"/>
      <c r="NBO25" s="219"/>
      <c r="NBP25" s="219"/>
      <c r="NBQ25" s="219"/>
      <c r="NBR25" s="219"/>
      <c r="NBS25" s="219"/>
      <c r="NBT25" s="219"/>
      <c r="NBU25" s="219"/>
      <c r="NBV25" s="219"/>
      <c r="NBW25" s="219"/>
      <c r="NBX25" s="219"/>
      <c r="NBY25" s="219"/>
      <c r="NBZ25" s="219"/>
      <c r="NCA25" s="219"/>
      <c r="NCB25" s="219"/>
      <c r="NCC25" s="219"/>
      <c r="NCD25" s="219"/>
      <c r="NCE25" s="219"/>
      <c r="NCF25" s="219"/>
      <c r="NCG25" s="219"/>
      <c r="NCH25" s="219"/>
      <c r="NCI25" s="219"/>
      <c r="NCJ25" s="219"/>
      <c r="NCK25" s="219"/>
      <c r="NCL25" s="219"/>
      <c r="NCM25" s="219"/>
      <c r="NCN25" s="219"/>
      <c r="NCO25" s="219"/>
      <c r="NCP25" s="219"/>
      <c r="NCQ25" s="219"/>
      <c r="NCR25" s="219"/>
      <c r="NCS25" s="219"/>
      <c r="NCT25" s="219"/>
      <c r="NCU25" s="219"/>
      <c r="NCV25" s="219"/>
      <c r="NCW25" s="219"/>
      <c r="NCX25" s="219"/>
      <c r="NCY25" s="219"/>
      <c r="NCZ25" s="219"/>
      <c r="NDA25" s="219"/>
      <c r="NDB25" s="219"/>
      <c r="NDC25" s="219"/>
      <c r="NDD25" s="219"/>
      <c r="NDE25" s="219"/>
      <c r="NDF25" s="219"/>
      <c r="NDG25" s="219"/>
      <c r="NDH25" s="219"/>
      <c r="NDI25" s="219"/>
      <c r="NDJ25" s="219"/>
      <c r="NDK25" s="219"/>
      <c r="NDL25" s="219"/>
      <c r="NDM25" s="219"/>
      <c r="NDN25" s="219"/>
      <c r="NDO25" s="219"/>
      <c r="NDP25" s="219"/>
      <c r="NDQ25" s="219"/>
      <c r="NDR25" s="219"/>
      <c r="NDS25" s="219"/>
      <c r="NDT25" s="219"/>
      <c r="NDU25" s="219"/>
      <c r="NDV25" s="219"/>
      <c r="NDW25" s="219"/>
      <c r="NDX25" s="219"/>
      <c r="NDY25" s="219"/>
      <c r="NDZ25" s="219"/>
      <c r="NEA25" s="219"/>
      <c r="NEB25" s="219"/>
      <c r="NEC25" s="219"/>
      <c r="NED25" s="219"/>
      <c r="NEE25" s="219"/>
      <c r="NEF25" s="219"/>
      <c r="NEG25" s="219"/>
      <c r="NEH25" s="219"/>
      <c r="NEI25" s="219"/>
      <c r="NEJ25" s="219"/>
      <c r="NEK25" s="219"/>
      <c r="NEL25" s="219"/>
      <c r="NEM25" s="219"/>
      <c r="NEN25" s="219"/>
      <c r="NEO25" s="219"/>
      <c r="NEP25" s="219"/>
      <c r="NEQ25" s="219"/>
      <c r="NER25" s="219"/>
      <c r="NES25" s="219"/>
      <c r="NET25" s="219"/>
      <c r="NEU25" s="219"/>
      <c r="NEV25" s="219"/>
      <c r="NEW25" s="219"/>
      <c r="NEX25" s="219"/>
      <c r="NEY25" s="219"/>
      <c r="NEZ25" s="219"/>
      <c r="NFA25" s="219"/>
      <c r="NFB25" s="219"/>
      <c r="NFC25" s="219"/>
      <c r="NFD25" s="219"/>
      <c r="NFE25" s="219"/>
      <c r="NFF25" s="219"/>
      <c r="NFG25" s="219"/>
      <c r="NFH25" s="219"/>
      <c r="NFI25" s="219"/>
      <c r="NFJ25" s="219"/>
      <c r="NFK25" s="219"/>
      <c r="NFL25" s="219"/>
      <c r="NFM25" s="219"/>
      <c r="NFN25" s="219"/>
      <c r="NFO25" s="219"/>
      <c r="NFP25" s="219"/>
      <c r="NFQ25" s="219"/>
      <c r="NFR25" s="219"/>
      <c r="NFS25" s="219"/>
      <c r="NFT25" s="219"/>
      <c r="NFU25" s="219"/>
      <c r="NFV25" s="219"/>
      <c r="NFW25" s="219"/>
      <c r="NFX25" s="219"/>
      <c r="NFY25" s="219"/>
      <c r="NFZ25" s="219"/>
      <c r="NGA25" s="219"/>
      <c r="NGB25" s="219"/>
      <c r="NGC25" s="219"/>
      <c r="NGD25" s="219"/>
      <c r="NGE25" s="219"/>
      <c r="NGF25" s="219"/>
      <c r="NGG25" s="219"/>
      <c r="NGH25" s="219"/>
      <c r="NGI25" s="219"/>
      <c r="NGJ25" s="219"/>
      <c r="NGK25" s="219"/>
      <c r="NGL25" s="219"/>
      <c r="NGM25" s="219"/>
      <c r="NGN25" s="219"/>
      <c r="NGO25" s="219"/>
      <c r="NGP25" s="219"/>
      <c r="NGQ25" s="219"/>
      <c r="NGR25" s="219"/>
      <c r="NGS25" s="219"/>
      <c r="NGT25" s="219"/>
      <c r="NGU25" s="219"/>
      <c r="NGV25" s="219"/>
      <c r="NGW25" s="219"/>
      <c r="NGX25" s="219"/>
      <c r="NGY25" s="219"/>
      <c r="NGZ25" s="219"/>
      <c r="NHA25" s="219"/>
      <c r="NHB25" s="219"/>
      <c r="NHC25" s="219"/>
      <c r="NHD25" s="219"/>
      <c r="NHE25" s="219"/>
      <c r="NHF25" s="219"/>
      <c r="NHG25" s="219"/>
      <c r="NHH25" s="219"/>
      <c r="NHI25" s="219"/>
      <c r="NHJ25" s="219"/>
      <c r="NHK25" s="219"/>
      <c r="NHL25" s="219"/>
      <c r="NHM25" s="219"/>
      <c r="NHN25" s="219"/>
      <c r="NHO25" s="219"/>
      <c r="NHP25" s="219"/>
      <c r="NHQ25" s="219"/>
      <c r="NHR25" s="219"/>
      <c r="NHS25" s="219"/>
      <c r="NHT25" s="219"/>
      <c r="NHU25" s="219"/>
      <c r="NHV25" s="219"/>
      <c r="NHW25" s="219"/>
      <c r="NHX25" s="219"/>
      <c r="NHY25" s="219"/>
      <c r="NHZ25" s="219"/>
      <c r="NIA25" s="219"/>
      <c r="NIB25" s="219"/>
      <c r="NIC25" s="219"/>
      <c r="NID25" s="219"/>
      <c r="NIE25" s="219"/>
      <c r="NIF25" s="219"/>
      <c r="NIG25" s="219"/>
      <c r="NIH25" s="219"/>
      <c r="NII25" s="219"/>
      <c r="NIJ25" s="219"/>
      <c r="NIK25" s="219"/>
      <c r="NIL25" s="219"/>
      <c r="NIM25" s="219"/>
      <c r="NIN25" s="219"/>
      <c r="NIO25" s="219"/>
      <c r="NIP25" s="219"/>
      <c r="NIQ25" s="219"/>
      <c r="NIR25" s="219"/>
      <c r="NIS25" s="219"/>
      <c r="NIT25" s="219"/>
      <c r="NIU25" s="219"/>
      <c r="NIV25" s="219"/>
      <c r="NIW25" s="219"/>
      <c r="NIX25" s="219"/>
      <c r="NIY25" s="219"/>
      <c r="NIZ25" s="219"/>
      <c r="NJA25" s="219"/>
      <c r="NJB25" s="219"/>
      <c r="NJC25" s="219"/>
      <c r="NJD25" s="219"/>
      <c r="NJE25" s="219"/>
      <c r="NJF25" s="219"/>
      <c r="NJG25" s="219"/>
      <c r="NJH25" s="219"/>
      <c r="NJI25" s="219"/>
      <c r="NJJ25" s="219"/>
      <c r="NJK25" s="219"/>
      <c r="NJL25" s="219"/>
      <c r="NJM25" s="219"/>
      <c r="NJN25" s="219"/>
      <c r="NJO25" s="219"/>
      <c r="NJP25" s="219"/>
      <c r="NJQ25" s="219"/>
      <c r="NJR25" s="219"/>
      <c r="NJS25" s="219"/>
      <c r="NJT25" s="219"/>
      <c r="NJU25" s="219"/>
      <c r="NJV25" s="219"/>
      <c r="NJW25" s="219"/>
      <c r="NJX25" s="219"/>
      <c r="NJY25" s="219"/>
      <c r="NJZ25" s="219"/>
      <c r="NKA25" s="219"/>
      <c r="NKB25" s="219"/>
      <c r="NKC25" s="219"/>
      <c r="NKD25" s="219"/>
      <c r="NKE25" s="219"/>
      <c r="NKF25" s="219"/>
      <c r="NKG25" s="219"/>
      <c r="NKH25" s="219"/>
      <c r="NKI25" s="219"/>
      <c r="NKJ25" s="219"/>
      <c r="NKK25" s="219"/>
      <c r="NKL25" s="219"/>
      <c r="NKM25" s="219"/>
      <c r="NKN25" s="219"/>
      <c r="NKO25" s="219"/>
      <c r="NKP25" s="219"/>
      <c r="NKQ25" s="219"/>
      <c r="NKR25" s="219"/>
      <c r="NKS25" s="219"/>
      <c r="NKT25" s="219"/>
      <c r="NKU25" s="219"/>
      <c r="NKV25" s="219"/>
      <c r="NKW25" s="219"/>
      <c r="NKX25" s="219"/>
      <c r="NKY25" s="219"/>
      <c r="NKZ25" s="219"/>
      <c r="NLA25" s="219"/>
      <c r="NLB25" s="219"/>
      <c r="NLC25" s="219"/>
      <c r="NLD25" s="219"/>
      <c r="NLE25" s="219"/>
      <c r="NLF25" s="219"/>
      <c r="NLG25" s="219"/>
      <c r="NLH25" s="219"/>
      <c r="NLI25" s="219"/>
      <c r="NLJ25" s="219"/>
      <c r="NLK25" s="219"/>
      <c r="NLL25" s="219"/>
      <c r="NLM25" s="219"/>
      <c r="NLN25" s="219"/>
      <c r="NLO25" s="219"/>
      <c r="NLP25" s="219"/>
      <c r="NLQ25" s="219"/>
      <c r="NLR25" s="219"/>
      <c r="NLS25" s="219"/>
      <c r="NLT25" s="219"/>
      <c r="NLU25" s="219"/>
      <c r="NLV25" s="219"/>
      <c r="NLW25" s="219"/>
      <c r="NLX25" s="219"/>
      <c r="NLY25" s="219"/>
      <c r="NLZ25" s="219"/>
      <c r="NMA25" s="219"/>
      <c r="NMB25" s="219"/>
      <c r="NMC25" s="219"/>
      <c r="NMD25" s="219"/>
      <c r="NME25" s="219"/>
      <c r="NMF25" s="219"/>
      <c r="NMG25" s="219"/>
      <c r="NMH25" s="219"/>
      <c r="NMI25" s="219"/>
      <c r="NMJ25" s="219"/>
      <c r="NMK25" s="219"/>
      <c r="NML25" s="219"/>
      <c r="NMM25" s="219"/>
      <c r="NMN25" s="219"/>
      <c r="NMO25" s="219"/>
      <c r="NMP25" s="219"/>
      <c r="NMQ25" s="219"/>
      <c r="NMR25" s="219"/>
      <c r="NMS25" s="219"/>
      <c r="NMT25" s="219"/>
      <c r="NMU25" s="219"/>
      <c r="NMV25" s="219"/>
      <c r="NMW25" s="219"/>
      <c r="NMX25" s="219"/>
      <c r="NMY25" s="219"/>
      <c r="NMZ25" s="219"/>
      <c r="NNA25" s="219"/>
      <c r="NNB25" s="219"/>
      <c r="NNC25" s="219"/>
      <c r="NND25" s="219"/>
      <c r="NNE25" s="219"/>
      <c r="NNF25" s="219"/>
      <c r="NNG25" s="219"/>
      <c r="NNH25" s="219"/>
      <c r="NNI25" s="219"/>
      <c r="NNJ25" s="219"/>
      <c r="NNK25" s="219"/>
      <c r="NNL25" s="219"/>
      <c r="NNM25" s="219"/>
      <c r="NNN25" s="219"/>
      <c r="NNO25" s="219"/>
      <c r="NNP25" s="219"/>
      <c r="NNQ25" s="219"/>
      <c r="NNR25" s="219"/>
      <c r="NNS25" s="219"/>
      <c r="NNT25" s="219"/>
      <c r="NNU25" s="219"/>
      <c r="NNV25" s="219"/>
      <c r="NNW25" s="219"/>
      <c r="NNX25" s="219"/>
      <c r="NNY25" s="219"/>
      <c r="NNZ25" s="219"/>
      <c r="NOA25" s="219"/>
      <c r="NOB25" s="219"/>
      <c r="NOC25" s="219"/>
      <c r="NOD25" s="219"/>
      <c r="NOE25" s="219"/>
      <c r="NOF25" s="219"/>
      <c r="NOG25" s="219"/>
      <c r="NOH25" s="219"/>
      <c r="NOI25" s="219"/>
      <c r="NOJ25" s="219"/>
      <c r="NOK25" s="219"/>
      <c r="NOL25" s="219"/>
      <c r="NOM25" s="219"/>
      <c r="NON25" s="219"/>
      <c r="NOO25" s="219"/>
      <c r="NOP25" s="219"/>
      <c r="NOQ25" s="219"/>
      <c r="NOR25" s="219"/>
      <c r="NOS25" s="219"/>
      <c r="NOT25" s="219"/>
      <c r="NOU25" s="219"/>
      <c r="NOV25" s="219"/>
      <c r="NOW25" s="219"/>
      <c r="NOX25" s="219"/>
      <c r="NOY25" s="219"/>
      <c r="NOZ25" s="219"/>
      <c r="NPA25" s="219"/>
      <c r="NPB25" s="219"/>
      <c r="NPC25" s="219"/>
      <c r="NPD25" s="219"/>
      <c r="NPE25" s="219"/>
      <c r="NPF25" s="219"/>
      <c r="NPG25" s="219"/>
      <c r="NPH25" s="219"/>
      <c r="NPI25" s="219"/>
      <c r="NPJ25" s="219"/>
      <c r="NPK25" s="219"/>
      <c r="NPL25" s="219"/>
      <c r="NPM25" s="219"/>
      <c r="NPN25" s="219"/>
      <c r="NPO25" s="219"/>
      <c r="NPP25" s="219"/>
      <c r="NPQ25" s="219"/>
      <c r="NPR25" s="219"/>
      <c r="NPS25" s="219"/>
      <c r="NPT25" s="219"/>
      <c r="NPU25" s="219"/>
      <c r="NPV25" s="219"/>
      <c r="NPW25" s="219"/>
      <c r="NPX25" s="219"/>
      <c r="NPY25" s="219"/>
      <c r="NPZ25" s="219"/>
      <c r="NQA25" s="219"/>
      <c r="NQB25" s="219"/>
      <c r="NQC25" s="219"/>
      <c r="NQD25" s="219"/>
      <c r="NQE25" s="219"/>
      <c r="NQF25" s="219"/>
      <c r="NQG25" s="219"/>
      <c r="NQH25" s="219"/>
      <c r="NQI25" s="219"/>
      <c r="NQJ25" s="219"/>
      <c r="NQK25" s="219"/>
      <c r="NQL25" s="219"/>
      <c r="NQM25" s="219"/>
      <c r="NQN25" s="219"/>
      <c r="NQO25" s="219"/>
      <c r="NQP25" s="219"/>
      <c r="NQQ25" s="219"/>
      <c r="NQR25" s="219"/>
      <c r="NQS25" s="219"/>
      <c r="NQT25" s="219"/>
      <c r="NQU25" s="219"/>
      <c r="NQV25" s="219"/>
      <c r="NQW25" s="219"/>
      <c r="NQX25" s="219"/>
      <c r="NQY25" s="219"/>
      <c r="NQZ25" s="219"/>
      <c r="NRA25" s="219"/>
      <c r="NRB25" s="219"/>
      <c r="NRC25" s="219"/>
      <c r="NRD25" s="219"/>
      <c r="NRE25" s="219"/>
      <c r="NRF25" s="219"/>
      <c r="NRG25" s="219"/>
      <c r="NRH25" s="219"/>
      <c r="NRI25" s="219"/>
      <c r="NRJ25" s="219"/>
      <c r="NRK25" s="219"/>
      <c r="NRL25" s="219"/>
      <c r="NRM25" s="219"/>
      <c r="NRN25" s="219"/>
      <c r="NRO25" s="219"/>
      <c r="NRP25" s="219"/>
      <c r="NRQ25" s="219"/>
      <c r="NRR25" s="219"/>
      <c r="NRS25" s="219"/>
      <c r="NRT25" s="219"/>
      <c r="NRU25" s="219"/>
      <c r="NRV25" s="219"/>
      <c r="NRW25" s="219"/>
      <c r="NRX25" s="219"/>
      <c r="NRY25" s="219"/>
      <c r="NRZ25" s="219"/>
      <c r="NSA25" s="219"/>
      <c r="NSB25" s="219"/>
      <c r="NSC25" s="219"/>
      <c r="NSD25" s="219"/>
      <c r="NSE25" s="219"/>
      <c r="NSF25" s="219"/>
      <c r="NSG25" s="219"/>
      <c r="NSH25" s="219"/>
      <c r="NSI25" s="219"/>
      <c r="NSJ25" s="219"/>
      <c r="NSK25" s="219"/>
      <c r="NSL25" s="219"/>
      <c r="NSM25" s="219"/>
      <c r="NSN25" s="219"/>
      <c r="NSO25" s="219"/>
      <c r="NSP25" s="219"/>
      <c r="NSQ25" s="219"/>
      <c r="NSR25" s="219"/>
      <c r="NSS25" s="219"/>
      <c r="NST25" s="219"/>
      <c r="NSU25" s="219"/>
      <c r="NSV25" s="219"/>
      <c r="NSW25" s="219"/>
      <c r="NSX25" s="219"/>
      <c r="NSY25" s="219"/>
      <c r="NSZ25" s="219"/>
      <c r="NTA25" s="219"/>
      <c r="NTB25" s="219"/>
      <c r="NTC25" s="219"/>
      <c r="NTD25" s="219"/>
      <c r="NTE25" s="219"/>
      <c r="NTF25" s="219"/>
      <c r="NTG25" s="219"/>
      <c r="NTH25" s="219"/>
      <c r="NTI25" s="219"/>
      <c r="NTJ25" s="219"/>
      <c r="NTK25" s="219"/>
      <c r="NTL25" s="219"/>
      <c r="NTM25" s="219"/>
      <c r="NTN25" s="219"/>
      <c r="NTO25" s="219"/>
      <c r="NTP25" s="219"/>
      <c r="NTQ25" s="219"/>
      <c r="NTR25" s="219"/>
      <c r="NTS25" s="219"/>
      <c r="NTT25" s="219"/>
      <c r="NTU25" s="219"/>
      <c r="NTV25" s="219"/>
      <c r="NTW25" s="219"/>
      <c r="NTX25" s="219"/>
      <c r="NTY25" s="219"/>
      <c r="NTZ25" s="219"/>
      <c r="NUA25" s="219"/>
      <c r="NUB25" s="219"/>
      <c r="NUC25" s="219"/>
      <c r="NUD25" s="219"/>
      <c r="NUE25" s="219"/>
      <c r="NUF25" s="219"/>
      <c r="NUG25" s="219"/>
      <c r="NUH25" s="219"/>
      <c r="NUI25" s="219"/>
      <c r="NUJ25" s="219"/>
      <c r="NUK25" s="219"/>
      <c r="NUL25" s="219"/>
      <c r="NUM25" s="219"/>
      <c r="NUN25" s="219"/>
      <c r="NUO25" s="219"/>
      <c r="NUP25" s="219"/>
      <c r="NUQ25" s="219"/>
      <c r="NUR25" s="219"/>
      <c r="NUS25" s="219"/>
      <c r="NUT25" s="219"/>
      <c r="NUU25" s="219"/>
      <c r="NUV25" s="219"/>
      <c r="NUW25" s="219"/>
      <c r="NUX25" s="219"/>
      <c r="NUY25" s="219"/>
      <c r="NUZ25" s="219"/>
      <c r="NVA25" s="219"/>
      <c r="NVB25" s="219"/>
      <c r="NVC25" s="219"/>
      <c r="NVD25" s="219"/>
      <c r="NVE25" s="219"/>
      <c r="NVF25" s="219"/>
      <c r="NVG25" s="219"/>
      <c r="NVH25" s="219"/>
      <c r="NVI25" s="219"/>
      <c r="NVJ25" s="219"/>
      <c r="NVK25" s="219"/>
      <c r="NVL25" s="219"/>
      <c r="NVM25" s="219"/>
      <c r="NVN25" s="219"/>
      <c r="NVO25" s="219"/>
      <c r="NVP25" s="219"/>
      <c r="NVQ25" s="219"/>
      <c r="NVR25" s="219"/>
      <c r="NVS25" s="219"/>
      <c r="NVT25" s="219"/>
      <c r="NVU25" s="219"/>
      <c r="NVV25" s="219"/>
      <c r="NVW25" s="219"/>
      <c r="NVX25" s="219"/>
      <c r="NVY25" s="219"/>
      <c r="NVZ25" s="219"/>
      <c r="NWA25" s="219"/>
      <c r="NWB25" s="219"/>
      <c r="NWC25" s="219"/>
      <c r="NWD25" s="219"/>
      <c r="NWE25" s="219"/>
      <c r="NWF25" s="219"/>
      <c r="NWG25" s="219"/>
      <c r="NWH25" s="219"/>
      <c r="NWI25" s="219"/>
      <c r="NWJ25" s="219"/>
      <c r="NWK25" s="219"/>
      <c r="NWL25" s="219"/>
      <c r="NWM25" s="219"/>
      <c r="NWN25" s="219"/>
      <c r="NWO25" s="219"/>
      <c r="NWP25" s="219"/>
      <c r="NWQ25" s="219"/>
      <c r="NWR25" s="219"/>
      <c r="NWS25" s="219"/>
      <c r="NWT25" s="219"/>
      <c r="NWU25" s="219"/>
      <c r="NWV25" s="219"/>
      <c r="NWW25" s="219"/>
      <c r="NWX25" s="219"/>
      <c r="NWY25" s="219"/>
      <c r="NWZ25" s="219"/>
      <c r="NXA25" s="219"/>
      <c r="NXB25" s="219"/>
      <c r="NXC25" s="219"/>
      <c r="NXD25" s="219"/>
      <c r="NXE25" s="219"/>
      <c r="NXF25" s="219"/>
      <c r="NXG25" s="219"/>
      <c r="NXH25" s="219"/>
      <c r="NXI25" s="219"/>
      <c r="NXJ25" s="219"/>
      <c r="NXK25" s="219"/>
      <c r="NXL25" s="219"/>
      <c r="NXM25" s="219"/>
      <c r="NXN25" s="219"/>
      <c r="NXO25" s="219"/>
      <c r="NXP25" s="219"/>
      <c r="NXQ25" s="219"/>
      <c r="NXR25" s="219"/>
      <c r="NXS25" s="219"/>
      <c r="NXT25" s="219"/>
      <c r="NXU25" s="219"/>
      <c r="NXV25" s="219"/>
      <c r="NXW25" s="219"/>
      <c r="NXX25" s="219"/>
      <c r="NXY25" s="219"/>
      <c r="NXZ25" s="219"/>
      <c r="NYA25" s="219"/>
      <c r="NYB25" s="219"/>
      <c r="NYC25" s="219"/>
      <c r="NYD25" s="219"/>
      <c r="NYE25" s="219"/>
      <c r="NYF25" s="219"/>
      <c r="NYG25" s="219"/>
      <c r="NYH25" s="219"/>
      <c r="NYI25" s="219"/>
      <c r="NYJ25" s="219"/>
      <c r="NYK25" s="219"/>
      <c r="NYL25" s="219"/>
      <c r="NYM25" s="219"/>
      <c r="NYN25" s="219"/>
      <c r="NYO25" s="219"/>
      <c r="NYP25" s="219"/>
      <c r="NYQ25" s="219"/>
      <c r="NYR25" s="219"/>
      <c r="NYS25" s="219"/>
      <c r="NYT25" s="219"/>
      <c r="NYU25" s="219"/>
      <c r="NYV25" s="219"/>
      <c r="NYW25" s="219"/>
      <c r="NYX25" s="219"/>
      <c r="NYY25" s="219"/>
      <c r="NYZ25" s="219"/>
      <c r="NZA25" s="219"/>
      <c r="NZB25" s="219"/>
      <c r="NZC25" s="219"/>
      <c r="NZD25" s="219"/>
      <c r="NZE25" s="219"/>
      <c r="NZF25" s="219"/>
      <c r="NZG25" s="219"/>
      <c r="NZH25" s="219"/>
      <c r="NZI25" s="219"/>
      <c r="NZJ25" s="219"/>
      <c r="NZK25" s="219"/>
      <c r="NZL25" s="219"/>
      <c r="NZM25" s="219"/>
      <c r="NZN25" s="219"/>
      <c r="NZO25" s="219"/>
      <c r="NZP25" s="219"/>
      <c r="NZQ25" s="219"/>
      <c r="NZR25" s="219"/>
      <c r="NZS25" s="219"/>
      <c r="NZT25" s="219"/>
      <c r="NZU25" s="219"/>
      <c r="NZV25" s="219"/>
      <c r="NZW25" s="219"/>
      <c r="NZX25" s="219"/>
      <c r="NZY25" s="219"/>
      <c r="NZZ25" s="219"/>
      <c r="OAA25" s="219"/>
      <c r="OAB25" s="219"/>
      <c r="OAC25" s="219"/>
      <c r="OAD25" s="219"/>
      <c r="OAE25" s="219"/>
      <c r="OAF25" s="219"/>
      <c r="OAG25" s="219"/>
      <c r="OAH25" s="219"/>
      <c r="OAI25" s="219"/>
      <c r="OAJ25" s="219"/>
      <c r="OAK25" s="219"/>
      <c r="OAL25" s="219"/>
      <c r="OAM25" s="219"/>
      <c r="OAN25" s="219"/>
      <c r="OAO25" s="219"/>
      <c r="OAP25" s="219"/>
      <c r="OAQ25" s="219"/>
      <c r="OAR25" s="219"/>
      <c r="OAS25" s="219"/>
      <c r="OAT25" s="219"/>
      <c r="OAU25" s="219"/>
      <c r="OAV25" s="219"/>
      <c r="OAW25" s="219"/>
      <c r="OAX25" s="219"/>
      <c r="OAY25" s="219"/>
      <c r="OAZ25" s="219"/>
      <c r="OBA25" s="219"/>
      <c r="OBB25" s="219"/>
      <c r="OBC25" s="219"/>
      <c r="OBD25" s="219"/>
      <c r="OBE25" s="219"/>
      <c r="OBF25" s="219"/>
      <c r="OBG25" s="219"/>
      <c r="OBH25" s="219"/>
      <c r="OBI25" s="219"/>
      <c r="OBJ25" s="219"/>
      <c r="OBK25" s="219"/>
      <c r="OBL25" s="219"/>
      <c r="OBM25" s="219"/>
      <c r="OBN25" s="219"/>
      <c r="OBO25" s="219"/>
      <c r="OBP25" s="219"/>
      <c r="OBQ25" s="219"/>
      <c r="OBR25" s="219"/>
      <c r="OBS25" s="219"/>
      <c r="OBT25" s="219"/>
      <c r="OBU25" s="219"/>
      <c r="OBV25" s="219"/>
      <c r="OBW25" s="219"/>
      <c r="OBX25" s="219"/>
      <c r="OBY25" s="219"/>
      <c r="OBZ25" s="219"/>
      <c r="OCA25" s="219"/>
      <c r="OCB25" s="219"/>
      <c r="OCC25" s="219"/>
      <c r="OCD25" s="219"/>
      <c r="OCE25" s="219"/>
      <c r="OCF25" s="219"/>
      <c r="OCG25" s="219"/>
      <c r="OCH25" s="219"/>
      <c r="OCI25" s="219"/>
      <c r="OCJ25" s="219"/>
      <c r="OCK25" s="219"/>
      <c r="OCL25" s="219"/>
      <c r="OCM25" s="219"/>
      <c r="OCN25" s="219"/>
      <c r="OCO25" s="219"/>
      <c r="OCP25" s="219"/>
      <c r="OCQ25" s="219"/>
      <c r="OCR25" s="219"/>
      <c r="OCS25" s="219"/>
      <c r="OCT25" s="219"/>
      <c r="OCU25" s="219"/>
      <c r="OCV25" s="219"/>
      <c r="OCW25" s="219"/>
      <c r="OCX25" s="219"/>
      <c r="OCY25" s="219"/>
      <c r="OCZ25" s="219"/>
      <c r="ODA25" s="219"/>
      <c r="ODB25" s="219"/>
      <c r="ODC25" s="219"/>
      <c r="ODD25" s="219"/>
      <c r="ODE25" s="219"/>
      <c r="ODF25" s="219"/>
      <c r="ODG25" s="219"/>
      <c r="ODH25" s="219"/>
      <c r="ODI25" s="219"/>
      <c r="ODJ25" s="219"/>
      <c r="ODK25" s="219"/>
      <c r="ODL25" s="219"/>
      <c r="ODM25" s="219"/>
      <c r="ODN25" s="219"/>
      <c r="ODO25" s="219"/>
      <c r="ODP25" s="219"/>
      <c r="ODQ25" s="219"/>
      <c r="ODR25" s="219"/>
      <c r="ODS25" s="219"/>
      <c r="ODT25" s="219"/>
      <c r="ODU25" s="219"/>
      <c r="ODV25" s="219"/>
      <c r="ODW25" s="219"/>
      <c r="ODX25" s="219"/>
      <c r="ODY25" s="219"/>
      <c r="ODZ25" s="219"/>
      <c r="OEA25" s="219"/>
      <c r="OEB25" s="219"/>
      <c r="OEC25" s="219"/>
      <c r="OED25" s="219"/>
      <c r="OEE25" s="219"/>
      <c r="OEF25" s="219"/>
      <c r="OEG25" s="219"/>
      <c r="OEH25" s="219"/>
      <c r="OEI25" s="219"/>
      <c r="OEJ25" s="219"/>
      <c r="OEK25" s="219"/>
      <c r="OEL25" s="219"/>
      <c r="OEM25" s="219"/>
      <c r="OEN25" s="219"/>
      <c r="OEO25" s="219"/>
      <c r="OEP25" s="219"/>
      <c r="OEQ25" s="219"/>
      <c r="OER25" s="219"/>
      <c r="OES25" s="219"/>
      <c r="OET25" s="219"/>
      <c r="OEU25" s="219"/>
      <c r="OEV25" s="219"/>
      <c r="OEW25" s="219"/>
      <c r="OEX25" s="219"/>
      <c r="OEY25" s="219"/>
      <c r="OEZ25" s="219"/>
      <c r="OFA25" s="219"/>
      <c r="OFB25" s="219"/>
      <c r="OFC25" s="219"/>
      <c r="OFD25" s="219"/>
      <c r="OFE25" s="219"/>
      <c r="OFF25" s="219"/>
      <c r="OFG25" s="219"/>
      <c r="OFH25" s="219"/>
      <c r="OFI25" s="219"/>
      <c r="OFJ25" s="219"/>
      <c r="OFK25" s="219"/>
      <c r="OFL25" s="219"/>
      <c r="OFM25" s="219"/>
      <c r="OFN25" s="219"/>
      <c r="OFO25" s="219"/>
      <c r="OFP25" s="219"/>
      <c r="OFQ25" s="219"/>
      <c r="OFR25" s="219"/>
      <c r="OFS25" s="219"/>
      <c r="OFT25" s="219"/>
      <c r="OFU25" s="219"/>
      <c r="OFV25" s="219"/>
      <c r="OFW25" s="219"/>
      <c r="OFX25" s="219"/>
      <c r="OFY25" s="219"/>
      <c r="OFZ25" s="219"/>
      <c r="OGA25" s="219"/>
      <c r="OGB25" s="219"/>
      <c r="OGC25" s="219"/>
      <c r="OGD25" s="219"/>
      <c r="OGE25" s="219"/>
      <c r="OGF25" s="219"/>
      <c r="OGG25" s="219"/>
      <c r="OGH25" s="219"/>
      <c r="OGI25" s="219"/>
      <c r="OGJ25" s="219"/>
      <c r="OGK25" s="219"/>
      <c r="OGL25" s="219"/>
      <c r="OGM25" s="219"/>
      <c r="OGN25" s="219"/>
      <c r="OGO25" s="219"/>
      <c r="OGP25" s="219"/>
      <c r="OGQ25" s="219"/>
      <c r="OGR25" s="219"/>
      <c r="OGS25" s="219"/>
      <c r="OGT25" s="219"/>
      <c r="OGU25" s="219"/>
      <c r="OGV25" s="219"/>
      <c r="OGW25" s="219"/>
      <c r="OGX25" s="219"/>
      <c r="OGY25" s="219"/>
      <c r="OGZ25" s="219"/>
      <c r="OHA25" s="219"/>
      <c r="OHB25" s="219"/>
      <c r="OHC25" s="219"/>
      <c r="OHD25" s="219"/>
      <c r="OHE25" s="219"/>
      <c r="OHF25" s="219"/>
      <c r="OHG25" s="219"/>
      <c r="OHH25" s="219"/>
      <c r="OHI25" s="219"/>
      <c r="OHJ25" s="219"/>
      <c r="OHK25" s="219"/>
      <c r="OHL25" s="219"/>
      <c r="OHM25" s="219"/>
      <c r="OHN25" s="219"/>
      <c r="OHO25" s="219"/>
      <c r="OHP25" s="219"/>
      <c r="OHQ25" s="219"/>
      <c r="OHR25" s="219"/>
      <c r="OHS25" s="219"/>
      <c r="OHT25" s="219"/>
      <c r="OHU25" s="219"/>
      <c r="OHV25" s="219"/>
      <c r="OHW25" s="219"/>
      <c r="OHX25" s="219"/>
      <c r="OHY25" s="219"/>
      <c r="OHZ25" s="219"/>
      <c r="OIA25" s="219"/>
      <c r="OIB25" s="219"/>
      <c r="OIC25" s="219"/>
      <c r="OID25" s="219"/>
      <c r="OIE25" s="219"/>
      <c r="OIF25" s="219"/>
      <c r="OIG25" s="219"/>
      <c r="OIH25" s="219"/>
      <c r="OII25" s="219"/>
      <c r="OIJ25" s="219"/>
      <c r="OIK25" s="219"/>
      <c r="OIL25" s="219"/>
      <c r="OIM25" s="219"/>
      <c r="OIN25" s="219"/>
      <c r="OIO25" s="219"/>
      <c r="OIP25" s="219"/>
      <c r="OIQ25" s="219"/>
      <c r="OIR25" s="219"/>
      <c r="OIS25" s="219"/>
      <c r="OIT25" s="219"/>
      <c r="OIU25" s="219"/>
      <c r="OIV25" s="219"/>
      <c r="OIW25" s="219"/>
      <c r="OIX25" s="219"/>
      <c r="OIY25" s="219"/>
      <c r="OIZ25" s="219"/>
      <c r="OJA25" s="219"/>
      <c r="OJB25" s="219"/>
      <c r="OJC25" s="219"/>
      <c r="OJD25" s="219"/>
      <c r="OJE25" s="219"/>
      <c r="OJF25" s="219"/>
      <c r="OJG25" s="219"/>
      <c r="OJH25" s="219"/>
      <c r="OJI25" s="219"/>
      <c r="OJJ25" s="219"/>
      <c r="OJK25" s="219"/>
      <c r="OJL25" s="219"/>
      <c r="OJM25" s="219"/>
      <c r="OJN25" s="219"/>
      <c r="OJO25" s="219"/>
      <c r="OJP25" s="219"/>
      <c r="OJQ25" s="219"/>
      <c r="OJR25" s="219"/>
      <c r="OJS25" s="219"/>
      <c r="OJT25" s="219"/>
      <c r="OJU25" s="219"/>
      <c r="OJV25" s="219"/>
      <c r="OJW25" s="219"/>
      <c r="OJX25" s="219"/>
      <c r="OJY25" s="219"/>
      <c r="OJZ25" s="219"/>
      <c r="OKA25" s="219"/>
      <c r="OKB25" s="219"/>
      <c r="OKC25" s="219"/>
      <c r="OKD25" s="219"/>
      <c r="OKE25" s="219"/>
      <c r="OKF25" s="219"/>
      <c r="OKG25" s="219"/>
      <c r="OKH25" s="219"/>
      <c r="OKI25" s="219"/>
      <c r="OKJ25" s="219"/>
      <c r="OKK25" s="219"/>
      <c r="OKL25" s="219"/>
      <c r="OKM25" s="219"/>
      <c r="OKN25" s="219"/>
      <c r="OKO25" s="219"/>
      <c r="OKP25" s="219"/>
      <c r="OKQ25" s="219"/>
      <c r="OKR25" s="219"/>
      <c r="OKS25" s="219"/>
      <c r="OKT25" s="219"/>
      <c r="OKU25" s="219"/>
      <c r="OKV25" s="219"/>
      <c r="OKW25" s="219"/>
      <c r="OKX25" s="219"/>
      <c r="OKY25" s="219"/>
      <c r="OKZ25" s="219"/>
      <c r="OLA25" s="219"/>
      <c r="OLB25" s="219"/>
      <c r="OLC25" s="219"/>
      <c r="OLD25" s="219"/>
      <c r="OLE25" s="219"/>
      <c r="OLF25" s="219"/>
      <c r="OLG25" s="219"/>
      <c r="OLH25" s="219"/>
      <c r="OLI25" s="219"/>
      <c r="OLJ25" s="219"/>
      <c r="OLK25" s="219"/>
      <c r="OLL25" s="219"/>
      <c r="OLM25" s="219"/>
      <c r="OLN25" s="219"/>
      <c r="OLO25" s="219"/>
      <c r="OLP25" s="219"/>
      <c r="OLQ25" s="219"/>
      <c r="OLR25" s="219"/>
      <c r="OLS25" s="219"/>
      <c r="OLT25" s="219"/>
      <c r="OLU25" s="219"/>
      <c r="OLV25" s="219"/>
      <c r="OLW25" s="219"/>
      <c r="OLX25" s="219"/>
      <c r="OLY25" s="219"/>
      <c r="OLZ25" s="219"/>
      <c r="OMA25" s="219"/>
      <c r="OMB25" s="219"/>
      <c r="OMC25" s="219"/>
      <c r="OMD25" s="219"/>
      <c r="OME25" s="219"/>
      <c r="OMF25" s="219"/>
      <c r="OMG25" s="219"/>
      <c r="OMH25" s="219"/>
      <c r="OMI25" s="219"/>
      <c r="OMJ25" s="219"/>
      <c r="OMK25" s="219"/>
      <c r="OML25" s="219"/>
      <c r="OMM25" s="219"/>
      <c r="OMN25" s="219"/>
      <c r="OMO25" s="219"/>
      <c r="OMP25" s="219"/>
      <c r="OMQ25" s="219"/>
      <c r="OMR25" s="219"/>
      <c r="OMS25" s="219"/>
      <c r="OMT25" s="219"/>
      <c r="OMU25" s="219"/>
      <c r="OMV25" s="219"/>
      <c r="OMW25" s="219"/>
      <c r="OMX25" s="219"/>
      <c r="OMY25" s="219"/>
      <c r="OMZ25" s="219"/>
      <c r="ONA25" s="219"/>
      <c r="ONB25" s="219"/>
      <c r="ONC25" s="219"/>
      <c r="OND25" s="219"/>
      <c r="ONE25" s="219"/>
      <c r="ONF25" s="219"/>
      <c r="ONG25" s="219"/>
      <c r="ONH25" s="219"/>
      <c r="ONI25" s="219"/>
      <c r="ONJ25" s="219"/>
      <c r="ONK25" s="219"/>
      <c r="ONL25" s="219"/>
      <c r="ONM25" s="219"/>
      <c r="ONN25" s="219"/>
      <c r="ONO25" s="219"/>
      <c r="ONP25" s="219"/>
      <c r="ONQ25" s="219"/>
      <c r="ONR25" s="219"/>
      <c r="ONS25" s="219"/>
      <c r="ONT25" s="219"/>
      <c r="ONU25" s="219"/>
      <c r="ONV25" s="219"/>
      <c r="ONW25" s="219"/>
      <c r="ONX25" s="219"/>
      <c r="ONY25" s="219"/>
      <c r="ONZ25" s="219"/>
      <c r="OOA25" s="219"/>
      <c r="OOB25" s="219"/>
      <c r="OOC25" s="219"/>
      <c r="OOD25" s="219"/>
      <c r="OOE25" s="219"/>
      <c r="OOF25" s="219"/>
      <c r="OOG25" s="219"/>
      <c r="OOH25" s="219"/>
      <c r="OOI25" s="219"/>
      <c r="OOJ25" s="219"/>
      <c r="OOK25" s="219"/>
      <c r="OOL25" s="219"/>
      <c r="OOM25" s="219"/>
      <c r="OON25" s="219"/>
      <c r="OOO25" s="219"/>
      <c r="OOP25" s="219"/>
      <c r="OOQ25" s="219"/>
      <c r="OOR25" s="219"/>
      <c r="OOS25" s="219"/>
      <c r="OOT25" s="219"/>
      <c r="OOU25" s="219"/>
      <c r="OOV25" s="219"/>
      <c r="OOW25" s="219"/>
      <c r="OOX25" s="219"/>
      <c r="OOY25" s="219"/>
      <c r="OOZ25" s="219"/>
      <c r="OPA25" s="219"/>
      <c r="OPB25" s="219"/>
      <c r="OPC25" s="219"/>
      <c r="OPD25" s="219"/>
      <c r="OPE25" s="219"/>
      <c r="OPF25" s="219"/>
      <c r="OPG25" s="219"/>
      <c r="OPH25" s="219"/>
      <c r="OPI25" s="219"/>
      <c r="OPJ25" s="219"/>
      <c r="OPK25" s="219"/>
      <c r="OPL25" s="219"/>
      <c r="OPM25" s="219"/>
      <c r="OPN25" s="219"/>
      <c r="OPO25" s="219"/>
      <c r="OPP25" s="219"/>
      <c r="OPQ25" s="219"/>
      <c r="OPR25" s="219"/>
      <c r="OPS25" s="219"/>
      <c r="OPT25" s="219"/>
      <c r="OPU25" s="219"/>
      <c r="OPV25" s="219"/>
      <c r="OPW25" s="219"/>
      <c r="OPX25" s="219"/>
      <c r="OPY25" s="219"/>
      <c r="OPZ25" s="219"/>
      <c r="OQA25" s="219"/>
      <c r="OQB25" s="219"/>
      <c r="OQC25" s="219"/>
      <c r="OQD25" s="219"/>
      <c r="OQE25" s="219"/>
      <c r="OQF25" s="219"/>
      <c r="OQG25" s="219"/>
      <c r="OQH25" s="219"/>
      <c r="OQI25" s="219"/>
      <c r="OQJ25" s="219"/>
      <c r="OQK25" s="219"/>
      <c r="OQL25" s="219"/>
      <c r="OQM25" s="219"/>
      <c r="OQN25" s="219"/>
      <c r="OQO25" s="219"/>
      <c r="OQP25" s="219"/>
      <c r="OQQ25" s="219"/>
      <c r="OQR25" s="219"/>
      <c r="OQS25" s="219"/>
      <c r="OQT25" s="219"/>
      <c r="OQU25" s="219"/>
      <c r="OQV25" s="219"/>
      <c r="OQW25" s="219"/>
      <c r="OQX25" s="219"/>
      <c r="OQY25" s="219"/>
      <c r="OQZ25" s="219"/>
      <c r="ORA25" s="219"/>
      <c r="ORB25" s="219"/>
      <c r="ORC25" s="219"/>
      <c r="ORD25" s="219"/>
      <c r="ORE25" s="219"/>
      <c r="ORF25" s="219"/>
      <c r="ORG25" s="219"/>
      <c r="ORH25" s="219"/>
      <c r="ORI25" s="219"/>
      <c r="ORJ25" s="219"/>
      <c r="ORK25" s="219"/>
      <c r="ORL25" s="219"/>
      <c r="ORM25" s="219"/>
      <c r="ORN25" s="219"/>
      <c r="ORO25" s="219"/>
      <c r="ORP25" s="219"/>
      <c r="ORQ25" s="219"/>
      <c r="ORR25" s="219"/>
      <c r="ORS25" s="219"/>
      <c r="ORT25" s="219"/>
      <c r="ORU25" s="219"/>
      <c r="ORV25" s="219"/>
      <c r="ORW25" s="219"/>
      <c r="ORX25" s="219"/>
      <c r="ORY25" s="219"/>
      <c r="ORZ25" s="219"/>
      <c r="OSA25" s="219"/>
      <c r="OSB25" s="219"/>
      <c r="OSC25" s="219"/>
      <c r="OSD25" s="219"/>
      <c r="OSE25" s="219"/>
      <c r="OSF25" s="219"/>
      <c r="OSG25" s="219"/>
      <c r="OSH25" s="219"/>
      <c r="OSI25" s="219"/>
      <c r="OSJ25" s="219"/>
      <c r="OSK25" s="219"/>
      <c r="OSL25" s="219"/>
      <c r="OSM25" s="219"/>
      <c r="OSN25" s="219"/>
      <c r="OSO25" s="219"/>
      <c r="OSP25" s="219"/>
      <c r="OSQ25" s="219"/>
      <c r="OSR25" s="219"/>
      <c r="OSS25" s="219"/>
      <c r="OST25" s="219"/>
      <c r="OSU25" s="219"/>
      <c r="OSV25" s="219"/>
      <c r="OSW25" s="219"/>
      <c r="OSX25" s="219"/>
      <c r="OSY25" s="219"/>
      <c r="OSZ25" s="219"/>
      <c r="OTA25" s="219"/>
      <c r="OTB25" s="219"/>
      <c r="OTC25" s="219"/>
      <c r="OTD25" s="219"/>
      <c r="OTE25" s="219"/>
      <c r="OTF25" s="219"/>
      <c r="OTG25" s="219"/>
      <c r="OTH25" s="219"/>
      <c r="OTI25" s="219"/>
      <c r="OTJ25" s="219"/>
      <c r="OTK25" s="219"/>
      <c r="OTL25" s="219"/>
      <c r="OTM25" s="219"/>
      <c r="OTN25" s="219"/>
      <c r="OTO25" s="219"/>
      <c r="OTP25" s="219"/>
      <c r="OTQ25" s="219"/>
      <c r="OTR25" s="219"/>
      <c r="OTS25" s="219"/>
      <c r="OTT25" s="219"/>
      <c r="OTU25" s="219"/>
      <c r="OTV25" s="219"/>
      <c r="OTW25" s="219"/>
      <c r="OTX25" s="219"/>
      <c r="OTY25" s="219"/>
      <c r="OTZ25" s="219"/>
      <c r="OUA25" s="219"/>
      <c r="OUB25" s="219"/>
      <c r="OUC25" s="219"/>
      <c r="OUD25" s="219"/>
      <c r="OUE25" s="219"/>
      <c r="OUF25" s="219"/>
      <c r="OUG25" s="219"/>
      <c r="OUH25" s="219"/>
      <c r="OUI25" s="219"/>
      <c r="OUJ25" s="219"/>
      <c r="OUK25" s="219"/>
      <c r="OUL25" s="219"/>
      <c r="OUM25" s="219"/>
      <c r="OUN25" s="219"/>
      <c r="OUO25" s="219"/>
      <c r="OUP25" s="219"/>
      <c r="OUQ25" s="219"/>
      <c r="OUR25" s="219"/>
      <c r="OUS25" s="219"/>
      <c r="OUT25" s="219"/>
      <c r="OUU25" s="219"/>
      <c r="OUV25" s="219"/>
      <c r="OUW25" s="219"/>
      <c r="OUX25" s="219"/>
      <c r="OUY25" s="219"/>
      <c r="OUZ25" s="219"/>
      <c r="OVA25" s="219"/>
      <c r="OVB25" s="219"/>
      <c r="OVC25" s="219"/>
      <c r="OVD25" s="219"/>
      <c r="OVE25" s="219"/>
      <c r="OVF25" s="219"/>
      <c r="OVG25" s="219"/>
      <c r="OVH25" s="219"/>
      <c r="OVI25" s="219"/>
      <c r="OVJ25" s="219"/>
      <c r="OVK25" s="219"/>
      <c r="OVL25" s="219"/>
      <c r="OVM25" s="219"/>
      <c r="OVN25" s="219"/>
      <c r="OVO25" s="219"/>
      <c r="OVP25" s="219"/>
      <c r="OVQ25" s="219"/>
      <c r="OVR25" s="219"/>
      <c r="OVS25" s="219"/>
      <c r="OVT25" s="219"/>
      <c r="OVU25" s="219"/>
      <c r="OVV25" s="219"/>
      <c r="OVW25" s="219"/>
      <c r="OVX25" s="219"/>
      <c r="OVY25" s="219"/>
      <c r="OVZ25" s="219"/>
      <c r="OWA25" s="219"/>
      <c r="OWB25" s="219"/>
      <c r="OWC25" s="219"/>
      <c r="OWD25" s="219"/>
      <c r="OWE25" s="219"/>
      <c r="OWF25" s="219"/>
      <c r="OWG25" s="219"/>
      <c r="OWH25" s="219"/>
      <c r="OWI25" s="219"/>
      <c r="OWJ25" s="219"/>
      <c r="OWK25" s="219"/>
      <c r="OWL25" s="219"/>
      <c r="OWM25" s="219"/>
      <c r="OWN25" s="219"/>
      <c r="OWO25" s="219"/>
      <c r="OWP25" s="219"/>
      <c r="OWQ25" s="219"/>
      <c r="OWR25" s="219"/>
      <c r="OWS25" s="219"/>
      <c r="OWT25" s="219"/>
      <c r="OWU25" s="219"/>
      <c r="OWV25" s="219"/>
      <c r="OWW25" s="219"/>
      <c r="OWX25" s="219"/>
      <c r="OWY25" s="219"/>
      <c r="OWZ25" s="219"/>
      <c r="OXA25" s="219"/>
      <c r="OXB25" s="219"/>
      <c r="OXC25" s="219"/>
      <c r="OXD25" s="219"/>
      <c r="OXE25" s="219"/>
      <c r="OXF25" s="219"/>
      <c r="OXG25" s="219"/>
      <c r="OXH25" s="219"/>
      <c r="OXI25" s="219"/>
      <c r="OXJ25" s="219"/>
      <c r="OXK25" s="219"/>
      <c r="OXL25" s="219"/>
      <c r="OXM25" s="219"/>
      <c r="OXN25" s="219"/>
      <c r="OXO25" s="219"/>
      <c r="OXP25" s="219"/>
      <c r="OXQ25" s="219"/>
      <c r="OXR25" s="219"/>
      <c r="OXS25" s="219"/>
      <c r="OXT25" s="219"/>
      <c r="OXU25" s="219"/>
      <c r="OXV25" s="219"/>
      <c r="OXW25" s="219"/>
      <c r="OXX25" s="219"/>
      <c r="OXY25" s="219"/>
      <c r="OXZ25" s="219"/>
      <c r="OYA25" s="219"/>
      <c r="OYB25" s="219"/>
      <c r="OYC25" s="219"/>
      <c r="OYD25" s="219"/>
      <c r="OYE25" s="219"/>
      <c r="OYF25" s="219"/>
      <c r="OYG25" s="219"/>
      <c r="OYH25" s="219"/>
      <c r="OYI25" s="219"/>
      <c r="OYJ25" s="219"/>
      <c r="OYK25" s="219"/>
      <c r="OYL25" s="219"/>
      <c r="OYM25" s="219"/>
      <c r="OYN25" s="219"/>
      <c r="OYO25" s="219"/>
      <c r="OYP25" s="219"/>
      <c r="OYQ25" s="219"/>
      <c r="OYR25" s="219"/>
      <c r="OYS25" s="219"/>
      <c r="OYT25" s="219"/>
      <c r="OYU25" s="219"/>
      <c r="OYV25" s="219"/>
      <c r="OYW25" s="219"/>
      <c r="OYX25" s="219"/>
      <c r="OYY25" s="219"/>
      <c r="OYZ25" s="219"/>
      <c r="OZA25" s="219"/>
      <c r="OZB25" s="219"/>
      <c r="OZC25" s="219"/>
      <c r="OZD25" s="219"/>
      <c r="OZE25" s="219"/>
      <c r="OZF25" s="219"/>
      <c r="OZG25" s="219"/>
      <c r="OZH25" s="219"/>
      <c r="OZI25" s="219"/>
      <c r="OZJ25" s="219"/>
      <c r="OZK25" s="219"/>
      <c r="OZL25" s="219"/>
      <c r="OZM25" s="219"/>
      <c r="OZN25" s="219"/>
      <c r="OZO25" s="219"/>
      <c r="OZP25" s="219"/>
      <c r="OZQ25" s="219"/>
      <c r="OZR25" s="219"/>
      <c r="OZS25" s="219"/>
      <c r="OZT25" s="219"/>
      <c r="OZU25" s="219"/>
      <c r="OZV25" s="219"/>
      <c r="OZW25" s="219"/>
      <c r="OZX25" s="219"/>
      <c r="OZY25" s="219"/>
      <c r="OZZ25" s="219"/>
      <c r="PAA25" s="219"/>
      <c r="PAB25" s="219"/>
      <c r="PAC25" s="219"/>
      <c r="PAD25" s="219"/>
      <c r="PAE25" s="219"/>
      <c r="PAF25" s="219"/>
      <c r="PAG25" s="219"/>
      <c r="PAH25" s="219"/>
      <c r="PAI25" s="219"/>
      <c r="PAJ25" s="219"/>
      <c r="PAK25" s="219"/>
      <c r="PAL25" s="219"/>
      <c r="PAM25" s="219"/>
      <c r="PAN25" s="219"/>
      <c r="PAO25" s="219"/>
      <c r="PAP25" s="219"/>
      <c r="PAQ25" s="219"/>
      <c r="PAR25" s="219"/>
      <c r="PAS25" s="219"/>
      <c r="PAT25" s="219"/>
      <c r="PAU25" s="219"/>
      <c r="PAV25" s="219"/>
      <c r="PAW25" s="219"/>
      <c r="PAX25" s="219"/>
      <c r="PAY25" s="219"/>
      <c r="PAZ25" s="219"/>
      <c r="PBA25" s="219"/>
      <c r="PBB25" s="219"/>
      <c r="PBC25" s="219"/>
      <c r="PBD25" s="219"/>
      <c r="PBE25" s="219"/>
      <c r="PBF25" s="219"/>
      <c r="PBG25" s="219"/>
      <c r="PBH25" s="219"/>
      <c r="PBI25" s="219"/>
      <c r="PBJ25" s="219"/>
      <c r="PBK25" s="219"/>
      <c r="PBL25" s="219"/>
      <c r="PBM25" s="219"/>
      <c r="PBN25" s="219"/>
      <c r="PBO25" s="219"/>
      <c r="PBP25" s="219"/>
      <c r="PBQ25" s="219"/>
      <c r="PBR25" s="219"/>
      <c r="PBS25" s="219"/>
      <c r="PBT25" s="219"/>
      <c r="PBU25" s="219"/>
      <c r="PBV25" s="219"/>
      <c r="PBW25" s="219"/>
      <c r="PBX25" s="219"/>
      <c r="PBY25" s="219"/>
      <c r="PBZ25" s="219"/>
      <c r="PCA25" s="219"/>
      <c r="PCB25" s="219"/>
      <c r="PCC25" s="219"/>
      <c r="PCD25" s="219"/>
      <c r="PCE25" s="219"/>
      <c r="PCF25" s="219"/>
      <c r="PCG25" s="219"/>
      <c r="PCH25" s="219"/>
      <c r="PCI25" s="219"/>
      <c r="PCJ25" s="219"/>
      <c r="PCK25" s="219"/>
      <c r="PCL25" s="219"/>
      <c r="PCM25" s="219"/>
      <c r="PCN25" s="219"/>
      <c r="PCO25" s="219"/>
      <c r="PCP25" s="219"/>
      <c r="PCQ25" s="219"/>
      <c r="PCR25" s="219"/>
      <c r="PCS25" s="219"/>
      <c r="PCT25" s="219"/>
      <c r="PCU25" s="219"/>
      <c r="PCV25" s="219"/>
      <c r="PCW25" s="219"/>
      <c r="PCX25" s="219"/>
      <c r="PCY25" s="219"/>
      <c r="PCZ25" s="219"/>
      <c r="PDA25" s="219"/>
      <c r="PDB25" s="219"/>
      <c r="PDC25" s="219"/>
      <c r="PDD25" s="219"/>
      <c r="PDE25" s="219"/>
      <c r="PDF25" s="219"/>
      <c r="PDG25" s="219"/>
      <c r="PDH25" s="219"/>
      <c r="PDI25" s="219"/>
      <c r="PDJ25" s="219"/>
      <c r="PDK25" s="219"/>
      <c r="PDL25" s="219"/>
      <c r="PDM25" s="219"/>
      <c r="PDN25" s="219"/>
      <c r="PDO25" s="219"/>
      <c r="PDP25" s="219"/>
      <c r="PDQ25" s="219"/>
      <c r="PDR25" s="219"/>
      <c r="PDS25" s="219"/>
      <c r="PDT25" s="219"/>
      <c r="PDU25" s="219"/>
      <c r="PDV25" s="219"/>
      <c r="PDW25" s="219"/>
      <c r="PDX25" s="219"/>
      <c r="PDY25" s="219"/>
      <c r="PDZ25" s="219"/>
      <c r="PEA25" s="219"/>
      <c r="PEB25" s="219"/>
      <c r="PEC25" s="219"/>
      <c r="PED25" s="219"/>
      <c r="PEE25" s="219"/>
      <c r="PEF25" s="219"/>
      <c r="PEG25" s="219"/>
      <c r="PEH25" s="219"/>
      <c r="PEI25" s="219"/>
      <c r="PEJ25" s="219"/>
      <c r="PEK25" s="219"/>
      <c r="PEL25" s="219"/>
      <c r="PEM25" s="219"/>
      <c r="PEN25" s="219"/>
      <c r="PEO25" s="219"/>
      <c r="PEP25" s="219"/>
      <c r="PEQ25" s="219"/>
      <c r="PER25" s="219"/>
      <c r="PES25" s="219"/>
      <c r="PET25" s="219"/>
      <c r="PEU25" s="219"/>
      <c r="PEV25" s="219"/>
      <c r="PEW25" s="219"/>
      <c r="PEX25" s="219"/>
      <c r="PEY25" s="219"/>
      <c r="PEZ25" s="219"/>
      <c r="PFA25" s="219"/>
      <c r="PFB25" s="219"/>
      <c r="PFC25" s="219"/>
      <c r="PFD25" s="219"/>
      <c r="PFE25" s="219"/>
      <c r="PFF25" s="219"/>
      <c r="PFG25" s="219"/>
      <c r="PFH25" s="219"/>
      <c r="PFI25" s="219"/>
      <c r="PFJ25" s="219"/>
      <c r="PFK25" s="219"/>
      <c r="PFL25" s="219"/>
      <c r="PFM25" s="219"/>
      <c r="PFN25" s="219"/>
      <c r="PFO25" s="219"/>
      <c r="PFP25" s="219"/>
      <c r="PFQ25" s="219"/>
      <c r="PFR25" s="219"/>
      <c r="PFS25" s="219"/>
      <c r="PFT25" s="219"/>
      <c r="PFU25" s="219"/>
      <c r="PFV25" s="219"/>
      <c r="PFW25" s="219"/>
      <c r="PFX25" s="219"/>
      <c r="PFY25" s="219"/>
      <c r="PFZ25" s="219"/>
      <c r="PGA25" s="219"/>
      <c r="PGB25" s="219"/>
      <c r="PGC25" s="219"/>
      <c r="PGD25" s="219"/>
      <c r="PGE25" s="219"/>
      <c r="PGF25" s="219"/>
      <c r="PGG25" s="219"/>
      <c r="PGH25" s="219"/>
      <c r="PGI25" s="219"/>
      <c r="PGJ25" s="219"/>
      <c r="PGK25" s="219"/>
      <c r="PGL25" s="219"/>
      <c r="PGM25" s="219"/>
      <c r="PGN25" s="219"/>
      <c r="PGO25" s="219"/>
      <c r="PGP25" s="219"/>
      <c r="PGQ25" s="219"/>
      <c r="PGR25" s="219"/>
      <c r="PGS25" s="219"/>
      <c r="PGT25" s="219"/>
      <c r="PGU25" s="219"/>
      <c r="PGV25" s="219"/>
      <c r="PGW25" s="219"/>
      <c r="PGX25" s="219"/>
      <c r="PGY25" s="219"/>
      <c r="PGZ25" s="219"/>
      <c r="PHA25" s="219"/>
      <c r="PHB25" s="219"/>
      <c r="PHC25" s="219"/>
      <c r="PHD25" s="219"/>
      <c r="PHE25" s="219"/>
      <c r="PHF25" s="219"/>
      <c r="PHG25" s="219"/>
      <c r="PHH25" s="219"/>
      <c r="PHI25" s="219"/>
      <c r="PHJ25" s="219"/>
      <c r="PHK25" s="219"/>
      <c r="PHL25" s="219"/>
      <c r="PHM25" s="219"/>
      <c r="PHN25" s="219"/>
      <c r="PHO25" s="219"/>
      <c r="PHP25" s="219"/>
      <c r="PHQ25" s="219"/>
      <c r="PHR25" s="219"/>
      <c r="PHS25" s="219"/>
      <c r="PHT25" s="219"/>
      <c r="PHU25" s="219"/>
      <c r="PHV25" s="219"/>
      <c r="PHW25" s="219"/>
      <c r="PHX25" s="219"/>
      <c r="PHY25" s="219"/>
      <c r="PHZ25" s="219"/>
      <c r="PIA25" s="219"/>
      <c r="PIB25" s="219"/>
      <c r="PIC25" s="219"/>
      <c r="PID25" s="219"/>
      <c r="PIE25" s="219"/>
      <c r="PIF25" s="219"/>
      <c r="PIG25" s="219"/>
      <c r="PIH25" s="219"/>
      <c r="PII25" s="219"/>
      <c r="PIJ25" s="219"/>
      <c r="PIK25" s="219"/>
      <c r="PIL25" s="219"/>
      <c r="PIM25" s="219"/>
      <c r="PIN25" s="219"/>
      <c r="PIO25" s="219"/>
      <c r="PIP25" s="219"/>
      <c r="PIQ25" s="219"/>
      <c r="PIR25" s="219"/>
      <c r="PIS25" s="219"/>
      <c r="PIT25" s="219"/>
      <c r="PIU25" s="219"/>
      <c r="PIV25" s="219"/>
      <c r="PIW25" s="219"/>
      <c r="PIX25" s="219"/>
      <c r="PIY25" s="219"/>
      <c r="PIZ25" s="219"/>
      <c r="PJA25" s="219"/>
      <c r="PJB25" s="219"/>
      <c r="PJC25" s="219"/>
      <c r="PJD25" s="219"/>
      <c r="PJE25" s="219"/>
      <c r="PJF25" s="219"/>
      <c r="PJG25" s="219"/>
      <c r="PJH25" s="219"/>
      <c r="PJI25" s="219"/>
      <c r="PJJ25" s="219"/>
      <c r="PJK25" s="219"/>
      <c r="PJL25" s="219"/>
      <c r="PJM25" s="219"/>
      <c r="PJN25" s="219"/>
      <c r="PJO25" s="219"/>
      <c r="PJP25" s="219"/>
      <c r="PJQ25" s="219"/>
      <c r="PJR25" s="219"/>
      <c r="PJS25" s="219"/>
      <c r="PJT25" s="219"/>
      <c r="PJU25" s="219"/>
      <c r="PJV25" s="219"/>
      <c r="PJW25" s="219"/>
      <c r="PJX25" s="219"/>
      <c r="PJY25" s="219"/>
      <c r="PJZ25" s="219"/>
      <c r="PKA25" s="219"/>
      <c r="PKB25" s="219"/>
      <c r="PKC25" s="219"/>
      <c r="PKD25" s="219"/>
      <c r="PKE25" s="219"/>
      <c r="PKF25" s="219"/>
      <c r="PKG25" s="219"/>
      <c r="PKH25" s="219"/>
      <c r="PKI25" s="219"/>
      <c r="PKJ25" s="219"/>
      <c r="PKK25" s="219"/>
      <c r="PKL25" s="219"/>
      <c r="PKM25" s="219"/>
      <c r="PKN25" s="219"/>
      <c r="PKO25" s="219"/>
      <c r="PKP25" s="219"/>
      <c r="PKQ25" s="219"/>
      <c r="PKR25" s="219"/>
      <c r="PKS25" s="219"/>
      <c r="PKT25" s="219"/>
      <c r="PKU25" s="219"/>
      <c r="PKV25" s="219"/>
      <c r="PKW25" s="219"/>
      <c r="PKX25" s="219"/>
      <c r="PKY25" s="219"/>
      <c r="PKZ25" s="219"/>
      <c r="PLA25" s="219"/>
      <c r="PLB25" s="219"/>
      <c r="PLC25" s="219"/>
      <c r="PLD25" s="219"/>
      <c r="PLE25" s="219"/>
      <c r="PLF25" s="219"/>
      <c r="PLG25" s="219"/>
      <c r="PLH25" s="219"/>
      <c r="PLI25" s="219"/>
      <c r="PLJ25" s="219"/>
      <c r="PLK25" s="219"/>
      <c r="PLL25" s="219"/>
      <c r="PLM25" s="219"/>
      <c r="PLN25" s="219"/>
      <c r="PLO25" s="219"/>
      <c r="PLP25" s="219"/>
      <c r="PLQ25" s="219"/>
      <c r="PLR25" s="219"/>
      <c r="PLS25" s="219"/>
      <c r="PLT25" s="219"/>
      <c r="PLU25" s="219"/>
      <c r="PLV25" s="219"/>
      <c r="PLW25" s="219"/>
      <c r="PLX25" s="219"/>
      <c r="PLY25" s="219"/>
      <c r="PLZ25" s="219"/>
      <c r="PMA25" s="219"/>
      <c r="PMB25" s="219"/>
      <c r="PMC25" s="219"/>
      <c r="PMD25" s="219"/>
      <c r="PME25" s="219"/>
      <c r="PMF25" s="219"/>
      <c r="PMG25" s="219"/>
      <c r="PMH25" s="219"/>
      <c r="PMI25" s="219"/>
      <c r="PMJ25" s="219"/>
      <c r="PMK25" s="219"/>
      <c r="PML25" s="219"/>
      <c r="PMM25" s="219"/>
      <c r="PMN25" s="219"/>
      <c r="PMO25" s="219"/>
      <c r="PMP25" s="219"/>
      <c r="PMQ25" s="219"/>
      <c r="PMR25" s="219"/>
      <c r="PMS25" s="219"/>
      <c r="PMT25" s="219"/>
      <c r="PMU25" s="219"/>
      <c r="PMV25" s="219"/>
      <c r="PMW25" s="219"/>
      <c r="PMX25" s="219"/>
      <c r="PMY25" s="219"/>
      <c r="PMZ25" s="219"/>
      <c r="PNA25" s="219"/>
      <c r="PNB25" s="219"/>
      <c r="PNC25" s="219"/>
      <c r="PND25" s="219"/>
      <c r="PNE25" s="219"/>
      <c r="PNF25" s="219"/>
      <c r="PNG25" s="219"/>
      <c r="PNH25" s="219"/>
      <c r="PNI25" s="219"/>
      <c r="PNJ25" s="219"/>
      <c r="PNK25" s="219"/>
      <c r="PNL25" s="219"/>
      <c r="PNM25" s="219"/>
      <c r="PNN25" s="219"/>
      <c r="PNO25" s="219"/>
      <c r="PNP25" s="219"/>
      <c r="PNQ25" s="219"/>
      <c r="PNR25" s="219"/>
      <c r="PNS25" s="219"/>
      <c r="PNT25" s="219"/>
      <c r="PNU25" s="219"/>
      <c r="PNV25" s="219"/>
      <c r="PNW25" s="219"/>
      <c r="PNX25" s="219"/>
      <c r="PNY25" s="219"/>
      <c r="PNZ25" s="219"/>
      <c r="POA25" s="219"/>
      <c r="POB25" s="219"/>
      <c r="POC25" s="219"/>
      <c r="POD25" s="219"/>
      <c r="POE25" s="219"/>
      <c r="POF25" s="219"/>
      <c r="POG25" s="219"/>
      <c r="POH25" s="219"/>
      <c r="POI25" s="219"/>
      <c r="POJ25" s="219"/>
      <c r="POK25" s="219"/>
      <c r="POL25" s="219"/>
      <c r="POM25" s="219"/>
      <c r="PON25" s="219"/>
      <c r="POO25" s="219"/>
      <c r="POP25" s="219"/>
      <c r="POQ25" s="219"/>
      <c r="POR25" s="219"/>
      <c r="POS25" s="219"/>
      <c r="POT25" s="219"/>
      <c r="POU25" s="219"/>
      <c r="POV25" s="219"/>
      <c r="POW25" s="219"/>
      <c r="POX25" s="219"/>
      <c r="POY25" s="219"/>
      <c r="POZ25" s="219"/>
      <c r="PPA25" s="219"/>
      <c r="PPB25" s="219"/>
      <c r="PPC25" s="219"/>
      <c r="PPD25" s="219"/>
      <c r="PPE25" s="219"/>
      <c r="PPF25" s="219"/>
      <c r="PPG25" s="219"/>
      <c r="PPH25" s="219"/>
      <c r="PPI25" s="219"/>
      <c r="PPJ25" s="219"/>
      <c r="PPK25" s="219"/>
      <c r="PPL25" s="219"/>
      <c r="PPM25" s="219"/>
      <c r="PPN25" s="219"/>
      <c r="PPO25" s="219"/>
      <c r="PPP25" s="219"/>
      <c r="PPQ25" s="219"/>
      <c r="PPR25" s="219"/>
      <c r="PPS25" s="219"/>
      <c r="PPT25" s="219"/>
      <c r="PPU25" s="219"/>
      <c r="PPV25" s="219"/>
      <c r="PPW25" s="219"/>
      <c r="PPX25" s="219"/>
      <c r="PPY25" s="219"/>
      <c r="PPZ25" s="219"/>
      <c r="PQA25" s="219"/>
      <c r="PQB25" s="219"/>
      <c r="PQC25" s="219"/>
      <c r="PQD25" s="219"/>
      <c r="PQE25" s="219"/>
      <c r="PQF25" s="219"/>
      <c r="PQG25" s="219"/>
      <c r="PQH25" s="219"/>
      <c r="PQI25" s="219"/>
      <c r="PQJ25" s="219"/>
      <c r="PQK25" s="219"/>
      <c r="PQL25" s="219"/>
      <c r="PQM25" s="219"/>
      <c r="PQN25" s="219"/>
      <c r="PQO25" s="219"/>
      <c r="PQP25" s="219"/>
      <c r="PQQ25" s="219"/>
      <c r="PQR25" s="219"/>
      <c r="PQS25" s="219"/>
      <c r="PQT25" s="219"/>
      <c r="PQU25" s="219"/>
      <c r="PQV25" s="219"/>
      <c r="PQW25" s="219"/>
      <c r="PQX25" s="219"/>
      <c r="PQY25" s="219"/>
      <c r="PQZ25" s="219"/>
      <c r="PRA25" s="219"/>
      <c r="PRB25" s="219"/>
      <c r="PRC25" s="219"/>
      <c r="PRD25" s="219"/>
      <c r="PRE25" s="219"/>
      <c r="PRF25" s="219"/>
      <c r="PRG25" s="219"/>
      <c r="PRH25" s="219"/>
      <c r="PRI25" s="219"/>
      <c r="PRJ25" s="219"/>
      <c r="PRK25" s="219"/>
      <c r="PRL25" s="219"/>
      <c r="PRM25" s="219"/>
      <c r="PRN25" s="219"/>
      <c r="PRO25" s="219"/>
      <c r="PRP25" s="219"/>
      <c r="PRQ25" s="219"/>
      <c r="PRR25" s="219"/>
      <c r="PRS25" s="219"/>
      <c r="PRT25" s="219"/>
      <c r="PRU25" s="219"/>
      <c r="PRV25" s="219"/>
      <c r="PRW25" s="219"/>
      <c r="PRX25" s="219"/>
      <c r="PRY25" s="219"/>
      <c r="PRZ25" s="219"/>
      <c r="PSA25" s="219"/>
      <c r="PSB25" s="219"/>
      <c r="PSC25" s="219"/>
      <c r="PSD25" s="219"/>
      <c r="PSE25" s="219"/>
      <c r="PSF25" s="219"/>
      <c r="PSG25" s="219"/>
      <c r="PSH25" s="219"/>
      <c r="PSI25" s="219"/>
      <c r="PSJ25" s="219"/>
      <c r="PSK25" s="219"/>
      <c r="PSL25" s="219"/>
      <c r="PSM25" s="219"/>
      <c r="PSN25" s="219"/>
      <c r="PSO25" s="219"/>
      <c r="PSP25" s="219"/>
      <c r="PSQ25" s="219"/>
      <c r="PSR25" s="219"/>
      <c r="PSS25" s="219"/>
      <c r="PST25" s="219"/>
      <c r="PSU25" s="219"/>
      <c r="PSV25" s="219"/>
      <c r="PSW25" s="219"/>
      <c r="PSX25" s="219"/>
      <c r="PSY25" s="219"/>
      <c r="PSZ25" s="219"/>
      <c r="PTA25" s="219"/>
      <c r="PTB25" s="219"/>
      <c r="PTC25" s="219"/>
      <c r="PTD25" s="219"/>
      <c r="PTE25" s="219"/>
      <c r="PTF25" s="219"/>
      <c r="PTG25" s="219"/>
      <c r="PTH25" s="219"/>
      <c r="PTI25" s="219"/>
      <c r="PTJ25" s="219"/>
      <c r="PTK25" s="219"/>
      <c r="PTL25" s="219"/>
      <c r="PTM25" s="219"/>
      <c r="PTN25" s="219"/>
      <c r="PTO25" s="219"/>
      <c r="PTP25" s="219"/>
      <c r="PTQ25" s="219"/>
      <c r="PTR25" s="219"/>
      <c r="PTS25" s="219"/>
      <c r="PTT25" s="219"/>
      <c r="PTU25" s="219"/>
      <c r="PTV25" s="219"/>
      <c r="PTW25" s="219"/>
      <c r="PTX25" s="219"/>
      <c r="PTY25" s="219"/>
      <c r="PTZ25" s="219"/>
      <c r="PUA25" s="219"/>
      <c r="PUB25" s="219"/>
      <c r="PUC25" s="219"/>
      <c r="PUD25" s="219"/>
      <c r="PUE25" s="219"/>
      <c r="PUF25" s="219"/>
      <c r="PUG25" s="219"/>
      <c r="PUH25" s="219"/>
      <c r="PUI25" s="219"/>
      <c r="PUJ25" s="219"/>
      <c r="PUK25" s="219"/>
      <c r="PUL25" s="219"/>
      <c r="PUM25" s="219"/>
      <c r="PUN25" s="219"/>
      <c r="PUO25" s="219"/>
      <c r="PUP25" s="219"/>
      <c r="PUQ25" s="219"/>
      <c r="PUR25" s="219"/>
      <c r="PUS25" s="219"/>
      <c r="PUT25" s="219"/>
      <c r="PUU25" s="219"/>
      <c r="PUV25" s="219"/>
      <c r="PUW25" s="219"/>
      <c r="PUX25" s="219"/>
      <c r="PUY25" s="219"/>
      <c r="PUZ25" s="219"/>
      <c r="PVA25" s="219"/>
      <c r="PVB25" s="219"/>
      <c r="PVC25" s="219"/>
      <c r="PVD25" s="219"/>
      <c r="PVE25" s="219"/>
      <c r="PVF25" s="219"/>
      <c r="PVG25" s="219"/>
      <c r="PVH25" s="219"/>
      <c r="PVI25" s="219"/>
      <c r="PVJ25" s="219"/>
      <c r="PVK25" s="219"/>
      <c r="PVL25" s="219"/>
      <c r="PVM25" s="219"/>
      <c r="PVN25" s="219"/>
      <c r="PVO25" s="219"/>
      <c r="PVP25" s="219"/>
      <c r="PVQ25" s="219"/>
      <c r="PVR25" s="219"/>
      <c r="PVS25" s="219"/>
      <c r="PVT25" s="219"/>
      <c r="PVU25" s="219"/>
      <c r="PVV25" s="219"/>
      <c r="PVW25" s="219"/>
      <c r="PVX25" s="219"/>
      <c r="PVY25" s="219"/>
      <c r="PVZ25" s="219"/>
      <c r="PWA25" s="219"/>
      <c r="PWB25" s="219"/>
      <c r="PWC25" s="219"/>
      <c r="PWD25" s="219"/>
      <c r="PWE25" s="219"/>
      <c r="PWF25" s="219"/>
      <c r="PWG25" s="219"/>
      <c r="PWH25" s="219"/>
      <c r="PWI25" s="219"/>
      <c r="PWJ25" s="219"/>
      <c r="PWK25" s="219"/>
      <c r="PWL25" s="219"/>
      <c r="PWM25" s="219"/>
      <c r="PWN25" s="219"/>
      <c r="PWO25" s="219"/>
      <c r="PWP25" s="219"/>
      <c r="PWQ25" s="219"/>
      <c r="PWR25" s="219"/>
      <c r="PWS25" s="219"/>
      <c r="PWT25" s="219"/>
      <c r="PWU25" s="219"/>
      <c r="PWV25" s="219"/>
      <c r="PWW25" s="219"/>
      <c r="PWX25" s="219"/>
      <c r="PWY25" s="219"/>
      <c r="PWZ25" s="219"/>
      <c r="PXA25" s="219"/>
      <c r="PXB25" s="219"/>
      <c r="PXC25" s="219"/>
      <c r="PXD25" s="219"/>
      <c r="PXE25" s="219"/>
      <c r="PXF25" s="219"/>
      <c r="PXG25" s="219"/>
      <c r="PXH25" s="219"/>
      <c r="PXI25" s="219"/>
      <c r="PXJ25" s="219"/>
      <c r="PXK25" s="219"/>
      <c r="PXL25" s="219"/>
      <c r="PXM25" s="219"/>
      <c r="PXN25" s="219"/>
      <c r="PXO25" s="219"/>
      <c r="PXP25" s="219"/>
      <c r="PXQ25" s="219"/>
      <c r="PXR25" s="219"/>
      <c r="PXS25" s="219"/>
      <c r="PXT25" s="219"/>
      <c r="PXU25" s="219"/>
      <c r="PXV25" s="219"/>
      <c r="PXW25" s="219"/>
      <c r="PXX25" s="219"/>
      <c r="PXY25" s="219"/>
      <c r="PXZ25" s="219"/>
      <c r="PYA25" s="219"/>
      <c r="PYB25" s="219"/>
      <c r="PYC25" s="219"/>
      <c r="PYD25" s="219"/>
      <c r="PYE25" s="219"/>
      <c r="PYF25" s="219"/>
      <c r="PYG25" s="219"/>
      <c r="PYH25" s="219"/>
      <c r="PYI25" s="219"/>
      <c r="PYJ25" s="219"/>
      <c r="PYK25" s="219"/>
      <c r="PYL25" s="219"/>
      <c r="PYM25" s="219"/>
      <c r="PYN25" s="219"/>
      <c r="PYO25" s="219"/>
      <c r="PYP25" s="219"/>
      <c r="PYQ25" s="219"/>
      <c r="PYR25" s="219"/>
      <c r="PYS25" s="219"/>
      <c r="PYT25" s="219"/>
      <c r="PYU25" s="219"/>
      <c r="PYV25" s="219"/>
      <c r="PYW25" s="219"/>
      <c r="PYX25" s="219"/>
      <c r="PYY25" s="219"/>
      <c r="PYZ25" s="219"/>
      <c r="PZA25" s="219"/>
      <c r="PZB25" s="219"/>
      <c r="PZC25" s="219"/>
      <c r="PZD25" s="219"/>
      <c r="PZE25" s="219"/>
      <c r="PZF25" s="219"/>
      <c r="PZG25" s="219"/>
      <c r="PZH25" s="219"/>
      <c r="PZI25" s="219"/>
      <c r="PZJ25" s="219"/>
      <c r="PZK25" s="219"/>
      <c r="PZL25" s="219"/>
      <c r="PZM25" s="219"/>
      <c r="PZN25" s="219"/>
      <c r="PZO25" s="219"/>
      <c r="PZP25" s="219"/>
      <c r="PZQ25" s="219"/>
      <c r="PZR25" s="219"/>
      <c r="PZS25" s="219"/>
      <c r="PZT25" s="219"/>
      <c r="PZU25" s="219"/>
      <c r="PZV25" s="219"/>
      <c r="PZW25" s="219"/>
      <c r="PZX25" s="219"/>
      <c r="PZY25" s="219"/>
      <c r="PZZ25" s="219"/>
      <c r="QAA25" s="219"/>
      <c r="QAB25" s="219"/>
      <c r="QAC25" s="219"/>
      <c r="QAD25" s="219"/>
      <c r="QAE25" s="219"/>
      <c r="QAF25" s="219"/>
      <c r="QAG25" s="219"/>
      <c r="QAH25" s="219"/>
      <c r="QAI25" s="219"/>
      <c r="QAJ25" s="219"/>
      <c r="QAK25" s="219"/>
      <c r="QAL25" s="219"/>
      <c r="QAM25" s="219"/>
      <c r="QAN25" s="219"/>
      <c r="QAO25" s="219"/>
      <c r="QAP25" s="219"/>
      <c r="QAQ25" s="219"/>
      <c r="QAR25" s="219"/>
      <c r="QAS25" s="219"/>
      <c r="QAT25" s="219"/>
      <c r="QAU25" s="219"/>
      <c r="QAV25" s="219"/>
      <c r="QAW25" s="219"/>
      <c r="QAX25" s="219"/>
      <c r="QAY25" s="219"/>
      <c r="QAZ25" s="219"/>
      <c r="QBA25" s="219"/>
      <c r="QBB25" s="219"/>
      <c r="QBC25" s="219"/>
      <c r="QBD25" s="219"/>
      <c r="QBE25" s="219"/>
      <c r="QBF25" s="219"/>
      <c r="QBG25" s="219"/>
      <c r="QBH25" s="219"/>
      <c r="QBI25" s="219"/>
      <c r="QBJ25" s="219"/>
      <c r="QBK25" s="219"/>
      <c r="QBL25" s="219"/>
      <c r="QBM25" s="219"/>
      <c r="QBN25" s="219"/>
      <c r="QBO25" s="219"/>
      <c r="QBP25" s="219"/>
      <c r="QBQ25" s="219"/>
      <c r="QBR25" s="219"/>
      <c r="QBS25" s="219"/>
      <c r="QBT25" s="219"/>
      <c r="QBU25" s="219"/>
      <c r="QBV25" s="219"/>
      <c r="QBW25" s="219"/>
      <c r="QBX25" s="219"/>
      <c r="QBY25" s="219"/>
      <c r="QBZ25" s="219"/>
      <c r="QCA25" s="219"/>
      <c r="QCB25" s="219"/>
      <c r="QCC25" s="219"/>
      <c r="QCD25" s="219"/>
      <c r="QCE25" s="219"/>
      <c r="QCF25" s="219"/>
      <c r="QCG25" s="219"/>
      <c r="QCH25" s="219"/>
      <c r="QCI25" s="219"/>
      <c r="QCJ25" s="219"/>
      <c r="QCK25" s="219"/>
      <c r="QCL25" s="219"/>
      <c r="QCM25" s="219"/>
      <c r="QCN25" s="219"/>
      <c r="QCO25" s="219"/>
      <c r="QCP25" s="219"/>
      <c r="QCQ25" s="219"/>
      <c r="QCR25" s="219"/>
      <c r="QCS25" s="219"/>
      <c r="QCT25" s="219"/>
      <c r="QCU25" s="219"/>
      <c r="QCV25" s="219"/>
      <c r="QCW25" s="219"/>
      <c r="QCX25" s="219"/>
      <c r="QCY25" s="219"/>
      <c r="QCZ25" s="219"/>
      <c r="QDA25" s="219"/>
      <c r="QDB25" s="219"/>
      <c r="QDC25" s="219"/>
      <c r="QDD25" s="219"/>
      <c r="QDE25" s="219"/>
      <c r="QDF25" s="219"/>
      <c r="QDG25" s="219"/>
      <c r="QDH25" s="219"/>
      <c r="QDI25" s="219"/>
      <c r="QDJ25" s="219"/>
      <c r="QDK25" s="219"/>
      <c r="QDL25" s="219"/>
      <c r="QDM25" s="219"/>
      <c r="QDN25" s="219"/>
      <c r="QDO25" s="219"/>
      <c r="QDP25" s="219"/>
      <c r="QDQ25" s="219"/>
      <c r="QDR25" s="219"/>
      <c r="QDS25" s="219"/>
      <c r="QDT25" s="219"/>
      <c r="QDU25" s="219"/>
      <c r="QDV25" s="219"/>
      <c r="QDW25" s="219"/>
      <c r="QDX25" s="219"/>
      <c r="QDY25" s="219"/>
      <c r="QDZ25" s="219"/>
      <c r="QEA25" s="219"/>
      <c r="QEB25" s="219"/>
      <c r="QEC25" s="219"/>
      <c r="QED25" s="219"/>
      <c r="QEE25" s="219"/>
      <c r="QEF25" s="219"/>
      <c r="QEG25" s="219"/>
      <c r="QEH25" s="219"/>
      <c r="QEI25" s="219"/>
      <c r="QEJ25" s="219"/>
      <c r="QEK25" s="219"/>
      <c r="QEL25" s="219"/>
      <c r="QEM25" s="219"/>
      <c r="QEN25" s="219"/>
      <c r="QEO25" s="219"/>
      <c r="QEP25" s="219"/>
      <c r="QEQ25" s="219"/>
      <c r="QER25" s="219"/>
      <c r="QES25" s="219"/>
      <c r="QET25" s="219"/>
      <c r="QEU25" s="219"/>
      <c r="QEV25" s="219"/>
      <c r="QEW25" s="219"/>
      <c r="QEX25" s="219"/>
      <c r="QEY25" s="219"/>
      <c r="QEZ25" s="219"/>
      <c r="QFA25" s="219"/>
      <c r="QFB25" s="219"/>
      <c r="QFC25" s="219"/>
      <c r="QFD25" s="219"/>
      <c r="QFE25" s="219"/>
      <c r="QFF25" s="219"/>
      <c r="QFG25" s="219"/>
      <c r="QFH25" s="219"/>
      <c r="QFI25" s="219"/>
      <c r="QFJ25" s="219"/>
      <c r="QFK25" s="219"/>
      <c r="QFL25" s="219"/>
      <c r="QFM25" s="219"/>
      <c r="QFN25" s="219"/>
      <c r="QFO25" s="219"/>
      <c r="QFP25" s="219"/>
      <c r="QFQ25" s="219"/>
      <c r="QFR25" s="219"/>
      <c r="QFS25" s="219"/>
      <c r="QFT25" s="219"/>
      <c r="QFU25" s="219"/>
      <c r="QFV25" s="219"/>
      <c r="QFW25" s="219"/>
      <c r="QFX25" s="219"/>
      <c r="QFY25" s="219"/>
      <c r="QFZ25" s="219"/>
      <c r="QGA25" s="219"/>
      <c r="QGB25" s="219"/>
      <c r="QGC25" s="219"/>
      <c r="QGD25" s="219"/>
      <c r="QGE25" s="219"/>
      <c r="QGF25" s="219"/>
      <c r="QGG25" s="219"/>
      <c r="QGH25" s="219"/>
      <c r="QGI25" s="219"/>
      <c r="QGJ25" s="219"/>
      <c r="QGK25" s="219"/>
      <c r="QGL25" s="219"/>
      <c r="QGM25" s="219"/>
      <c r="QGN25" s="219"/>
      <c r="QGO25" s="219"/>
      <c r="QGP25" s="219"/>
      <c r="QGQ25" s="219"/>
      <c r="QGR25" s="219"/>
      <c r="QGS25" s="219"/>
      <c r="QGT25" s="219"/>
      <c r="QGU25" s="219"/>
      <c r="QGV25" s="219"/>
      <c r="QGW25" s="219"/>
      <c r="QGX25" s="219"/>
      <c r="QGY25" s="219"/>
      <c r="QGZ25" s="219"/>
      <c r="QHA25" s="219"/>
      <c r="QHB25" s="219"/>
      <c r="QHC25" s="219"/>
      <c r="QHD25" s="219"/>
      <c r="QHE25" s="219"/>
      <c r="QHF25" s="219"/>
      <c r="QHG25" s="219"/>
      <c r="QHH25" s="219"/>
      <c r="QHI25" s="219"/>
      <c r="QHJ25" s="219"/>
      <c r="QHK25" s="219"/>
      <c r="QHL25" s="219"/>
      <c r="QHM25" s="219"/>
      <c r="QHN25" s="219"/>
      <c r="QHO25" s="219"/>
      <c r="QHP25" s="219"/>
      <c r="QHQ25" s="219"/>
      <c r="QHR25" s="219"/>
      <c r="QHS25" s="219"/>
      <c r="QHT25" s="219"/>
      <c r="QHU25" s="219"/>
      <c r="QHV25" s="219"/>
      <c r="QHW25" s="219"/>
      <c r="QHX25" s="219"/>
      <c r="QHY25" s="219"/>
      <c r="QHZ25" s="219"/>
      <c r="QIA25" s="219"/>
      <c r="QIB25" s="219"/>
      <c r="QIC25" s="219"/>
      <c r="QID25" s="219"/>
      <c r="QIE25" s="219"/>
      <c r="QIF25" s="219"/>
      <c r="QIG25" s="219"/>
      <c r="QIH25" s="219"/>
      <c r="QII25" s="219"/>
      <c r="QIJ25" s="219"/>
      <c r="QIK25" s="219"/>
      <c r="QIL25" s="219"/>
      <c r="QIM25" s="219"/>
      <c r="QIN25" s="219"/>
      <c r="QIO25" s="219"/>
      <c r="QIP25" s="219"/>
      <c r="QIQ25" s="219"/>
      <c r="QIR25" s="219"/>
      <c r="QIS25" s="219"/>
      <c r="QIT25" s="219"/>
      <c r="QIU25" s="219"/>
      <c r="QIV25" s="219"/>
      <c r="QIW25" s="219"/>
      <c r="QIX25" s="219"/>
      <c r="QIY25" s="219"/>
      <c r="QIZ25" s="219"/>
      <c r="QJA25" s="219"/>
      <c r="QJB25" s="219"/>
      <c r="QJC25" s="219"/>
      <c r="QJD25" s="219"/>
      <c r="QJE25" s="219"/>
      <c r="QJF25" s="219"/>
      <c r="QJG25" s="219"/>
      <c r="QJH25" s="219"/>
      <c r="QJI25" s="219"/>
      <c r="QJJ25" s="219"/>
      <c r="QJK25" s="219"/>
      <c r="QJL25" s="219"/>
      <c r="QJM25" s="219"/>
      <c r="QJN25" s="219"/>
      <c r="QJO25" s="219"/>
      <c r="QJP25" s="219"/>
      <c r="QJQ25" s="219"/>
      <c r="QJR25" s="219"/>
      <c r="QJS25" s="219"/>
      <c r="QJT25" s="219"/>
      <c r="QJU25" s="219"/>
      <c r="QJV25" s="219"/>
      <c r="QJW25" s="219"/>
      <c r="QJX25" s="219"/>
      <c r="QJY25" s="219"/>
      <c r="QJZ25" s="219"/>
      <c r="QKA25" s="219"/>
      <c r="QKB25" s="219"/>
      <c r="QKC25" s="219"/>
      <c r="QKD25" s="219"/>
      <c r="QKE25" s="219"/>
      <c r="QKF25" s="219"/>
      <c r="QKG25" s="219"/>
      <c r="QKH25" s="219"/>
      <c r="QKI25" s="219"/>
      <c r="QKJ25" s="219"/>
      <c r="QKK25" s="219"/>
      <c r="QKL25" s="219"/>
      <c r="QKM25" s="219"/>
      <c r="QKN25" s="219"/>
      <c r="QKO25" s="219"/>
      <c r="QKP25" s="219"/>
      <c r="QKQ25" s="219"/>
      <c r="QKR25" s="219"/>
      <c r="QKS25" s="219"/>
      <c r="QKT25" s="219"/>
      <c r="QKU25" s="219"/>
      <c r="QKV25" s="219"/>
      <c r="QKW25" s="219"/>
      <c r="QKX25" s="219"/>
      <c r="QKY25" s="219"/>
      <c r="QKZ25" s="219"/>
      <c r="QLA25" s="219"/>
      <c r="QLB25" s="219"/>
      <c r="QLC25" s="219"/>
      <c r="QLD25" s="219"/>
      <c r="QLE25" s="219"/>
      <c r="QLF25" s="219"/>
      <c r="QLG25" s="219"/>
      <c r="QLH25" s="219"/>
      <c r="QLI25" s="219"/>
      <c r="QLJ25" s="219"/>
      <c r="QLK25" s="219"/>
      <c r="QLL25" s="219"/>
      <c r="QLM25" s="219"/>
      <c r="QLN25" s="219"/>
      <c r="QLO25" s="219"/>
      <c r="QLP25" s="219"/>
      <c r="QLQ25" s="219"/>
      <c r="QLR25" s="219"/>
      <c r="QLS25" s="219"/>
      <c r="QLT25" s="219"/>
      <c r="QLU25" s="219"/>
      <c r="QLV25" s="219"/>
      <c r="QLW25" s="219"/>
      <c r="QLX25" s="219"/>
      <c r="QLY25" s="219"/>
      <c r="QLZ25" s="219"/>
      <c r="QMA25" s="219"/>
      <c r="QMB25" s="219"/>
      <c r="QMC25" s="219"/>
      <c r="QMD25" s="219"/>
      <c r="QME25" s="219"/>
      <c r="QMF25" s="219"/>
      <c r="QMG25" s="219"/>
      <c r="QMH25" s="219"/>
      <c r="QMI25" s="219"/>
      <c r="QMJ25" s="219"/>
      <c r="QMK25" s="219"/>
      <c r="QML25" s="219"/>
      <c r="QMM25" s="219"/>
      <c r="QMN25" s="219"/>
      <c r="QMO25" s="219"/>
      <c r="QMP25" s="219"/>
      <c r="QMQ25" s="219"/>
      <c r="QMR25" s="219"/>
      <c r="QMS25" s="219"/>
      <c r="QMT25" s="219"/>
      <c r="QMU25" s="219"/>
      <c r="QMV25" s="219"/>
      <c r="QMW25" s="219"/>
      <c r="QMX25" s="219"/>
      <c r="QMY25" s="219"/>
      <c r="QMZ25" s="219"/>
      <c r="QNA25" s="219"/>
      <c r="QNB25" s="219"/>
      <c r="QNC25" s="219"/>
      <c r="QND25" s="219"/>
      <c r="QNE25" s="219"/>
      <c r="QNF25" s="219"/>
      <c r="QNG25" s="219"/>
      <c r="QNH25" s="219"/>
      <c r="QNI25" s="219"/>
      <c r="QNJ25" s="219"/>
      <c r="QNK25" s="219"/>
      <c r="QNL25" s="219"/>
      <c r="QNM25" s="219"/>
      <c r="QNN25" s="219"/>
      <c r="QNO25" s="219"/>
      <c r="QNP25" s="219"/>
      <c r="QNQ25" s="219"/>
      <c r="QNR25" s="219"/>
      <c r="QNS25" s="219"/>
      <c r="QNT25" s="219"/>
      <c r="QNU25" s="219"/>
      <c r="QNV25" s="219"/>
      <c r="QNW25" s="219"/>
      <c r="QNX25" s="219"/>
      <c r="QNY25" s="219"/>
      <c r="QNZ25" s="219"/>
      <c r="QOA25" s="219"/>
      <c r="QOB25" s="219"/>
      <c r="QOC25" s="219"/>
      <c r="QOD25" s="219"/>
      <c r="QOE25" s="219"/>
      <c r="QOF25" s="219"/>
      <c r="QOG25" s="219"/>
      <c r="QOH25" s="219"/>
      <c r="QOI25" s="219"/>
      <c r="QOJ25" s="219"/>
      <c r="QOK25" s="219"/>
      <c r="QOL25" s="219"/>
      <c r="QOM25" s="219"/>
      <c r="QON25" s="219"/>
      <c r="QOO25" s="219"/>
      <c r="QOP25" s="219"/>
      <c r="QOQ25" s="219"/>
      <c r="QOR25" s="219"/>
      <c r="QOS25" s="219"/>
      <c r="QOT25" s="219"/>
      <c r="QOU25" s="219"/>
      <c r="QOV25" s="219"/>
      <c r="QOW25" s="219"/>
      <c r="QOX25" s="219"/>
      <c r="QOY25" s="219"/>
      <c r="QOZ25" s="219"/>
      <c r="QPA25" s="219"/>
      <c r="QPB25" s="219"/>
      <c r="QPC25" s="219"/>
      <c r="QPD25" s="219"/>
      <c r="QPE25" s="219"/>
      <c r="QPF25" s="219"/>
      <c r="QPG25" s="219"/>
      <c r="QPH25" s="219"/>
      <c r="QPI25" s="219"/>
      <c r="QPJ25" s="219"/>
      <c r="QPK25" s="219"/>
      <c r="QPL25" s="219"/>
      <c r="QPM25" s="219"/>
      <c r="QPN25" s="219"/>
      <c r="QPO25" s="219"/>
      <c r="QPP25" s="219"/>
      <c r="QPQ25" s="219"/>
      <c r="QPR25" s="219"/>
      <c r="QPS25" s="219"/>
      <c r="QPT25" s="219"/>
      <c r="QPU25" s="219"/>
      <c r="QPV25" s="219"/>
      <c r="QPW25" s="219"/>
      <c r="QPX25" s="219"/>
      <c r="QPY25" s="219"/>
      <c r="QPZ25" s="219"/>
      <c r="QQA25" s="219"/>
      <c r="QQB25" s="219"/>
      <c r="QQC25" s="219"/>
      <c r="QQD25" s="219"/>
      <c r="QQE25" s="219"/>
      <c r="QQF25" s="219"/>
      <c r="QQG25" s="219"/>
      <c r="QQH25" s="219"/>
      <c r="QQI25" s="219"/>
      <c r="QQJ25" s="219"/>
      <c r="QQK25" s="219"/>
      <c r="QQL25" s="219"/>
      <c r="QQM25" s="219"/>
      <c r="QQN25" s="219"/>
      <c r="QQO25" s="219"/>
      <c r="QQP25" s="219"/>
      <c r="QQQ25" s="219"/>
      <c r="QQR25" s="219"/>
      <c r="QQS25" s="219"/>
      <c r="QQT25" s="219"/>
      <c r="QQU25" s="219"/>
      <c r="QQV25" s="219"/>
      <c r="QQW25" s="219"/>
      <c r="QQX25" s="219"/>
      <c r="QQY25" s="219"/>
      <c r="QQZ25" s="219"/>
      <c r="QRA25" s="219"/>
      <c r="QRB25" s="219"/>
      <c r="QRC25" s="219"/>
      <c r="QRD25" s="219"/>
      <c r="QRE25" s="219"/>
      <c r="QRF25" s="219"/>
      <c r="QRG25" s="219"/>
      <c r="QRH25" s="219"/>
      <c r="QRI25" s="219"/>
      <c r="QRJ25" s="219"/>
      <c r="QRK25" s="219"/>
      <c r="QRL25" s="219"/>
      <c r="QRM25" s="219"/>
      <c r="QRN25" s="219"/>
      <c r="QRO25" s="219"/>
      <c r="QRP25" s="219"/>
      <c r="QRQ25" s="219"/>
      <c r="QRR25" s="219"/>
      <c r="QRS25" s="219"/>
      <c r="QRT25" s="219"/>
      <c r="QRU25" s="219"/>
      <c r="QRV25" s="219"/>
      <c r="QRW25" s="219"/>
      <c r="QRX25" s="219"/>
      <c r="QRY25" s="219"/>
      <c r="QRZ25" s="219"/>
      <c r="QSA25" s="219"/>
      <c r="QSB25" s="219"/>
      <c r="QSC25" s="219"/>
      <c r="QSD25" s="219"/>
      <c r="QSE25" s="219"/>
      <c r="QSF25" s="219"/>
      <c r="QSG25" s="219"/>
      <c r="QSH25" s="219"/>
      <c r="QSI25" s="219"/>
      <c r="QSJ25" s="219"/>
      <c r="QSK25" s="219"/>
      <c r="QSL25" s="219"/>
      <c r="QSM25" s="219"/>
      <c r="QSN25" s="219"/>
      <c r="QSO25" s="219"/>
      <c r="QSP25" s="219"/>
      <c r="QSQ25" s="219"/>
      <c r="QSR25" s="219"/>
      <c r="QSS25" s="219"/>
      <c r="QST25" s="219"/>
      <c r="QSU25" s="219"/>
      <c r="QSV25" s="219"/>
      <c r="QSW25" s="219"/>
      <c r="QSX25" s="219"/>
      <c r="QSY25" s="219"/>
      <c r="QSZ25" s="219"/>
      <c r="QTA25" s="219"/>
      <c r="QTB25" s="219"/>
      <c r="QTC25" s="219"/>
      <c r="QTD25" s="219"/>
      <c r="QTE25" s="219"/>
      <c r="QTF25" s="219"/>
      <c r="QTG25" s="219"/>
      <c r="QTH25" s="219"/>
      <c r="QTI25" s="219"/>
      <c r="QTJ25" s="219"/>
      <c r="QTK25" s="219"/>
      <c r="QTL25" s="219"/>
      <c r="QTM25" s="219"/>
      <c r="QTN25" s="219"/>
      <c r="QTO25" s="219"/>
      <c r="QTP25" s="219"/>
      <c r="QTQ25" s="219"/>
      <c r="QTR25" s="219"/>
      <c r="QTS25" s="219"/>
      <c r="QTT25" s="219"/>
      <c r="QTU25" s="219"/>
      <c r="QTV25" s="219"/>
      <c r="QTW25" s="219"/>
      <c r="QTX25" s="219"/>
      <c r="QTY25" s="219"/>
      <c r="QTZ25" s="219"/>
      <c r="QUA25" s="219"/>
      <c r="QUB25" s="219"/>
      <c r="QUC25" s="219"/>
      <c r="QUD25" s="219"/>
      <c r="QUE25" s="219"/>
      <c r="QUF25" s="219"/>
      <c r="QUG25" s="219"/>
      <c r="QUH25" s="219"/>
      <c r="QUI25" s="219"/>
      <c r="QUJ25" s="219"/>
      <c r="QUK25" s="219"/>
      <c r="QUL25" s="219"/>
      <c r="QUM25" s="219"/>
      <c r="QUN25" s="219"/>
      <c r="QUO25" s="219"/>
      <c r="QUP25" s="219"/>
      <c r="QUQ25" s="219"/>
      <c r="QUR25" s="219"/>
      <c r="QUS25" s="219"/>
      <c r="QUT25" s="219"/>
      <c r="QUU25" s="219"/>
      <c r="QUV25" s="219"/>
      <c r="QUW25" s="219"/>
      <c r="QUX25" s="219"/>
      <c r="QUY25" s="219"/>
      <c r="QUZ25" s="219"/>
      <c r="QVA25" s="219"/>
      <c r="QVB25" s="219"/>
      <c r="QVC25" s="219"/>
      <c r="QVD25" s="219"/>
      <c r="QVE25" s="219"/>
      <c r="QVF25" s="219"/>
      <c r="QVG25" s="219"/>
      <c r="QVH25" s="219"/>
      <c r="QVI25" s="219"/>
      <c r="QVJ25" s="219"/>
      <c r="QVK25" s="219"/>
      <c r="QVL25" s="219"/>
      <c r="QVM25" s="219"/>
      <c r="QVN25" s="219"/>
      <c r="QVO25" s="219"/>
      <c r="QVP25" s="219"/>
      <c r="QVQ25" s="219"/>
      <c r="QVR25" s="219"/>
      <c r="QVS25" s="219"/>
      <c r="QVT25" s="219"/>
      <c r="QVU25" s="219"/>
      <c r="QVV25" s="219"/>
      <c r="QVW25" s="219"/>
      <c r="QVX25" s="219"/>
      <c r="QVY25" s="219"/>
      <c r="QVZ25" s="219"/>
      <c r="QWA25" s="219"/>
      <c r="QWB25" s="219"/>
      <c r="QWC25" s="219"/>
      <c r="QWD25" s="219"/>
      <c r="QWE25" s="219"/>
      <c r="QWF25" s="219"/>
      <c r="QWG25" s="219"/>
      <c r="QWH25" s="219"/>
      <c r="QWI25" s="219"/>
      <c r="QWJ25" s="219"/>
      <c r="QWK25" s="219"/>
      <c r="QWL25" s="219"/>
      <c r="QWM25" s="219"/>
      <c r="QWN25" s="219"/>
      <c r="QWO25" s="219"/>
      <c r="QWP25" s="219"/>
      <c r="QWQ25" s="219"/>
      <c r="QWR25" s="219"/>
      <c r="QWS25" s="219"/>
      <c r="QWT25" s="219"/>
      <c r="QWU25" s="219"/>
      <c r="QWV25" s="219"/>
      <c r="QWW25" s="219"/>
      <c r="QWX25" s="219"/>
      <c r="QWY25" s="219"/>
      <c r="QWZ25" s="219"/>
      <c r="QXA25" s="219"/>
      <c r="QXB25" s="219"/>
      <c r="QXC25" s="219"/>
      <c r="QXD25" s="219"/>
      <c r="QXE25" s="219"/>
      <c r="QXF25" s="219"/>
      <c r="QXG25" s="219"/>
      <c r="QXH25" s="219"/>
      <c r="QXI25" s="219"/>
      <c r="QXJ25" s="219"/>
      <c r="QXK25" s="219"/>
      <c r="QXL25" s="219"/>
      <c r="QXM25" s="219"/>
      <c r="QXN25" s="219"/>
      <c r="QXO25" s="219"/>
      <c r="QXP25" s="219"/>
      <c r="QXQ25" s="219"/>
      <c r="QXR25" s="219"/>
      <c r="QXS25" s="219"/>
      <c r="QXT25" s="219"/>
      <c r="QXU25" s="219"/>
      <c r="QXV25" s="219"/>
      <c r="QXW25" s="219"/>
      <c r="QXX25" s="219"/>
      <c r="QXY25" s="219"/>
      <c r="QXZ25" s="219"/>
      <c r="QYA25" s="219"/>
      <c r="QYB25" s="219"/>
      <c r="QYC25" s="219"/>
      <c r="QYD25" s="219"/>
      <c r="QYE25" s="219"/>
      <c r="QYF25" s="219"/>
      <c r="QYG25" s="219"/>
      <c r="QYH25" s="219"/>
      <c r="QYI25" s="219"/>
      <c r="QYJ25" s="219"/>
      <c r="QYK25" s="219"/>
      <c r="QYL25" s="219"/>
      <c r="QYM25" s="219"/>
      <c r="QYN25" s="219"/>
      <c r="QYO25" s="219"/>
      <c r="QYP25" s="219"/>
      <c r="QYQ25" s="219"/>
      <c r="QYR25" s="219"/>
      <c r="QYS25" s="219"/>
      <c r="QYT25" s="219"/>
      <c r="QYU25" s="219"/>
      <c r="QYV25" s="219"/>
      <c r="QYW25" s="219"/>
      <c r="QYX25" s="219"/>
      <c r="QYY25" s="219"/>
      <c r="QYZ25" s="219"/>
      <c r="QZA25" s="219"/>
      <c r="QZB25" s="219"/>
      <c r="QZC25" s="219"/>
      <c r="QZD25" s="219"/>
      <c r="QZE25" s="219"/>
      <c r="QZF25" s="219"/>
      <c r="QZG25" s="219"/>
      <c r="QZH25" s="219"/>
      <c r="QZI25" s="219"/>
      <c r="QZJ25" s="219"/>
      <c r="QZK25" s="219"/>
      <c r="QZL25" s="219"/>
      <c r="QZM25" s="219"/>
      <c r="QZN25" s="219"/>
      <c r="QZO25" s="219"/>
      <c r="QZP25" s="219"/>
      <c r="QZQ25" s="219"/>
      <c r="QZR25" s="219"/>
      <c r="QZS25" s="219"/>
      <c r="QZT25" s="219"/>
      <c r="QZU25" s="219"/>
      <c r="QZV25" s="219"/>
      <c r="QZW25" s="219"/>
      <c r="QZX25" s="219"/>
      <c r="QZY25" s="219"/>
      <c r="QZZ25" s="219"/>
      <c r="RAA25" s="219"/>
      <c r="RAB25" s="219"/>
      <c r="RAC25" s="219"/>
      <c r="RAD25" s="219"/>
      <c r="RAE25" s="219"/>
      <c r="RAF25" s="219"/>
      <c r="RAG25" s="219"/>
      <c r="RAH25" s="219"/>
      <c r="RAI25" s="219"/>
      <c r="RAJ25" s="219"/>
      <c r="RAK25" s="219"/>
      <c r="RAL25" s="219"/>
      <c r="RAM25" s="219"/>
      <c r="RAN25" s="219"/>
      <c r="RAO25" s="219"/>
      <c r="RAP25" s="219"/>
      <c r="RAQ25" s="219"/>
      <c r="RAR25" s="219"/>
      <c r="RAS25" s="219"/>
      <c r="RAT25" s="219"/>
      <c r="RAU25" s="219"/>
      <c r="RAV25" s="219"/>
      <c r="RAW25" s="219"/>
      <c r="RAX25" s="219"/>
      <c r="RAY25" s="219"/>
      <c r="RAZ25" s="219"/>
      <c r="RBA25" s="219"/>
      <c r="RBB25" s="219"/>
      <c r="RBC25" s="219"/>
      <c r="RBD25" s="219"/>
      <c r="RBE25" s="219"/>
      <c r="RBF25" s="219"/>
      <c r="RBG25" s="219"/>
      <c r="RBH25" s="219"/>
      <c r="RBI25" s="219"/>
      <c r="RBJ25" s="219"/>
      <c r="RBK25" s="219"/>
      <c r="RBL25" s="219"/>
      <c r="RBM25" s="219"/>
      <c r="RBN25" s="219"/>
      <c r="RBO25" s="219"/>
      <c r="RBP25" s="219"/>
      <c r="RBQ25" s="219"/>
      <c r="RBR25" s="219"/>
      <c r="RBS25" s="219"/>
      <c r="RBT25" s="219"/>
      <c r="RBU25" s="219"/>
      <c r="RBV25" s="219"/>
      <c r="RBW25" s="219"/>
      <c r="RBX25" s="219"/>
      <c r="RBY25" s="219"/>
      <c r="RBZ25" s="219"/>
      <c r="RCA25" s="219"/>
      <c r="RCB25" s="219"/>
      <c r="RCC25" s="219"/>
      <c r="RCD25" s="219"/>
      <c r="RCE25" s="219"/>
      <c r="RCF25" s="219"/>
      <c r="RCG25" s="219"/>
      <c r="RCH25" s="219"/>
      <c r="RCI25" s="219"/>
      <c r="RCJ25" s="219"/>
      <c r="RCK25" s="219"/>
      <c r="RCL25" s="219"/>
      <c r="RCM25" s="219"/>
      <c r="RCN25" s="219"/>
      <c r="RCO25" s="219"/>
      <c r="RCP25" s="219"/>
      <c r="RCQ25" s="219"/>
      <c r="RCR25" s="219"/>
      <c r="RCS25" s="219"/>
      <c r="RCT25" s="219"/>
      <c r="RCU25" s="219"/>
      <c r="RCV25" s="219"/>
      <c r="RCW25" s="219"/>
      <c r="RCX25" s="219"/>
      <c r="RCY25" s="219"/>
      <c r="RCZ25" s="219"/>
      <c r="RDA25" s="219"/>
      <c r="RDB25" s="219"/>
      <c r="RDC25" s="219"/>
      <c r="RDD25" s="219"/>
      <c r="RDE25" s="219"/>
      <c r="RDF25" s="219"/>
      <c r="RDG25" s="219"/>
      <c r="RDH25" s="219"/>
      <c r="RDI25" s="219"/>
      <c r="RDJ25" s="219"/>
      <c r="RDK25" s="219"/>
      <c r="RDL25" s="219"/>
      <c r="RDM25" s="219"/>
      <c r="RDN25" s="219"/>
      <c r="RDO25" s="219"/>
      <c r="RDP25" s="219"/>
      <c r="RDQ25" s="219"/>
      <c r="RDR25" s="219"/>
      <c r="RDS25" s="219"/>
      <c r="RDT25" s="219"/>
      <c r="RDU25" s="219"/>
      <c r="RDV25" s="219"/>
      <c r="RDW25" s="219"/>
      <c r="RDX25" s="219"/>
      <c r="RDY25" s="219"/>
      <c r="RDZ25" s="219"/>
      <c r="REA25" s="219"/>
      <c r="REB25" s="219"/>
      <c r="REC25" s="219"/>
      <c r="RED25" s="219"/>
      <c r="REE25" s="219"/>
      <c r="REF25" s="219"/>
      <c r="REG25" s="219"/>
      <c r="REH25" s="219"/>
      <c r="REI25" s="219"/>
      <c r="REJ25" s="219"/>
      <c r="REK25" s="219"/>
      <c r="REL25" s="219"/>
      <c r="REM25" s="219"/>
      <c r="REN25" s="219"/>
      <c r="REO25" s="219"/>
      <c r="REP25" s="219"/>
      <c r="REQ25" s="219"/>
      <c r="RER25" s="219"/>
      <c r="RES25" s="219"/>
      <c r="RET25" s="219"/>
      <c r="REU25" s="219"/>
      <c r="REV25" s="219"/>
      <c r="REW25" s="219"/>
      <c r="REX25" s="219"/>
      <c r="REY25" s="219"/>
      <c r="REZ25" s="219"/>
      <c r="RFA25" s="219"/>
      <c r="RFB25" s="219"/>
      <c r="RFC25" s="219"/>
      <c r="RFD25" s="219"/>
      <c r="RFE25" s="219"/>
      <c r="RFF25" s="219"/>
      <c r="RFG25" s="219"/>
      <c r="RFH25" s="219"/>
      <c r="RFI25" s="219"/>
      <c r="RFJ25" s="219"/>
      <c r="RFK25" s="219"/>
      <c r="RFL25" s="219"/>
      <c r="RFM25" s="219"/>
      <c r="RFN25" s="219"/>
      <c r="RFO25" s="219"/>
      <c r="RFP25" s="219"/>
      <c r="RFQ25" s="219"/>
      <c r="RFR25" s="219"/>
      <c r="RFS25" s="219"/>
      <c r="RFT25" s="219"/>
      <c r="RFU25" s="219"/>
      <c r="RFV25" s="219"/>
      <c r="RFW25" s="219"/>
      <c r="RFX25" s="219"/>
      <c r="RFY25" s="219"/>
      <c r="RFZ25" s="219"/>
      <c r="RGA25" s="219"/>
      <c r="RGB25" s="219"/>
      <c r="RGC25" s="219"/>
      <c r="RGD25" s="219"/>
      <c r="RGE25" s="219"/>
      <c r="RGF25" s="219"/>
      <c r="RGG25" s="219"/>
      <c r="RGH25" s="219"/>
      <c r="RGI25" s="219"/>
      <c r="RGJ25" s="219"/>
      <c r="RGK25" s="219"/>
      <c r="RGL25" s="219"/>
      <c r="RGM25" s="219"/>
      <c r="RGN25" s="219"/>
      <c r="RGO25" s="219"/>
      <c r="RGP25" s="219"/>
      <c r="RGQ25" s="219"/>
      <c r="RGR25" s="219"/>
      <c r="RGS25" s="219"/>
      <c r="RGT25" s="219"/>
      <c r="RGU25" s="219"/>
      <c r="RGV25" s="219"/>
      <c r="RGW25" s="219"/>
      <c r="RGX25" s="219"/>
      <c r="RGY25" s="219"/>
      <c r="RGZ25" s="219"/>
      <c r="RHA25" s="219"/>
      <c r="RHB25" s="219"/>
      <c r="RHC25" s="219"/>
      <c r="RHD25" s="219"/>
      <c r="RHE25" s="219"/>
      <c r="RHF25" s="219"/>
      <c r="RHG25" s="219"/>
      <c r="RHH25" s="219"/>
      <c r="RHI25" s="219"/>
      <c r="RHJ25" s="219"/>
      <c r="RHK25" s="219"/>
      <c r="RHL25" s="219"/>
      <c r="RHM25" s="219"/>
      <c r="RHN25" s="219"/>
      <c r="RHO25" s="219"/>
      <c r="RHP25" s="219"/>
      <c r="RHQ25" s="219"/>
      <c r="RHR25" s="219"/>
      <c r="RHS25" s="219"/>
      <c r="RHT25" s="219"/>
      <c r="RHU25" s="219"/>
      <c r="RHV25" s="219"/>
      <c r="RHW25" s="219"/>
      <c r="RHX25" s="219"/>
      <c r="RHY25" s="219"/>
      <c r="RHZ25" s="219"/>
      <c r="RIA25" s="219"/>
      <c r="RIB25" s="219"/>
      <c r="RIC25" s="219"/>
      <c r="RID25" s="219"/>
      <c r="RIE25" s="219"/>
      <c r="RIF25" s="219"/>
      <c r="RIG25" s="219"/>
      <c r="RIH25" s="219"/>
      <c r="RII25" s="219"/>
      <c r="RIJ25" s="219"/>
      <c r="RIK25" s="219"/>
      <c r="RIL25" s="219"/>
      <c r="RIM25" s="219"/>
      <c r="RIN25" s="219"/>
      <c r="RIO25" s="219"/>
      <c r="RIP25" s="219"/>
      <c r="RIQ25" s="219"/>
      <c r="RIR25" s="219"/>
      <c r="RIS25" s="219"/>
      <c r="RIT25" s="219"/>
      <c r="RIU25" s="219"/>
      <c r="RIV25" s="219"/>
      <c r="RIW25" s="219"/>
      <c r="RIX25" s="219"/>
      <c r="RIY25" s="219"/>
      <c r="RIZ25" s="219"/>
      <c r="RJA25" s="219"/>
      <c r="RJB25" s="219"/>
      <c r="RJC25" s="219"/>
      <c r="RJD25" s="219"/>
      <c r="RJE25" s="219"/>
      <c r="RJF25" s="219"/>
      <c r="RJG25" s="219"/>
      <c r="RJH25" s="219"/>
      <c r="RJI25" s="219"/>
      <c r="RJJ25" s="219"/>
      <c r="RJK25" s="219"/>
      <c r="RJL25" s="219"/>
      <c r="RJM25" s="219"/>
      <c r="RJN25" s="219"/>
      <c r="RJO25" s="219"/>
      <c r="RJP25" s="219"/>
      <c r="RJQ25" s="219"/>
      <c r="RJR25" s="219"/>
      <c r="RJS25" s="219"/>
      <c r="RJT25" s="219"/>
      <c r="RJU25" s="219"/>
      <c r="RJV25" s="219"/>
      <c r="RJW25" s="219"/>
      <c r="RJX25" s="219"/>
      <c r="RJY25" s="219"/>
      <c r="RJZ25" s="219"/>
      <c r="RKA25" s="219"/>
      <c r="RKB25" s="219"/>
      <c r="RKC25" s="219"/>
      <c r="RKD25" s="219"/>
      <c r="RKE25" s="219"/>
      <c r="RKF25" s="219"/>
      <c r="RKG25" s="219"/>
      <c r="RKH25" s="219"/>
      <c r="RKI25" s="219"/>
      <c r="RKJ25" s="219"/>
      <c r="RKK25" s="219"/>
      <c r="RKL25" s="219"/>
      <c r="RKM25" s="219"/>
      <c r="RKN25" s="219"/>
      <c r="RKO25" s="219"/>
      <c r="RKP25" s="219"/>
      <c r="RKQ25" s="219"/>
      <c r="RKR25" s="219"/>
      <c r="RKS25" s="219"/>
      <c r="RKT25" s="219"/>
      <c r="RKU25" s="219"/>
      <c r="RKV25" s="219"/>
      <c r="RKW25" s="219"/>
      <c r="RKX25" s="219"/>
      <c r="RKY25" s="219"/>
      <c r="RKZ25" s="219"/>
      <c r="RLA25" s="219"/>
      <c r="RLB25" s="219"/>
      <c r="RLC25" s="219"/>
      <c r="RLD25" s="219"/>
      <c r="RLE25" s="219"/>
      <c r="RLF25" s="219"/>
      <c r="RLG25" s="219"/>
      <c r="RLH25" s="219"/>
      <c r="RLI25" s="219"/>
      <c r="RLJ25" s="219"/>
      <c r="RLK25" s="219"/>
      <c r="RLL25" s="219"/>
      <c r="RLM25" s="219"/>
      <c r="RLN25" s="219"/>
      <c r="RLO25" s="219"/>
      <c r="RLP25" s="219"/>
      <c r="RLQ25" s="219"/>
      <c r="RLR25" s="219"/>
      <c r="RLS25" s="219"/>
      <c r="RLT25" s="219"/>
      <c r="RLU25" s="219"/>
      <c r="RLV25" s="219"/>
      <c r="RLW25" s="219"/>
      <c r="RLX25" s="219"/>
      <c r="RLY25" s="219"/>
      <c r="RLZ25" s="219"/>
      <c r="RMA25" s="219"/>
      <c r="RMB25" s="219"/>
      <c r="RMC25" s="219"/>
      <c r="RMD25" s="219"/>
      <c r="RME25" s="219"/>
      <c r="RMF25" s="219"/>
      <c r="RMG25" s="219"/>
      <c r="RMH25" s="219"/>
      <c r="RMI25" s="219"/>
      <c r="RMJ25" s="219"/>
      <c r="RMK25" s="219"/>
      <c r="RML25" s="219"/>
      <c r="RMM25" s="219"/>
      <c r="RMN25" s="219"/>
      <c r="RMO25" s="219"/>
      <c r="RMP25" s="219"/>
      <c r="RMQ25" s="219"/>
      <c r="RMR25" s="219"/>
      <c r="RMS25" s="219"/>
      <c r="RMT25" s="219"/>
      <c r="RMU25" s="219"/>
      <c r="RMV25" s="219"/>
      <c r="RMW25" s="219"/>
      <c r="RMX25" s="219"/>
      <c r="RMY25" s="219"/>
      <c r="RMZ25" s="219"/>
      <c r="RNA25" s="219"/>
      <c r="RNB25" s="219"/>
      <c r="RNC25" s="219"/>
      <c r="RND25" s="219"/>
      <c r="RNE25" s="219"/>
      <c r="RNF25" s="219"/>
      <c r="RNG25" s="219"/>
      <c r="RNH25" s="219"/>
      <c r="RNI25" s="219"/>
      <c r="RNJ25" s="219"/>
      <c r="RNK25" s="219"/>
      <c r="RNL25" s="219"/>
      <c r="RNM25" s="219"/>
      <c r="RNN25" s="219"/>
      <c r="RNO25" s="219"/>
      <c r="RNP25" s="219"/>
      <c r="RNQ25" s="219"/>
      <c r="RNR25" s="219"/>
      <c r="RNS25" s="219"/>
      <c r="RNT25" s="219"/>
      <c r="RNU25" s="219"/>
      <c r="RNV25" s="219"/>
      <c r="RNW25" s="219"/>
      <c r="RNX25" s="219"/>
      <c r="RNY25" s="219"/>
      <c r="RNZ25" s="219"/>
      <c r="ROA25" s="219"/>
      <c r="ROB25" s="219"/>
      <c r="ROC25" s="219"/>
      <c r="ROD25" s="219"/>
      <c r="ROE25" s="219"/>
      <c r="ROF25" s="219"/>
      <c r="ROG25" s="219"/>
      <c r="ROH25" s="219"/>
      <c r="ROI25" s="219"/>
      <c r="ROJ25" s="219"/>
      <c r="ROK25" s="219"/>
      <c r="ROL25" s="219"/>
      <c r="ROM25" s="219"/>
      <c r="RON25" s="219"/>
      <c r="ROO25" s="219"/>
      <c r="ROP25" s="219"/>
      <c r="ROQ25" s="219"/>
      <c r="ROR25" s="219"/>
      <c r="ROS25" s="219"/>
      <c r="ROT25" s="219"/>
      <c r="ROU25" s="219"/>
      <c r="ROV25" s="219"/>
      <c r="ROW25" s="219"/>
      <c r="ROX25" s="219"/>
      <c r="ROY25" s="219"/>
      <c r="ROZ25" s="219"/>
      <c r="RPA25" s="219"/>
      <c r="RPB25" s="219"/>
      <c r="RPC25" s="219"/>
      <c r="RPD25" s="219"/>
      <c r="RPE25" s="219"/>
      <c r="RPF25" s="219"/>
      <c r="RPG25" s="219"/>
      <c r="RPH25" s="219"/>
      <c r="RPI25" s="219"/>
      <c r="RPJ25" s="219"/>
      <c r="RPK25" s="219"/>
      <c r="RPL25" s="219"/>
      <c r="RPM25" s="219"/>
      <c r="RPN25" s="219"/>
      <c r="RPO25" s="219"/>
      <c r="RPP25" s="219"/>
      <c r="RPQ25" s="219"/>
      <c r="RPR25" s="219"/>
      <c r="RPS25" s="219"/>
      <c r="RPT25" s="219"/>
      <c r="RPU25" s="219"/>
      <c r="RPV25" s="219"/>
      <c r="RPW25" s="219"/>
      <c r="RPX25" s="219"/>
      <c r="RPY25" s="219"/>
      <c r="RPZ25" s="219"/>
      <c r="RQA25" s="219"/>
      <c r="RQB25" s="219"/>
      <c r="RQC25" s="219"/>
      <c r="RQD25" s="219"/>
      <c r="RQE25" s="219"/>
      <c r="RQF25" s="219"/>
      <c r="RQG25" s="219"/>
      <c r="RQH25" s="219"/>
      <c r="RQI25" s="219"/>
      <c r="RQJ25" s="219"/>
      <c r="RQK25" s="219"/>
      <c r="RQL25" s="219"/>
      <c r="RQM25" s="219"/>
      <c r="RQN25" s="219"/>
      <c r="RQO25" s="219"/>
      <c r="RQP25" s="219"/>
      <c r="RQQ25" s="219"/>
      <c r="RQR25" s="219"/>
      <c r="RQS25" s="219"/>
      <c r="RQT25" s="219"/>
      <c r="RQU25" s="219"/>
      <c r="RQV25" s="219"/>
      <c r="RQW25" s="219"/>
      <c r="RQX25" s="219"/>
      <c r="RQY25" s="219"/>
      <c r="RQZ25" s="219"/>
      <c r="RRA25" s="219"/>
      <c r="RRB25" s="219"/>
      <c r="RRC25" s="219"/>
      <c r="RRD25" s="219"/>
      <c r="RRE25" s="219"/>
      <c r="RRF25" s="219"/>
      <c r="RRG25" s="219"/>
      <c r="RRH25" s="219"/>
      <c r="RRI25" s="219"/>
      <c r="RRJ25" s="219"/>
      <c r="RRK25" s="219"/>
      <c r="RRL25" s="219"/>
      <c r="RRM25" s="219"/>
      <c r="RRN25" s="219"/>
      <c r="RRO25" s="219"/>
      <c r="RRP25" s="219"/>
      <c r="RRQ25" s="219"/>
      <c r="RRR25" s="219"/>
      <c r="RRS25" s="219"/>
      <c r="RRT25" s="219"/>
      <c r="RRU25" s="219"/>
      <c r="RRV25" s="219"/>
      <c r="RRW25" s="219"/>
      <c r="RRX25" s="219"/>
      <c r="RRY25" s="219"/>
      <c r="RRZ25" s="219"/>
      <c r="RSA25" s="219"/>
      <c r="RSB25" s="219"/>
      <c r="RSC25" s="219"/>
      <c r="RSD25" s="219"/>
      <c r="RSE25" s="219"/>
      <c r="RSF25" s="219"/>
      <c r="RSG25" s="219"/>
      <c r="RSH25" s="219"/>
      <c r="RSI25" s="219"/>
      <c r="RSJ25" s="219"/>
      <c r="RSK25" s="219"/>
      <c r="RSL25" s="219"/>
      <c r="RSM25" s="219"/>
      <c r="RSN25" s="219"/>
      <c r="RSO25" s="219"/>
      <c r="RSP25" s="219"/>
      <c r="RSQ25" s="219"/>
      <c r="RSR25" s="219"/>
      <c r="RSS25" s="219"/>
      <c r="RST25" s="219"/>
      <c r="RSU25" s="219"/>
      <c r="RSV25" s="219"/>
      <c r="RSW25" s="219"/>
      <c r="RSX25" s="219"/>
      <c r="RSY25" s="219"/>
      <c r="RSZ25" s="219"/>
      <c r="RTA25" s="219"/>
      <c r="RTB25" s="219"/>
      <c r="RTC25" s="219"/>
      <c r="RTD25" s="219"/>
      <c r="RTE25" s="219"/>
      <c r="RTF25" s="219"/>
      <c r="RTG25" s="219"/>
      <c r="RTH25" s="219"/>
      <c r="RTI25" s="219"/>
      <c r="RTJ25" s="219"/>
      <c r="RTK25" s="219"/>
      <c r="RTL25" s="219"/>
      <c r="RTM25" s="219"/>
      <c r="RTN25" s="219"/>
      <c r="RTO25" s="219"/>
      <c r="RTP25" s="219"/>
      <c r="RTQ25" s="219"/>
      <c r="RTR25" s="219"/>
      <c r="RTS25" s="219"/>
      <c r="RTT25" s="219"/>
      <c r="RTU25" s="219"/>
      <c r="RTV25" s="219"/>
      <c r="RTW25" s="219"/>
      <c r="RTX25" s="219"/>
      <c r="RTY25" s="219"/>
      <c r="RTZ25" s="219"/>
      <c r="RUA25" s="219"/>
      <c r="RUB25" s="219"/>
      <c r="RUC25" s="219"/>
      <c r="RUD25" s="219"/>
      <c r="RUE25" s="219"/>
      <c r="RUF25" s="219"/>
      <c r="RUG25" s="219"/>
      <c r="RUH25" s="219"/>
      <c r="RUI25" s="219"/>
      <c r="RUJ25" s="219"/>
      <c r="RUK25" s="219"/>
      <c r="RUL25" s="219"/>
      <c r="RUM25" s="219"/>
      <c r="RUN25" s="219"/>
      <c r="RUO25" s="219"/>
      <c r="RUP25" s="219"/>
      <c r="RUQ25" s="219"/>
      <c r="RUR25" s="219"/>
      <c r="RUS25" s="219"/>
      <c r="RUT25" s="219"/>
      <c r="RUU25" s="219"/>
      <c r="RUV25" s="219"/>
      <c r="RUW25" s="219"/>
      <c r="RUX25" s="219"/>
      <c r="RUY25" s="219"/>
      <c r="RUZ25" s="219"/>
      <c r="RVA25" s="219"/>
      <c r="RVB25" s="219"/>
      <c r="RVC25" s="219"/>
      <c r="RVD25" s="219"/>
      <c r="RVE25" s="219"/>
      <c r="RVF25" s="219"/>
      <c r="RVG25" s="219"/>
      <c r="RVH25" s="219"/>
      <c r="RVI25" s="219"/>
      <c r="RVJ25" s="219"/>
      <c r="RVK25" s="219"/>
      <c r="RVL25" s="219"/>
      <c r="RVM25" s="219"/>
      <c r="RVN25" s="219"/>
      <c r="RVO25" s="219"/>
      <c r="RVP25" s="219"/>
      <c r="RVQ25" s="219"/>
      <c r="RVR25" s="219"/>
      <c r="RVS25" s="219"/>
      <c r="RVT25" s="219"/>
      <c r="RVU25" s="219"/>
      <c r="RVV25" s="219"/>
      <c r="RVW25" s="219"/>
      <c r="RVX25" s="219"/>
      <c r="RVY25" s="219"/>
      <c r="RVZ25" s="219"/>
      <c r="RWA25" s="219"/>
      <c r="RWB25" s="219"/>
      <c r="RWC25" s="219"/>
      <c r="RWD25" s="219"/>
      <c r="RWE25" s="219"/>
      <c r="RWF25" s="219"/>
      <c r="RWG25" s="219"/>
      <c r="RWH25" s="219"/>
      <c r="RWI25" s="219"/>
      <c r="RWJ25" s="219"/>
      <c r="RWK25" s="219"/>
      <c r="RWL25" s="219"/>
      <c r="RWM25" s="219"/>
      <c r="RWN25" s="219"/>
      <c r="RWO25" s="219"/>
      <c r="RWP25" s="219"/>
      <c r="RWQ25" s="219"/>
      <c r="RWR25" s="219"/>
      <c r="RWS25" s="219"/>
      <c r="RWT25" s="219"/>
      <c r="RWU25" s="219"/>
      <c r="RWV25" s="219"/>
      <c r="RWW25" s="219"/>
      <c r="RWX25" s="219"/>
      <c r="RWY25" s="219"/>
      <c r="RWZ25" s="219"/>
      <c r="RXA25" s="219"/>
      <c r="RXB25" s="219"/>
      <c r="RXC25" s="219"/>
      <c r="RXD25" s="219"/>
      <c r="RXE25" s="219"/>
      <c r="RXF25" s="219"/>
      <c r="RXG25" s="219"/>
      <c r="RXH25" s="219"/>
      <c r="RXI25" s="219"/>
      <c r="RXJ25" s="219"/>
      <c r="RXK25" s="219"/>
      <c r="RXL25" s="219"/>
      <c r="RXM25" s="219"/>
      <c r="RXN25" s="219"/>
      <c r="RXO25" s="219"/>
      <c r="RXP25" s="219"/>
      <c r="RXQ25" s="219"/>
      <c r="RXR25" s="219"/>
      <c r="RXS25" s="219"/>
      <c r="RXT25" s="219"/>
      <c r="RXU25" s="219"/>
      <c r="RXV25" s="219"/>
      <c r="RXW25" s="219"/>
      <c r="RXX25" s="219"/>
      <c r="RXY25" s="219"/>
      <c r="RXZ25" s="219"/>
      <c r="RYA25" s="219"/>
      <c r="RYB25" s="219"/>
      <c r="RYC25" s="219"/>
      <c r="RYD25" s="219"/>
      <c r="RYE25" s="219"/>
      <c r="RYF25" s="219"/>
      <c r="RYG25" s="219"/>
      <c r="RYH25" s="219"/>
      <c r="RYI25" s="219"/>
      <c r="RYJ25" s="219"/>
      <c r="RYK25" s="219"/>
      <c r="RYL25" s="219"/>
      <c r="RYM25" s="219"/>
      <c r="RYN25" s="219"/>
      <c r="RYO25" s="219"/>
      <c r="RYP25" s="219"/>
      <c r="RYQ25" s="219"/>
      <c r="RYR25" s="219"/>
      <c r="RYS25" s="219"/>
      <c r="RYT25" s="219"/>
      <c r="RYU25" s="219"/>
      <c r="RYV25" s="219"/>
      <c r="RYW25" s="219"/>
      <c r="RYX25" s="219"/>
      <c r="RYY25" s="219"/>
      <c r="RYZ25" s="219"/>
      <c r="RZA25" s="219"/>
      <c r="RZB25" s="219"/>
      <c r="RZC25" s="219"/>
      <c r="RZD25" s="219"/>
      <c r="RZE25" s="219"/>
      <c r="RZF25" s="219"/>
      <c r="RZG25" s="219"/>
      <c r="RZH25" s="219"/>
      <c r="RZI25" s="219"/>
      <c r="RZJ25" s="219"/>
      <c r="RZK25" s="219"/>
      <c r="RZL25" s="219"/>
      <c r="RZM25" s="219"/>
      <c r="RZN25" s="219"/>
      <c r="RZO25" s="219"/>
      <c r="RZP25" s="219"/>
      <c r="RZQ25" s="219"/>
      <c r="RZR25" s="219"/>
      <c r="RZS25" s="219"/>
      <c r="RZT25" s="219"/>
      <c r="RZU25" s="219"/>
      <c r="RZV25" s="219"/>
      <c r="RZW25" s="219"/>
      <c r="RZX25" s="219"/>
      <c r="RZY25" s="219"/>
      <c r="RZZ25" s="219"/>
      <c r="SAA25" s="219"/>
      <c r="SAB25" s="219"/>
      <c r="SAC25" s="219"/>
      <c r="SAD25" s="219"/>
      <c r="SAE25" s="219"/>
      <c r="SAF25" s="219"/>
      <c r="SAG25" s="219"/>
      <c r="SAH25" s="219"/>
      <c r="SAI25" s="219"/>
      <c r="SAJ25" s="219"/>
      <c r="SAK25" s="219"/>
      <c r="SAL25" s="219"/>
      <c r="SAM25" s="219"/>
      <c r="SAN25" s="219"/>
      <c r="SAO25" s="219"/>
      <c r="SAP25" s="219"/>
      <c r="SAQ25" s="219"/>
      <c r="SAR25" s="219"/>
      <c r="SAS25" s="219"/>
      <c r="SAT25" s="219"/>
      <c r="SAU25" s="219"/>
      <c r="SAV25" s="219"/>
      <c r="SAW25" s="219"/>
      <c r="SAX25" s="219"/>
      <c r="SAY25" s="219"/>
      <c r="SAZ25" s="219"/>
      <c r="SBA25" s="219"/>
      <c r="SBB25" s="219"/>
      <c r="SBC25" s="219"/>
      <c r="SBD25" s="219"/>
      <c r="SBE25" s="219"/>
      <c r="SBF25" s="219"/>
      <c r="SBG25" s="219"/>
      <c r="SBH25" s="219"/>
      <c r="SBI25" s="219"/>
      <c r="SBJ25" s="219"/>
      <c r="SBK25" s="219"/>
      <c r="SBL25" s="219"/>
      <c r="SBM25" s="219"/>
      <c r="SBN25" s="219"/>
      <c r="SBO25" s="219"/>
      <c r="SBP25" s="219"/>
      <c r="SBQ25" s="219"/>
      <c r="SBR25" s="219"/>
      <c r="SBS25" s="219"/>
      <c r="SBT25" s="219"/>
      <c r="SBU25" s="219"/>
      <c r="SBV25" s="219"/>
      <c r="SBW25" s="219"/>
      <c r="SBX25" s="219"/>
      <c r="SBY25" s="219"/>
      <c r="SBZ25" s="219"/>
      <c r="SCA25" s="219"/>
      <c r="SCB25" s="219"/>
      <c r="SCC25" s="219"/>
      <c r="SCD25" s="219"/>
      <c r="SCE25" s="219"/>
      <c r="SCF25" s="219"/>
      <c r="SCG25" s="219"/>
      <c r="SCH25" s="219"/>
      <c r="SCI25" s="219"/>
      <c r="SCJ25" s="219"/>
      <c r="SCK25" s="219"/>
      <c r="SCL25" s="219"/>
      <c r="SCM25" s="219"/>
      <c r="SCN25" s="219"/>
      <c r="SCO25" s="219"/>
      <c r="SCP25" s="219"/>
      <c r="SCQ25" s="219"/>
      <c r="SCR25" s="219"/>
      <c r="SCS25" s="219"/>
      <c r="SCT25" s="219"/>
      <c r="SCU25" s="219"/>
      <c r="SCV25" s="219"/>
      <c r="SCW25" s="219"/>
      <c r="SCX25" s="219"/>
      <c r="SCY25" s="219"/>
      <c r="SCZ25" s="219"/>
      <c r="SDA25" s="219"/>
      <c r="SDB25" s="219"/>
      <c r="SDC25" s="219"/>
      <c r="SDD25" s="219"/>
      <c r="SDE25" s="219"/>
      <c r="SDF25" s="219"/>
      <c r="SDG25" s="219"/>
      <c r="SDH25" s="219"/>
      <c r="SDI25" s="219"/>
      <c r="SDJ25" s="219"/>
      <c r="SDK25" s="219"/>
      <c r="SDL25" s="219"/>
      <c r="SDM25" s="219"/>
      <c r="SDN25" s="219"/>
      <c r="SDO25" s="219"/>
      <c r="SDP25" s="219"/>
      <c r="SDQ25" s="219"/>
      <c r="SDR25" s="219"/>
      <c r="SDS25" s="219"/>
      <c r="SDT25" s="219"/>
      <c r="SDU25" s="219"/>
      <c r="SDV25" s="219"/>
      <c r="SDW25" s="219"/>
      <c r="SDX25" s="219"/>
      <c r="SDY25" s="219"/>
      <c r="SDZ25" s="219"/>
      <c r="SEA25" s="219"/>
      <c r="SEB25" s="219"/>
      <c r="SEC25" s="219"/>
      <c r="SED25" s="219"/>
      <c r="SEE25" s="219"/>
      <c r="SEF25" s="219"/>
      <c r="SEG25" s="219"/>
      <c r="SEH25" s="219"/>
      <c r="SEI25" s="219"/>
      <c r="SEJ25" s="219"/>
      <c r="SEK25" s="219"/>
      <c r="SEL25" s="219"/>
      <c r="SEM25" s="219"/>
      <c r="SEN25" s="219"/>
      <c r="SEO25" s="219"/>
      <c r="SEP25" s="219"/>
      <c r="SEQ25" s="219"/>
      <c r="SER25" s="219"/>
      <c r="SES25" s="219"/>
      <c r="SET25" s="219"/>
      <c r="SEU25" s="219"/>
      <c r="SEV25" s="219"/>
      <c r="SEW25" s="219"/>
      <c r="SEX25" s="219"/>
      <c r="SEY25" s="219"/>
      <c r="SEZ25" s="219"/>
      <c r="SFA25" s="219"/>
      <c r="SFB25" s="219"/>
      <c r="SFC25" s="219"/>
      <c r="SFD25" s="219"/>
      <c r="SFE25" s="219"/>
      <c r="SFF25" s="219"/>
      <c r="SFG25" s="219"/>
      <c r="SFH25" s="219"/>
      <c r="SFI25" s="219"/>
      <c r="SFJ25" s="219"/>
      <c r="SFK25" s="219"/>
      <c r="SFL25" s="219"/>
      <c r="SFM25" s="219"/>
      <c r="SFN25" s="219"/>
      <c r="SFO25" s="219"/>
      <c r="SFP25" s="219"/>
      <c r="SFQ25" s="219"/>
      <c r="SFR25" s="219"/>
      <c r="SFS25" s="219"/>
      <c r="SFT25" s="219"/>
      <c r="SFU25" s="219"/>
      <c r="SFV25" s="219"/>
      <c r="SFW25" s="219"/>
      <c r="SFX25" s="219"/>
      <c r="SFY25" s="219"/>
      <c r="SFZ25" s="219"/>
      <c r="SGA25" s="219"/>
      <c r="SGB25" s="219"/>
      <c r="SGC25" s="219"/>
      <c r="SGD25" s="219"/>
      <c r="SGE25" s="219"/>
      <c r="SGF25" s="219"/>
      <c r="SGG25" s="219"/>
      <c r="SGH25" s="219"/>
      <c r="SGI25" s="219"/>
      <c r="SGJ25" s="219"/>
      <c r="SGK25" s="219"/>
      <c r="SGL25" s="219"/>
      <c r="SGM25" s="219"/>
      <c r="SGN25" s="219"/>
      <c r="SGO25" s="219"/>
      <c r="SGP25" s="219"/>
      <c r="SGQ25" s="219"/>
      <c r="SGR25" s="219"/>
      <c r="SGS25" s="219"/>
      <c r="SGT25" s="219"/>
      <c r="SGU25" s="219"/>
      <c r="SGV25" s="219"/>
      <c r="SGW25" s="219"/>
      <c r="SGX25" s="219"/>
      <c r="SGY25" s="219"/>
      <c r="SGZ25" s="219"/>
      <c r="SHA25" s="219"/>
      <c r="SHB25" s="219"/>
      <c r="SHC25" s="219"/>
      <c r="SHD25" s="219"/>
      <c r="SHE25" s="219"/>
      <c r="SHF25" s="219"/>
      <c r="SHG25" s="219"/>
      <c r="SHH25" s="219"/>
      <c r="SHI25" s="219"/>
      <c r="SHJ25" s="219"/>
      <c r="SHK25" s="219"/>
      <c r="SHL25" s="219"/>
      <c r="SHM25" s="219"/>
      <c r="SHN25" s="219"/>
      <c r="SHO25" s="219"/>
      <c r="SHP25" s="219"/>
      <c r="SHQ25" s="219"/>
      <c r="SHR25" s="219"/>
      <c r="SHS25" s="219"/>
      <c r="SHT25" s="219"/>
      <c r="SHU25" s="219"/>
      <c r="SHV25" s="219"/>
      <c r="SHW25" s="219"/>
      <c r="SHX25" s="219"/>
      <c r="SHY25" s="219"/>
      <c r="SHZ25" s="219"/>
      <c r="SIA25" s="219"/>
      <c r="SIB25" s="219"/>
      <c r="SIC25" s="219"/>
      <c r="SID25" s="219"/>
      <c r="SIE25" s="219"/>
      <c r="SIF25" s="219"/>
      <c r="SIG25" s="219"/>
      <c r="SIH25" s="219"/>
      <c r="SII25" s="219"/>
      <c r="SIJ25" s="219"/>
      <c r="SIK25" s="219"/>
      <c r="SIL25" s="219"/>
      <c r="SIM25" s="219"/>
      <c r="SIN25" s="219"/>
      <c r="SIO25" s="219"/>
      <c r="SIP25" s="219"/>
      <c r="SIQ25" s="219"/>
      <c r="SIR25" s="219"/>
      <c r="SIS25" s="219"/>
      <c r="SIT25" s="219"/>
      <c r="SIU25" s="219"/>
      <c r="SIV25" s="219"/>
      <c r="SIW25" s="219"/>
      <c r="SIX25" s="219"/>
      <c r="SIY25" s="219"/>
      <c r="SIZ25" s="219"/>
      <c r="SJA25" s="219"/>
      <c r="SJB25" s="219"/>
      <c r="SJC25" s="219"/>
      <c r="SJD25" s="219"/>
      <c r="SJE25" s="219"/>
      <c r="SJF25" s="219"/>
      <c r="SJG25" s="219"/>
      <c r="SJH25" s="219"/>
      <c r="SJI25" s="219"/>
      <c r="SJJ25" s="219"/>
      <c r="SJK25" s="219"/>
      <c r="SJL25" s="219"/>
      <c r="SJM25" s="219"/>
      <c r="SJN25" s="219"/>
      <c r="SJO25" s="219"/>
      <c r="SJP25" s="219"/>
      <c r="SJQ25" s="219"/>
      <c r="SJR25" s="219"/>
      <c r="SJS25" s="219"/>
      <c r="SJT25" s="219"/>
      <c r="SJU25" s="219"/>
      <c r="SJV25" s="219"/>
      <c r="SJW25" s="219"/>
      <c r="SJX25" s="219"/>
      <c r="SJY25" s="219"/>
      <c r="SJZ25" s="219"/>
      <c r="SKA25" s="219"/>
      <c r="SKB25" s="219"/>
      <c r="SKC25" s="219"/>
      <c r="SKD25" s="219"/>
      <c r="SKE25" s="219"/>
      <c r="SKF25" s="219"/>
      <c r="SKG25" s="219"/>
      <c r="SKH25" s="219"/>
      <c r="SKI25" s="219"/>
      <c r="SKJ25" s="219"/>
      <c r="SKK25" s="219"/>
      <c r="SKL25" s="219"/>
      <c r="SKM25" s="219"/>
      <c r="SKN25" s="219"/>
      <c r="SKO25" s="219"/>
      <c r="SKP25" s="219"/>
      <c r="SKQ25" s="219"/>
      <c r="SKR25" s="219"/>
      <c r="SKS25" s="219"/>
      <c r="SKT25" s="219"/>
      <c r="SKU25" s="219"/>
      <c r="SKV25" s="219"/>
      <c r="SKW25" s="219"/>
      <c r="SKX25" s="219"/>
      <c r="SKY25" s="219"/>
      <c r="SKZ25" s="219"/>
      <c r="SLA25" s="219"/>
      <c r="SLB25" s="219"/>
      <c r="SLC25" s="219"/>
      <c r="SLD25" s="219"/>
      <c r="SLE25" s="219"/>
      <c r="SLF25" s="219"/>
      <c r="SLG25" s="219"/>
      <c r="SLH25" s="219"/>
      <c r="SLI25" s="219"/>
      <c r="SLJ25" s="219"/>
      <c r="SLK25" s="219"/>
      <c r="SLL25" s="219"/>
      <c r="SLM25" s="219"/>
      <c r="SLN25" s="219"/>
      <c r="SLO25" s="219"/>
      <c r="SLP25" s="219"/>
      <c r="SLQ25" s="219"/>
      <c r="SLR25" s="219"/>
      <c r="SLS25" s="219"/>
      <c r="SLT25" s="219"/>
      <c r="SLU25" s="219"/>
      <c r="SLV25" s="219"/>
      <c r="SLW25" s="219"/>
      <c r="SLX25" s="219"/>
      <c r="SLY25" s="219"/>
      <c r="SLZ25" s="219"/>
      <c r="SMA25" s="219"/>
      <c r="SMB25" s="219"/>
      <c r="SMC25" s="219"/>
      <c r="SMD25" s="219"/>
      <c r="SME25" s="219"/>
      <c r="SMF25" s="219"/>
      <c r="SMG25" s="219"/>
      <c r="SMH25" s="219"/>
      <c r="SMI25" s="219"/>
      <c r="SMJ25" s="219"/>
      <c r="SMK25" s="219"/>
      <c r="SML25" s="219"/>
      <c r="SMM25" s="219"/>
      <c r="SMN25" s="219"/>
      <c r="SMO25" s="219"/>
      <c r="SMP25" s="219"/>
      <c r="SMQ25" s="219"/>
      <c r="SMR25" s="219"/>
      <c r="SMS25" s="219"/>
      <c r="SMT25" s="219"/>
      <c r="SMU25" s="219"/>
      <c r="SMV25" s="219"/>
      <c r="SMW25" s="219"/>
      <c r="SMX25" s="219"/>
      <c r="SMY25" s="219"/>
      <c r="SMZ25" s="219"/>
      <c r="SNA25" s="219"/>
      <c r="SNB25" s="219"/>
      <c r="SNC25" s="219"/>
      <c r="SND25" s="219"/>
      <c r="SNE25" s="219"/>
      <c r="SNF25" s="219"/>
      <c r="SNG25" s="219"/>
      <c r="SNH25" s="219"/>
      <c r="SNI25" s="219"/>
      <c r="SNJ25" s="219"/>
      <c r="SNK25" s="219"/>
      <c r="SNL25" s="219"/>
      <c r="SNM25" s="219"/>
      <c r="SNN25" s="219"/>
      <c r="SNO25" s="219"/>
      <c r="SNP25" s="219"/>
      <c r="SNQ25" s="219"/>
      <c r="SNR25" s="219"/>
      <c r="SNS25" s="219"/>
      <c r="SNT25" s="219"/>
      <c r="SNU25" s="219"/>
      <c r="SNV25" s="219"/>
      <c r="SNW25" s="219"/>
      <c r="SNX25" s="219"/>
      <c r="SNY25" s="219"/>
      <c r="SNZ25" s="219"/>
      <c r="SOA25" s="219"/>
      <c r="SOB25" s="219"/>
      <c r="SOC25" s="219"/>
      <c r="SOD25" s="219"/>
      <c r="SOE25" s="219"/>
      <c r="SOF25" s="219"/>
      <c r="SOG25" s="219"/>
      <c r="SOH25" s="219"/>
      <c r="SOI25" s="219"/>
      <c r="SOJ25" s="219"/>
      <c r="SOK25" s="219"/>
      <c r="SOL25" s="219"/>
      <c r="SOM25" s="219"/>
      <c r="SON25" s="219"/>
      <c r="SOO25" s="219"/>
      <c r="SOP25" s="219"/>
      <c r="SOQ25" s="219"/>
      <c r="SOR25" s="219"/>
      <c r="SOS25" s="219"/>
      <c r="SOT25" s="219"/>
      <c r="SOU25" s="219"/>
      <c r="SOV25" s="219"/>
      <c r="SOW25" s="219"/>
      <c r="SOX25" s="219"/>
      <c r="SOY25" s="219"/>
      <c r="SOZ25" s="219"/>
      <c r="SPA25" s="219"/>
      <c r="SPB25" s="219"/>
      <c r="SPC25" s="219"/>
      <c r="SPD25" s="219"/>
      <c r="SPE25" s="219"/>
      <c r="SPF25" s="219"/>
      <c r="SPG25" s="219"/>
      <c r="SPH25" s="219"/>
      <c r="SPI25" s="219"/>
      <c r="SPJ25" s="219"/>
      <c r="SPK25" s="219"/>
      <c r="SPL25" s="219"/>
      <c r="SPM25" s="219"/>
      <c r="SPN25" s="219"/>
      <c r="SPO25" s="219"/>
      <c r="SPP25" s="219"/>
      <c r="SPQ25" s="219"/>
      <c r="SPR25" s="219"/>
      <c r="SPS25" s="219"/>
      <c r="SPT25" s="219"/>
      <c r="SPU25" s="219"/>
      <c r="SPV25" s="219"/>
      <c r="SPW25" s="219"/>
      <c r="SPX25" s="219"/>
      <c r="SPY25" s="219"/>
      <c r="SPZ25" s="219"/>
      <c r="SQA25" s="219"/>
      <c r="SQB25" s="219"/>
      <c r="SQC25" s="219"/>
      <c r="SQD25" s="219"/>
      <c r="SQE25" s="219"/>
      <c r="SQF25" s="219"/>
      <c r="SQG25" s="219"/>
      <c r="SQH25" s="219"/>
      <c r="SQI25" s="219"/>
      <c r="SQJ25" s="219"/>
      <c r="SQK25" s="219"/>
      <c r="SQL25" s="219"/>
      <c r="SQM25" s="219"/>
      <c r="SQN25" s="219"/>
      <c r="SQO25" s="219"/>
      <c r="SQP25" s="219"/>
      <c r="SQQ25" s="219"/>
      <c r="SQR25" s="219"/>
      <c r="SQS25" s="219"/>
      <c r="SQT25" s="219"/>
      <c r="SQU25" s="219"/>
      <c r="SQV25" s="219"/>
      <c r="SQW25" s="219"/>
      <c r="SQX25" s="219"/>
      <c r="SQY25" s="219"/>
      <c r="SQZ25" s="219"/>
      <c r="SRA25" s="219"/>
      <c r="SRB25" s="219"/>
      <c r="SRC25" s="219"/>
      <c r="SRD25" s="219"/>
      <c r="SRE25" s="219"/>
      <c r="SRF25" s="219"/>
      <c r="SRG25" s="219"/>
      <c r="SRH25" s="219"/>
      <c r="SRI25" s="219"/>
      <c r="SRJ25" s="219"/>
      <c r="SRK25" s="219"/>
      <c r="SRL25" s="219"/>
      <c r="SRM25" s="219"/>
      <c r="SRN25" s="219"/>
      <c r="SRO25" s="219"/>
      <c r="SRP25" s="219"/>
      <c r="SRQ25" s="219"/>
      <c r="SRR25" s="219"/>
      <c r="SRS25" s="219"/>
      <c r="SRT25" s="219"/>
      <c r="SRU25" s="219"/>
      <c r="SRV25" s="219"/>
      <c r="SRW25" s="219"/>
      <c r="SRX25" s="219"/>
      <c r="SRY25" s="219"/>
      <c r="SRZ25" s="219"/>
      <c r="SSA25" s="219"/>
      <c r="SSB25" s="219"/>
      <c r="SSC25" s="219"/>
      <c r="SSD25" s="219"/>
      <c r="SSE25" s="219"/>
      <c r="SSF25" s="219"/>
      <c r="SSG25" s="219"/>
      <c r="SSH25" s="219"/>
      <c r="SSI25" s="219"/>
      <c r="SSJ25" s="219"/>
      <c r="SSK25" s="219"/>
      <c r="SSL25" s="219"/>
      <c r="SSM25" s="219"/>
      <c r="SSN25" s="219"/>
      <c r="SSO25" s="219"/>
      <c r="SSP25" s="219"/>
      <c r="SSQ25" s="219"/>
      <c r="SSR25" s="219"/>
      <c r="SSS25" s="219"/>
      <c r="SST25" s="219"/>
      <c r="SSU25" s="219"/>
      <c r="SSV25" s="219"/>
      <c r="SSW25" s="219"/>
      <c r="SSX25" s="219"/>
      <c r="SSY25" s="219"/>
      <c r="SSZ25" s="219"/>
      <c r="STA25" s="219"/>
      <c r="STB25" s="219"/>
      <c r="STC25" s="219"/>
      <c r="STD25" s="219"/>
      <c r="STE25" s="219"/>
      <c r="STF25" s="219"/>
      <c r="STG25" s="219"/>
      <c r="STH25" s="219"/>
      <c r="STI25" s="219"/>
      <c r="STJ25" s="219"/>
      <c r="STK25" s="219"/>
      <c r="STL25" s="219"/>
      <c r="STM25" s="219"/>
      <c r="STN25" s="219"/>
      <c r="STO25" s="219"/>
      <c r="STP25" s="219"/>
      <c r="STQ25" s="219"/>
      <c r="STR25" s="219"/>
      <c r="STS25" s="219"/>
      <c r="STT25" s="219"/>
      <c r="STU25" s="219"/>
      <c r="STV25" s="219"/>
      <c r="STW25" s="219"/>
      <c r="STX25" s="219"/>
      <c r="STY25" s="219"/>
      <c r="STZ25" s="219"/>
      <c r="SUA25" s="219"/>
      <c r="SUB25" s="219"/>
      <c r="SUC25" s="219"/>
      <c r="SUD25" s="219"/>
      <c r="SUE25" s="219"/>
      <c r="SUF25" s="219"/>
      <c r="SUG25" s="219"/>
      <c r="SUH25" s="219"/>
      <c r="SUI25" s="219"/>
      <c r="SUJ25" s="219"/>
      <c r="SUK25" s="219"/>
      <c r="SUL25" s="219"/>
      <c r="SUM25" s="219"/>
      <c r="SUN25" s="219"/>
      <c r="SUO25" s="219"/>
      <c r="SUP25" s="219"/>
      <c r="SUQ25" s="219"/>
      <c r="SUR25" s="219"/>
      <c r="SUS25" s="219"/>
      <c r="SUT25" s="219"/>
      <c r="SUU25" s="219"/>
      <c r="SUV25" s="219"/>
      <c r="SUW25" s="219"/>
      <c r="SUX25" s="219"/>
      <c r="SUY25" s="219"/>
      <c r="SUZ25" s="219"/>
      <c r="SVA25" s="219"/>
      <c r="SVB25" s="219"/>
      <c r="SVC25" s="219"/>
      <c r="SVD25" s="219"/>
      <c r="SVE25" s="219"/>
      <c r="SVF25" s="219"/>
      <c r="SVG25" s="219"/>
      <c r="SVH25" s="219"/>
      <c r="SVI25" s="219"/>
      <c r="SVJ25" s="219"/>
      <c r="SVK25" s="219"/>
      <c r="SVL25" s="219"/>
      <c r="SVM25" s="219"/>
      <c r="SVN25" s="219"/>
      <c r="SVO25" s="219"/>
      <c r="SVP25" s="219"/>
      <c r="SVQ25" s="219"/>
      <c r="SVR25" s="219"/>
      <c r="SVS25" s="219"/>
      <c r="SVT25" s="219"/>
      <c r="SVU25" s="219"/>
      <c r="SVV25" s="219"/>
      <c r="SVW25" s="219"/>
      <c r="SVX25" s="219"/>
      <c r="SVY25" s="219"/>
      <c r="SVZ25" s="219"/>
      <c r="SWA25" s="219"/>
      <c r="SWB25" s="219"/>
      <c r="SWC25" s="219"/>
      <c r="SWD25" s="219"/>
      <c r="SWE25" s="219"/>
      <c r="SWF25" s="219"/>
      <c r="SWG25" s="219"/>
      <c r="SWH25" s="219"/>
      <c r="SWI25" s="219"/>
      <c r="SWJ25" s="219"/>
      <c r="SWK25" s="219"/>
      <c r="SWL25" s="219"/>
      <c r="SWM25" s="219"/>
      <c r="SWN25" s="219"/>
      <c r="SWO25" s="219"/>
      <c r="SWP25" s="219"/>
      <c r="SWQ25" s="219"/>
      <c r="SWR25" s="219"/>
      <c r="SWS25" s="219"/>
      <c r="SWT25" s="219"/>
      <c r="SWU25" s="219"/>
      <c r="SWV25" s="219"/>
      <c r="SWW25" s="219"/>
      <c r="SWX25" s="219"/>
      <c r="SWY25" s="219"/>
      <c r="SWZ25" s="219"/>
      <c r="SXA25" s="219"/>
      <c r="SXB25" s="219"/>
      <c r="SXC25" s="219"/>
      <c r="SXD25" s="219"/>
      <c r="SXE25" s="219"/>
      <c r="SXF25" s="219"/>
      <c r="SXG25" s="219"/>
      <c r="SXH25" s="219"/>
      <c r="SXI25" s="219"/>
      <c r="SXJ25" s="219"/>
      <c r="SXK25" s="219"/>
      <c r="SXL25" s="219"/>
      <c r="SXM25" s="219"/>
      <c r="SXN25" s="219"/>
      <c r="SXO25" s="219"/>
      <c r="SXP25" s="219"/>
      <c r="SXQ25" s="219"/>
      <c r="SXR25" s="219"/>
      <c r="SXS25" s="219"/>
      <c r="SXT25" s="219"/>
      <c r="SXU25" s="219"/>
      <c r="SXV25" s="219"/>
      <c r="SXW25" s="219"/>
      <c r="SXX25" s="219"/>
      <c r="SXY25" s="219"/>
      <c r="SXZ25" s="219"/>
      <c r="SYA25" s="219"/>
      <c r="SYB25" s="219"/>
      <c r="SYC25" s="219"/>
      <c r="SYD25" s="219"/>
      <c r="SYE25" s="219"/>
      <c r="SYF25" s="219"/>
      <c r="SYG25" s="219"/>
      <c r="SYH25" s="219"/>
      <c r="SYI25" s="219"/>
      <c r="SYJ25" s="219"/>
      <c r="SYK25" s="219"/>
      <c r="SYL25" s="219"/>
      <c r="SYM25" s="219"/>
      <c r="SYN25" s="219"/>
      <c r="SYO25" s="219"/>
      <c r="SYP25" s="219"/>
      <c r="SYQ25" s="219"/>
      <c r="SYR25" s="219"/>
      <c r="SYS25" s="219"/>
      <c r="SYT25" s="219"/>
      <c r="SYU25" s="219"/>
      <c r="SYV25" s="219"/>
      <c r="SYW25" s="219"/>
      <c r="SYX25" s="219"/>
      <c r="SYY25" s="219"/>
      <c r="SYZ25" s="219"/>
      <c r="SZA25" s="219"/>
      <c r="SZB25" s="219"/>
      <c r="SZC25" s="219"/>
      <c r="SZD25" s="219"/>
      <c r="SZE25" s="219"/>
      <c r="SZF25" s="219"/>
      <c r="SZG25" s="219"/>
      <c r="SZH25" s="219"/>
      <c r="SZI25" s="219"/>
      <c r="SZJ25" s="219"/>
      <c r="SZK25" s="219"/>
      <c r="SZL25" s="219"/>
      <c r="SZM25" s="219"/>
      <c r="SZN25" s="219"/>
      <c r="SZO25" s="219"/>
      <c r="SZP25" s="219"/>
      <c r="SZQ25" s="219"/>
      <c r="SZR25" s="219"/>
      <c r="SZS25" s="219"/>
      <c r="SZT25" s="219"/>
      <c r="SZU25" s="219"/>
      <c r="SZV25" s="219"/>
      <c r="SZW25" s="219"/>
      <c r="SZX25" s="219"/>
      <c r="SZY25" s="219"/>
      <c r="SZZ25" s="219"/>
      <c r="TAA25" s="219"/>
      <c r="TAB25" s="219"/>
      <c r="TAC25" s="219"/>
      <c r="TAD25" s="219"/>
      <c r="TAE25" s="219"/>
      <c r="TAF25" s="219"/>
      <c r="TAG25" s="219"/>
      <c r="TAH25" s="219"/>
      <c r="TAI25" s="219"/>
      <c r="TAJ25" s="219"/>
      <c r="TAK25" s="219"/>
      <c r="TAL25" s="219"/>
      <c r="TAM25" s="219"/>
      <c r="TAN25" s="219"/>
      <c r="TAO25" s="219"/>
      <c r="TAP25" s="219"/>
      <c r="TAQ25" s="219"/>
      <c r="TAR25" s="219"/>
      <c r="TAS25" s="219"/>
      <c r="TAT25" s="219"/>
      <c r="TAU25" s="219"/>
      <c r="TAV25" s="219"/>
      <c r="TAW25" s="219"/>
      <c r="TAX25" s="219"/>
      <c r="TAY25" s="219"/>
      <c r="TAZ25" s="219"/>
      <c r="TBA25" s="219"/>
      <c r="TBB25" s="219"/>
      <c r="TBC25" s="219"/>
      <c r="TBD25" s="219"/>
      <c r="TBE25" s="219"/>
      <c r="TBF25" s="219"/>
      <c r="TBG25" s="219"/>
      <c r="TBH25" s="219"/>
      <c r="TBI25" s="219"/>
      <c r="TBJ25" s="219"/>
      <c r="TBK25" s="219"/>
      <c r="TBL25" s="219"/>
      <c r="TBM25" s="219"/>
      <c r="TBN25" s="219"/>
      <c r="TBO25" s="219"/>
      <c r="TBP25" s="219"/>
      <c r="TBQ25" s="219"/>
      <c r="TBR25" s="219"/>
      <c r="TBS25" s="219"/>
      <c r="TBT25" s="219"/>
      <c r="TBU25" s="219"/>
      <c r="TBV25" s="219"/>
      <c r="TBW25" s="219"/>
      <c r="TBX25" s="219"/>
      <c r="TBY25" s="219"/>
      <c r="TBZ25" s="219"/>
      <c r="TCA25" s="219"/>
      <c r="TCB25" s="219"/>
      <c r="TCC25" s="219"/>
      <c r="TCD25" s="219"/>
      <c r="TCE25" s="219"/>
      <c r="TCF25" s="219"/>
      <c r="TCG25" s="219"/>
      <c r="TCH25" s="219"/>
      <c r="TCI25" s="219"/>
      <c r="TCJ25" s="219"/>
      <c r="TCK25" s="219"/>
      <c r="TCL25" s="219"/>
      <c r="TCM25" s="219"/>
      <c r="TCN25" s="219"/>
      <c r="TCO25" s="219"/>
      <c r="TCP25" s="219"/>
      <c r="TCQ25" s="219"/>
      <c r="TCR25" s="219"/>
      <c r="TCS25" s="219"/>
      <c r="TCT25" s="219"/>
      <c r="TCU25" s="219"/>
      <c r="TCV25" s="219"/>
      <c r="TCW25" s="219"/>
      <c r="TCX25" s="219"/>
      <c r="TCY25" s="219"/>
      <c r="TCZ25" s="219"/>
      <c r="TDA25" s="219"/>
      <c r="TDB25" s="219"/>
      <c r="TDC25" s="219"/>
      <c r="TDD25" s="219"/>
      <c r="TDE25" s="219"/>
      <c r="TDF25" s="219"/>
      <c r="TDG25" s="219"/>
      <c r="TDH25" s="219"/>
      <c r="TDI25" s="219"/>
      <c r="TDJ25" s="219"/>
      <c r="TDK25" s="219"/>
      <c r="TDL25" s="219"/>
      <c r="TDM25" s="219"/>
      <c r="TDN25" s="219"/>
      <c r="TDO25" s="219"/>
      <c r="TDP25" s="219"/>
      <c r="TDQ25" s="219"/>
      <c r="TDR25" s="219"/>
      <c r="TDS25" s="219"/>
      <c r="TDT25" s="219"/>
      <c r="TDU25" s="219"/>
      <c r="TDV25" s="219"/>
      <c r="TDW25" s="219"/>
      <c r="TDX25" s="219"/>
      <c r="TDY25" s="219"/>
      <c r="TDZ25" s="219"/>
      <c r="TEA25" s="219"/>
      <c r="TEB25" s="219"/>
      <c r="TEC25" s="219"/>
      <c r="TED25" s="219"/>
      <c r="TEE25" s="219"/>
      <c r="TEF25" s="219"/>
      <c r="TEG25" s="219"/>
      <c r="TEH25" s="219"/>
      <c r="TEI25" s="219"/>
      <c r="TEJ25" s="219"/>
      <c r="TEK25" s="219"/>
      <c r="TEL25" s="219"/>
      <c r="TEM25" s="219"/>
      <c r="TEN25" s="219"/>
      <c r="TEO25" s="219"/>
      <c r="TEP25" s="219"/>
      <c r="TEQ25" s="219"/>
      <c r="TER25" s="219"/>
      <c r="TES25" s="219"/>
      <c r="TET25" s="219"/>
      <c r="TEU25" s="219"/>
      <c r="TEV25" s="219"/>
      <c r="TEW25" s="219"/>
      <c r="TEX25" s="219"/>
      <c r="TEY25" s="219"/>
      <c r="TEZ25" s="219"/>
      <c r="TFA25" s="219"/>
      <c r="TFB25" s="219"/>
      <c r="TFC25" s="219"/>
      <c r="TFD25" s="219"/>
      <c r="TFE25" s="219"/>
      <c r="TFF25" s="219"/>
      <c r="TFG25" s="219"/>
      <c r="TFH25" s="219"/>
      <c r="TFI25" s="219"/>
      <c r="TFJ25" s="219"/>
      <c r="TFK25" s="219"/>
      <c r="TFL25" s="219"/>
      <c r="TFM25" s="219"/>
      <c r="TFN25" s="219"/>
      <c r="TFO25" s="219"/>
      <c r="TFP25" s="219"/>
      <c r="TFQ25" s="219"/>
      <c r="TFR25" s="219"/>
      <c r="TFS25" s="219"/>
      <c r="TFT25" s="219"/>
      <c r="TFU25" s="219"/>
      <c r="TFV25" s="219"/>
      <c r="TFW25" s="219"/>
      <c r="TFX25" s="219"/>
      <c r="TFY25" s="219"/>
      <c r="TFZ25" s="219"/>
      <c r="TGA25" s="219"/>
      <c r="TGB25" s="219"/>
      <c r="TGC25" s="219"/>
      <c r="TGD25" s="219"/>
      <c r="TGE25" s="219"/>
      <c r="TGF25" s="219"/>
      <c r="TGG25" s="219"/>
      <c r="TGH25" s="219"/>
      <c r="TGI25" s="219"/>
      <c r="TGJ25" s="219"/>
      <c r="TGK25" s="219"/>
      <c r="TGL25" s="219"/>
      <c r="TGM25" s="219"/>
      <c r="TGN25" s="219"/>
      <c r="TGO25" s="219"/>
      <c r="TGP25" s="219"/>
      <c r="TGQ25" s="219"/>
      <c r="TGR25" s="219"/>
      <c r="TGS25" s="219"/>
      <c r="TGT25" s="219"/>
      <c r="TGU25" s="219"/>
      <c r="TGV25" s="219"/>
      <c r="TGW25" s="219"/>
      <c r="TGX25" s="219"/>
      <c r="TGY25" s="219"/>
      <c r="TGZ25" s="219"/>
      <c r="THA25" s="219"/>
      <c r="THB25" s="219"/>
      <c r="THC25" s="219"/>
      <c r="THD25" s="219"/>
      <c r="THE25" s="219"/>
      <c r="THF25" s="219"/>
      <c r="THG25" s="219"/>
      <c r="THH25" s="219"/>
      <c r="THI25" s="219"/>
      <c r="THJ25" s="219"/>
      <c r="THK25" s="219"/>
      <c r="THL25" s="219"/>
      <c r="THM25" s="219"/>
      <c r="THN25" s="219"/>
      <c r="THO25" s="219"/>
      <c r="THP25" s="219"/>
      <c r="THQ25" s="219"/>
      <c r="THR25" s="219"/>
      <c r="THS25" s="219"/>
      <c r="THT25" s="219"/>
      <c r="THU25" s="219"/>
      <c r="THV25" s="219"/>
      <c r="THW25" s="219"/>
      <c r="THX25" s="219"/>
      <c r="THY25" s="219"/>
      <c r="THZ25" s="219"/>
      <c r="TIA25" s="219"/>
      <c r="TIB25" s="219"/>
      <c r="TIC25" s="219"/>
      <c r="TID25" s="219"/>
      <c r="TIE25" s="219"/>
      <c r="TIF25" s="219"/>
      <c r="TIG25" s="219"/>
      <c r="TIH25" s="219"/>
      <c r="TII25" s="219"/>
      <c r="TIJ25" s="219"/>
      <c r="TIK25" s="219"/>
      <c r="TIL25" s="219"/>
      <c r="TIM25" s="219"/>
      <c r="TIN25" s="219"/>
      <c r="TIO25" s="219"/>
      <c r="TIP25" s="219"/>
      <c r="TIQ25" s="219"/>
      <c r="TIR25" s="219"/>
      <c r="TIS25" s="219"/>
      <c r="TIT25" s="219"/>
      <c r="TIU25" s="219"/>
      <c r="TIV25" s="219"/>
      <c r="TIW25" s="219"/>
      <c r="TIX25" s="219"/>
      <c r="TIY25" s="219"/>
      <c r="TIZ25" s="219"/>
      <c r="TJA25" s="219"/>
      <c r="TJB25" s="219"/>
      <c r="TJC25" s="219"/>
      <c r="TJD25" s="219"/>
      <c r="TJE25" s="219"/>
      <c r="TJF25" s="219"/>
      <c r="TJG25" s="219"/>
      <c r="TJH25" s="219"/>
      <c r="TJI25" s="219"/>
      <c r="TJJ25" s="219"/>
      <c r="TJK25" s="219"/>
      <c r="TJL25" s="219"/>
      <c r="TJM25" s="219"/>
      <c r="TJN25" s="219"/>
      <c r="TJO25" s="219"/>
      <c r="TJP25" s="219"/>
      <c r="TJQ25" s="219"/>
      <c r="TJR25" s="219"/>
      <c r="TJS25" s="219"/>
      <c r="TJT25" s="219"/>
      <c r="TJU25" s="219"/>
      <c r="TJV25" s="219"/>
      <c r="TJW25" s="219"/>
      <c r="TJX25" s="219"/>
      <c r="TJY25" s="219"/>
      <c r="TJZ25" s="219"/>
      <c r="TKA25" s="219"/>
      <c r="TKB25" s="219"/>
      <c r="TKC25" s="219"/>
      <c r="TKD25" s="219"/>
      <c r="TKE25" s="219"/>
      <c r="TKF25" s="219"/>
      <c r="TKG25" s="219"/>
      <c r="TKH25" s="219"/>
      <c r="TKI25" s="219"/>
      <c r="TKJ25" s="219"/>
      <c r="TKK25" s="219"/>
      <c r="TKL25" s="219"/>
      <c r="TKM25" s="219"/>
      <c r="TKN25" s="219"/>
      <c r="TKO25" s="219"/>
      <c r="TKP25" s="219"/>
      <c r="TKQ25" s="219"/>
      <c r="TKR25" s="219"/>
      <c r="TKS25" s="219"/>
      <c r="TKT25" s="219"/>
      <c r="TKU25" s="219"/>
      <c r="TKV25" s="219"/>
      <c r="TKW25" s="219"/>
      <c r="TKX25" s="219"/>
      <c r="TKY25" s="219"/>
      <c r="TKZ25" s="219"/>
      <c r="TLA25" s="219"/>
      <c r="TLB25" s="219"/>
      <c r="TLC25" s="219"/>
      <c r="TLD25" s="219"/>
      <c r="TLE25" s="219"/>
      <c r="TLF25" s="219"/>
      <c r="TLG25" s="219"/>
      <c r="TLH25" s="219"/>
      <c r="TLI25" s="219"/>
      <c r="TLJ25" s="219"/>
      <c r="TLK25" s="219"/>
      <c r="TLL25" s="219"/>
      <c r="TLM25" s="219"/>
      <c r="TLN25" s="219"/>
      <c r="TLO25" s="219"/>
      <c r="TLP25" s="219"/>
      <c r="TLQ25" s="219"/>
      <c r="TLR25" s="219"/>
      <c r="TLS25" s="219"/>
      <c r="TLT25" s="219"/>
      <c r="TLU25" s="219"/>
      <c r="TLV25" s="219"/>
      <c r="TLW25" s="219"/>
      <c r="TLX25" s="219"/>
      <c r="TLY25" s="219"/>
      <c r="TLZ25" s="219"/>
      <c r="TMA25" s="219"/>
      <c r="TMB25" s="219"/>
      <c r="TMC25" s="219"/>
      <c r="TMD25" s="219"/>
      <c r="TME25" s="219"/>
      <c r="TMF25" s="219"/>
      <c r="TMG25" s="219"/>
      <c r="TMH25" s="219"/>
      <c r="TMI25" s="219"/>
      <c r="TMJ25" s="219"/>
      <c r="TMK25" s="219"/>
      <c r="TML25" s="219"/>
      <c r="TMM25" s="219"/>
      <c r="TMN25" s="219"/>
      <c r="TMO25" s="219"/>
      <c r="TMP25" s="219"/>
      <c r="TMQ25" s="219"/>
      <c r="TMR25" s="219"/>
      <c r="TMS25" s="219"/>
      <c r="TMT25" s="219"/>
      <c r="TMU25" s="219"/>
      <c r="TMV25" s="219"/>
      <c r="TMW25" s="219"/>
      <c r="TMX25" s="219"/>
      <c r="TMY25" s="219"/>
      <c r="TMZ25" s="219"/>
      <c r="TNA25" s="219"/>
      <c r="TNB25" s="219"/>
      <c r="TNC25" s="219"/>
      <c r="TND25" s="219"/>
      <c r="TNE25" s="219"/>
      <c r="TNF25" s="219"/>
      <c r="TNG25" s="219"/>
      <c r="TNH25" s="219"/>
      <c r="TNI25" s="219"/>
      <c r="TNJ25" s="219"/>
      <c r="TNK25" s="219"/>
      <c r="TNL25" s="219"/>
      <c r="TNM25" s="219"/>
      <c r="TNN25" s="219"/>
      <c r="TNO25" s="219"/>
      <c r="TNP25" s="219"/>
      <c r="TNQ25" s="219"/>
      <c r="TNR25" s="219"/>
      <c r="TNS25" s="219"/>
      <c r="TNT25" s="219"/>
      <c r="TNU25" s="219"/>
      <c r="TNV25" s="219"/>
      <c r="TNW25" s="219"/>
      <c r="TNX25" s="219"/>
      <c r="TNY25" s="219"/>
      <c r="TNZ25" s="219"/>
      <c r="TOA25" s="219"/>
      <c r="TOB25" s="219"/>
      <c r="TOC25" s="219"/>
      <c r="TOD25" s="219"/>
      <c r="TOE25" s="219"/>
      <c r="TOF25" s="219"/>
      <c r="TOG25" s="219"/>
      <c r="TOH25" s="219"/>
      <c r="TOI25" s="219"/>
      <c r="TOJ25" s="219"/>
      <c r="TOK25" s="219"/>
      <c r="TOL25" s="219"/>
      <c r="TOM25" s="219"/>
      <c r="TON25" s="219"/>
      <c r="TOO25" s="219"/>
      <c r="TOP25" s="219"/>
      <c r="TOQ25" s="219"/>
      <c r="TOR25" s="219"/>
      <c r="TOS25" s="219"/>
      <c r="TOT25" s="219"/>
      <c r="TOU25" s="219"/>
      <c r="TOV25" s="219"/>
      <c r="TOW25" s="219"/>
      <c r="TOX25" s="219"/>
      <c r="TOY25" s="219"/>
      <c r="TOZ25" s="219"/>
      <c r="TPA25" s="219"/>
      <c r="TPB25" s="219"/>
      <c r="TPC25" s="219"/>
      <c r="TPD25" s="219"/>
      <c r="TPE25" s="219"/>
      <c r="TPF25" s="219"/>
      <c r="TPG25" s="219"/>
      <c r="TPH25" s="219"/>
      <c r="TPI25" s="219"/>
      <c r="TPJ25" s="219"/>
      <c r="TPK25" s="219"/>
      <c r="TPL25" s="219"/>
      <c r="TPM25" s="219"/>
      <c r="TPN25" s="219"/>
      <c r="TPO25" s="219"/>
      <c r="TPP25" s="219"/>
      <c r="TPQ25" s="219"/>
      <c r="TPR25" s="219"/>
      <c r="TPS25" s="219"/>
      <c r="TPT25" s="219"/>
      <c r="TPU25" s="219"/>
      <c r="TPV25" s="219"/>
      <c r="TPW25" s="219"/>
      <c r="TPX25" s="219"/>
      <c r="TPY25" s="219"/>
      <c r="TPZ25" s="219"/>
      <c r="TQA25" s="219"/>
      <c r="TQB25" s="219"/>
      <c r="TQC25" s="219"/>
      <c r="TQD25" s="219"/>
      <c r="TQE25" s="219"/>
      <c r="TQF25" s="219"/>
      <c r="TQG25" s="219"/>
      <c r="TQH25" s="219"/>
      <c r="TQI25" s="219"/>
      <c r="TQJ25" s="219"/>
      <c r="TQK25" s="219"/>
      <c r="TQL25" s="219"/>
      <c r="TQM25" s="219"/>
      <c r="TQN25" s="219"/>
      <c r="TQO25" s="219"/>
      <c r="TQP25" s="219"/>
      <c r="TQQ25" s="219"/>
      <c r="TQR25" s="219"/>
      <c r="TQS25" s="219"/>
      <c r="TQT25" s="219"/>
      <c r="TQU25" s="219"/>
      <c r="TQV25" s="219"/>
      <c r="TQW25" s="219"/>
      <c r="TQX25" s="219"/>
      <c r="TQY25" s="219"/>
      <c r="TQZ25" s="219"/>
      <c r="TRA25" s="219"/>
      <c r="TRB25" s="219"/>
      <c r="TRC25" s="219"/>
      <c r="TRD25" s="219"/>
      <c r="TRE25" s="219"/>
      <c r="TRF25" s="219"/>
      <c r="TRG25" s="219"/>
      <c r="TRH25" s="219"/>
      <c r="TRI25" s="219"/>
      <c r="TRJ25" s="219"/>
      <c r="TRK25" s="219"/>
      <c r="TRL25" s="219"/>
      <c r="TRM25" s="219"/>
      <c r="TRN25" s="219"/>
      <c r="TRO25" s="219"/>
      <c r="TRP25" s="219"/>
      <c r="TRQ25" s="219"/>
      <c r="TRR25" s="219"/>
      <c r="TRS25" s="219"/>
      <c r="TRT25" s="219"/>
      <c r="TRU25" s="219"/>
      <c r="TRV25" s="219"/>
      <c r="TRW25" s="219"/>
      <c r="TRX25" s="219"/>
      <c r="TRY25" s="219"/>
      <c r="TRZ25" s="219"/>
      <c r="TSA25" s="219"/>
      <c r="TSB25" s="219"/>
      <c r="TSC25" s="219"/>
      <c r="TSD25" s="219"/>
      <c r="TSE25" s="219"/>
      <c r="TSF25" s="219"/>
      <c r="TSG25" s="219"/>
      <c r="TSH25" s="219"/>
      <c r="TSI25" s="219"/>
      <c r="TSJ25" s="219"/>
      <c r="TSK25" s="219"/>
      <c r="TSL25" s="219"/>
      <c r="TSM25" s="219"/>
      <c r="TSN25" s="219"/>
      <c r="TSO25" s="219"/>
      <c r="TSP25" s="219"/>
      <c r="TSQ25" s="219"/>
      <c r="TSR25" s="219"/>
      <c r="TSS25" s="219"/>
      <c r="TST25" s="219"/>
      <c r="TSU25" s="219"/>
      <c r="TSV25" s="219"/>
      <c r="TSW25" s="219"/>
      <c r="TSX25" s="219"/>
      <c r="TSY25" s="219"/>
      <c r="TSZ25" s="219"/>
      <c r="TTA25" s="219"/>
      <c r="TTB25" s="219"/>
      <c r="TTC25" s="219"/>
      <c r="TTD25" s="219"/>
      <c r="TTE25" s="219"/>
      <c r="TTF25" s="219"/>
      <c r="TTG25" s="219"/>
      <c r="TTH25" s="219"/>
      <c r="TTI25" s="219"/>
      <c r="TTJ25" s="219"/>
      <c r="TTK25" s="219"/>
      <c r="TTL25" s="219"/>
      <c r="TTM25" s="219"/>
      <c r="TTN25" s="219"/>
      <c r="TTO25" s="219"/>
      <c r="TTP25" s="219"/>
      <c r="TTQ25" s="219"/>
      <c r="TTR25" s="219"/>
      <c r="TTS25" s="219"/>
      <c r="TTT25" s="219"/>
      <c r="TTU25" s="219"/>
      <c r="TTV25" s="219"/>
      <c r="TTW25" s="219"/>
      <c r="TTX25" s="219"/>
      <c r="TTY25" s="219"/>
      <c r="TTZ25" s="219"/>
      <c r="TUA25" s="219"/>
      <c r="TUB25" s="219"/>
      <c r="TUC25" s="219"/>
      <c r="TUD25" s="219"/>
      <c r="TUE25" s="219"/>
      <c r="TUF25" s="219"/>
      <c r="TUG25" s="219"/>
      <c r="TUH25" s="219"/>
      <c r="TUI25" s="219"/>
      <c r="TUJ25" s="219"/>
      <c r="TUK25" s="219"/>
      <c r="TUL25" s="219"/>
      <c r="TUM25" s="219"/>
      <c r="TUN25" s="219"/>
      <c r="TUO25" s="219"/>
      <c r="TUP25" s="219"/>
      <c r="TUQ25" s="219"/>
      <c r="TUR25" s="219"/>
      <c r="TUS25" s="219"/>
      <c r="TUT25" s="219"/>
      <c r="TUU25" s="219"/>
      <c r="TUV25" s="219"/>
      <c r="TUW25" s="219"/>
      <c r="TUX25" s="219"/>
      <c r="TUY25" s="219"/>
      <c r="TUZ25" s="219"/>
      <c r="TVA25" s="219"/>
      <c r="TVB25" s="219"/>
      <c r="TVC25" s="219"/>
      <c r="TVD25" s="219"/>
      <c r="TVE25" s="219"/>
      <c r="TVF25" s="219"/>
      <c r="TVG25" s="219"/>
      <c r="TVH25" s="219"/>
      <c r="TVI25" s="219"/>
      <c r="TVJ25" s="219"/>
      <c r="TVK25" s="219"/>
      <c r="TVL25" s="219"/>
      <c r="TVM25" s="219"/>
      <c r="TVN25" s="219"/>
      <c r="TVO25" s="219"/>
      <c r="TVP25" s="219"/>
      <c r="TVQ25" s="219"/>
      <c r="TVR25" s="219"/>
      <c r="TVS25" s="219"/>
      <c r="TVT25" s="219"/>
      <c r="TVU25" s="219"/>
      <c r="TVV25" s="219"/>
      <c r="TVW25" s="219"/>
      <c r="TVX25" s="219"/>
      <c r="TVY25" s="219"/>
      <c r="TVZ25" s="219"/>
      <c r="TWA25" s="219"/>
      <c r="TWB25" s="219"/>
      <c r="TWC25" s="219"/>
      <c r="TWD25" s="219"/>
      <c r="TWE25" s="219"/>
      <c r="TWF25" s="219"/>
      <c r="TWG25" s="219"/>
      <c r="TWH25" s="219"/>
      <c r="TWI25" s="219"/>
      <c r="TWJ25" s="219"/>
      <c r="TWK25" s="219"/>
      <c r="TWL25" s="219"/>
      <c r="TWM25" s="219"/>
      <c r="TWN25" s="219"/>
      <c r="TWO25" s="219"/>
      <c r="TWP25" s="219"/>
      <c r="TWQ25" s="219"/>
      <c r="TWR25" s="219"/>
      <c r="TWS25" s="219"/>
      <c r="TWT25" s="219"/>
      <c r="TWU25" s="219"/>
      <c r="TWV25" s="219"/>
      <c r="TWW25" s="219"/>
      <c r="TWX25" s="219"/>
      <c r="TWY25" s="219"/>
      <c r="TWZ25" s="219"/>
      <c r="TXA25" s="219"/>
      <c r="TXB25" s="219"/>
      <c r="TXC25" s="219"/>
      <c r="TXD25" s="219"/>
      <c r="TXE25" s="219"/>
      <c r="TXF25" s="219"/>
      <c r="TXG25" s="219"/>
      <c r="TXH25" s="219"/>
      <c r="TXI25" s="219"/>
      <c r="TXJ25" s="219"/>
      <c r="TXK25" s="219"/>
      <c r="TXL25" s="219"/>
      <c r="TXM25" s="219"/>
      <c r="TXN25" s="219"/>
      <c r="TXO25" s="219"/>
      <c r="TXP25" s="219"/>
      <c r="TXQ25" s="219"/>
      <c r="TXR25" s="219"/>
      <c r="TXS25" s="219"/>
      <c r="TXT25" s="219"/>
      <c r="TXU25" s="219"/>
      <c r="TXV25" s="219"/>
      <c r="TXW25" s="219"/>
      <c r="TXX25" s="219"/>
      <c r="TXY25" s="219"/>
      <c r="TXZ25" s="219"/>
      <c r="TYA25" s="219"/>
      <c r="TYB25" s="219"/>
      <c r="TYC25" s="219"/>
      <c r="TYD25" s="219"/>
      <c r="TYE25" s="219"/>
      <c r="TYF25" s="219"/>
      <c r="TYG25" s="219"/>
      <c r="TYH25" s="219"/>
      <c r="TYI25" s="219"/>
      <c r="TYJ25" s="219"/>
      <c r="TYK25" s="219"/>
      <c r="TYL25" s="219"/>
      <c r="TYM25" s="219"/>
      <c r="TYN25" s="219"/>
      <c r="TYO25" s="219"/>
      <c r="TYP25" s="219"/>
      <c r="TYQ25" s="219"/>
      <c r="TYR25" s="219"/>
      <c r="TYS25" s="219"/>
      <c r="TYT25" s="219"/>
      <c r="TYU25" s="219"/>
      <c r="TYV25" s="219"/>
      <c r="TYW25" s="219"/>
      <c r="TYX25" s="219"/>
      <c r="TYY25" s="219"/>
      <c r="TYZ25" s="219"/>
      <c r="TZA25" s="219"/>
      <c r="TZB25" s="219"/>
      <c r="TZC25" s="219"/>
      <c r="TZD25" s="219"/>
      <c r="TZE25" s="219"/>
      <c r="TZF25" s="219"/>
      <c r="TZG25" s="219"/>
      <c r="TZH25" s="219"/>
      <c r="TZI25" s="219"/>
      <c r="TZJ25" s="219"/>
      <c r="TZK25" s="219"/>
      <c r="TZL25" s="219"/>
      <c r="TZM25" s="219"/>
      <c r="TZN25" s="219"/>
      <c r="TZO25" s="219"/>
      <c r="TZP25" s="219"/>
      <c r="TZQ25" s="219"/>
      <c r="TZR25" s="219"/>
      <c r="TZS25" s="219"/>
      <c r="TZT25" s="219"/>
      <c r="TZU25" s="219"/>
      <c r="TZV25" s="219"/>
      <c r="TZW25" s="219"/>
      <c r="TZX25" s="219"/>
      <c r="TZY25" s="219"/>
      <c r="TZZ25" s="219"/>
      <c r="UAA25" s="219"/>
      <c r="UAB25" s="219"/>
      <c r="UAC25" s="219"/>
      <c r="UAD25" s="219"/>
      <c r="UAE25" s="219"/>
      <c r="UAF25" s="219"/>
      <c r="UAG25" s="219"/>
      <c r="UAH25" s="219"/>
      <c r="UAI25" s="219"/>
      <c r="UAJ25" s="219"/>
      <c r="UAK25" s="219"/>
      <c r="UAL25" s="219"/>
      <c r="UAM25" s="219"/>
      <c r="UAN25" s="219"/>
      <c r="UAO25" s="219"/>
      <c r="UAP25" s="219"/>
      <c r="UAQ25" s="219"/>
      <c r="UAR25" s="219"/>
      <c r="UAS25" s="219"/>
      <c r="UAT25" s="219"/>
      <c r="UAU25" s="219"/>
      <c r="UAV25" s="219"/>
      <c r="UAW25" s="219"/>
      <c r="UAX25" s="219"/>
      <c r="UAY25" s="219"/>
      <c r="UAZ25" s="219"/>
      <c r="UBA25" s="219"/>
      <c r="UBB25" s="219"/>
      <c r="UBC25" s="219"/>
      <c r="UBD25" s="219"/>
      <c r="UBE25" s="219"/>
      <c r="UBF25" s="219"/>
      <c r="UBG25" s="219"/>
      <c r="UBH25" s="219"/>
      <c r="UBI25" s="219"/>
      <c r="UBJ25" s="219"/>
      <c r="UBK25" s="219"/>
      <c r="UBL25" s="219"/>
      <c r="UBM25" s="219"/>
      <c r="UBN25" s="219"/>
      <c r="UBO25" s="219"/>
      <c r="UBP25" s="219"/>
      <c r="UBQ25" s="219"/>
      <c r="UBR25" s="219"/>
      <c r="UBS25" s="219"/>
      <c r="UBT25" s="219"/>
      <c r="UBU25" s="219"/>
      <c r="UBV25" s="219"/>
      <c r="UBW25" s="219"/>
      <c r="UBX25" s="219"/>
      <c r="UBY25" s="219"/>
      <c r="UBZ25" s="219"/>
      <c r="UCA25" s="219"/>
      <c r="UCB25" s="219"/>
      <c r="UCC25" s="219"/>
      <c r="UCD25" s="219"/>
      <c r="UCE25" s="219"/>
      <c r="UCF25" s="219"/>
      <c r="UCG25" s="219"/>
      <c r="UCH25" s="219"/>
      <c r="UCI25" s="219"/>
      <c r="UCJ25" s="219"/>
      <c r="UCK25" s="219"/>
      <c r="UCL25" s="219"/>
      <c r="UCM25" s="219"/>
      <c r="UCN25" s="219"/>
      <c r="UCO25" s="219"/>
      <c r="UCP25" s="219"/>
      <c r="UCQ25" s="219"/>
      <c r="UCR25" s="219"/>
      <c r="UCS25" s="219"/>
      <c r="UCT25" s="219"/>
      <c r="UCU25" s="219"/>
      <c r="UCV25" s="219"/>
      <c r="UCW25" s="219"/>
      <c r="UCX25" s="219"/>
      <c r="UCY25" s="219"/>
      <c r="UCZ25" s="219"/>
      <c r="UDA25" s="219"/>
      <c r="UDB25" s="219"/>
      <c r="UDC25" s="219"/>
      <c r="UDD25" s="219"/>
      <c r="UDE25" s="219"/>
      <c r="UDF25" s="219"/>
      <c r="UDG25" s="219"/>
      <c r="UDH25" s="219"/>
      <c r="UDI25" s="219"/>
      <c r="UDJ25" s="219"/>
      <c r="UDK25" s="219"/>
      <c r="UDL25" s="219"/>
      <c r="UDM25" s="219"/>
      <c r="UDN25" s="219"/>
      <c r="UDO25" s="219"/>
      <c r="UDP25" s="219"/>
      <c r="UDQ25" s="219"/>
      <c r="UDR25" s="219"/>
      <c r="UDS25" s="219"/>
      <c r="UDT25" s="219"/>
      <c r="UDU25" s="219"/>
      <c r="UDV25" s="219"/>
      <c r="UDW25" s="219"/>
      <c r="UDX25" s="219"/>
      <c r="UDY25" s="219"/>
      <c r="UDZ25" s="219"/>
      <c r="UEA25" s="219"/>
      <c r="UEB25" s="219"/>
      <c r="UEC25" s="219"/>
      <c r="UED25" s="219"/>
      <c r="UEE25" s="219"/>
      <c r="UEF25" s="219"/>
      <c r="UEG25" s="219"/>
      <c r="UEH25" s="219"/>
      <c r="UEI25" s="219"/>
      <c r="UEJ25" s="219"/>
      <c r="UEK25" s="219"/>
      <c r="UEL25" s="219"/>
      <c r="UEM25" s="219"/>
      <c r="UEN25" s="219"/>
      <c r="UEO25" s="219"/>
      <c r="UEP25" s="219"/>
      <c r="UEQ25" s="219"/>
      <c r="UER25" s="219"/>
      <c r="UES25" s="219"/>
      <c r="UET25" s="219"/>
      <c r="UEU25" s="219"/>
      <c r="UEV25" s="219"/>
      <c r="UEW25" s="219"/>
      <c r="UEX25" s="219"/>
      <c r="UEY25" s="219"/>
      <c r="UEZ25" s="219"/>
      <c r="UFA25" s="219"/>
      <c r="UFB25" s="219"/>
      <c r="UFC25" s="219"/>
      <c r="UFD25" s="219"/>
      <c r="UFE25" s="219"/>
      <c r="UFF25" s="219"/>
      <c r="UFG25" s="219"/>
      <c r="UFH25" s="219"/>
      <c r="UFI25" s="219"/>
      <c r="UFJ25" s="219"/>
      <c r="UFK25" s="219"/>
      <c r="UFL25" s="219"/>
      <c r="UFM25" s="219"/>
      <c r="UFN25" s="219"/>
      <c r="UFO25" s="219"/>
      <c r="UFP25" s="219"/>
      <c r="UFQ25" s="219"/>
      <c r="UFR25" s="219"/>
      <c r="UFS25" s="219"/>
      <c r="UFT25" s="219"/>
      <c r="UFU25" s="219"/>
      <c r="UFV25" s="219"/>
      <c r="UFW25" s="219"/>
      <c r="UFX25" s="219"/>
      <c r="UFY25" s="219"/>
      <c r="UFZ25" s="219"/>
      <c r="UGA25" s="219"/>
      <c r="UGB25" s="219"/>
      <c r="UGC25" s="219"/>
      <c r="UGD25" s="219"/>
      <c r="UGE25" s="219"/>
      <c r="UGF25" s="219"/>
      <c r="UGG25" s="219"/>
      <c r="UGH25" s="219"/>
      <c r="UGI25" s="219"/>
      <c r="UGJ25" s="219"/>
      <c r="UGK25" s="219"/>
      <c r="UGL25" s="219"/>
      <c r="UGM25" s="219"/>
      <c r="UGN25" s="219"/>
      <c r="UGO25" s="219"/>
      <c r="UGP25" s="219"/>
      <c r="UGQ25" s="219"/>
      <c r="UGR25" s="219"/>
      <c r="UGS25" s="219"/>
      <c r="UGT25" s="219"/>
      <c r="UGU25" s="219"/>
      <c r="UGV25" s="219"/>
      <c r="UGW25" s="219"/>
      <c r="UGX25" s="219"/>
      <c r="UGY25" s="219"/>
      <c r="UGZ25" s="219"/>
      <c r="UHA25" s="219"/>
      <c r="UHB25" s="219"/>
      <c r="UHC25" s="219"/>
      <c r="UHD25" s="219"/>
      <c r="UHE25" s="219"/>
      <c r="UHF25" s="219"/>
      <c r="UHG25" s="219"/>
      <c r="UHH25" s="219"/>
      <c r="UHI25" s="219"/>
      <c r="UHJ25" s="219"/>
      <c r="UHK25" s="219"/>
      <c r="UHL25" s="219"/>
      <c r="UHM25" s="219"/>
      <c r="UHN25" s="219"/>
      <c r="UHO25" s="219"/>
      <c r="UHP25" s="219"/>
      <c r="UHQ25" s="219"/>
      <c r="UHR25" s="219"/>
      <c r="UHS25" s="219"/>
      <c r="UHT25" s="219"/>
      <c r="UHU25" s="219"/>
      <c r="UHV25" s="219"/>
      <c r="UHW25" s="219"/>
      <c r="UHX25" s="219"/>
      <c r="UHY25" s="219"/>
      <c r="UHZ25" s="219"/>
      <c r="UIA25" s="219"/>
      <c r="UIB25" s="219"/>
      <c r="UIC25" s="219"/>
      <c r="UID25" s="219"/>
      <c r="UIE25" s="219"/>
      <c r="UIF25" s="219"/>
      <c r="UIG25" s="219"/>
      <c r="UIH25" s="219"/>
      <c r="UII25" s="219"/>
      <c r="UIJ25" s="219"/>
      <c r="UIK25" s="219"/>
      <c r="UIL25" s="219"/>
      <c r="UIM25" s="219"/>
      <c r="UIN25" s="219"/>
      <c r="UIO25" s="219"/>
      <c r="UIP25" s="219"/>
      <c r="UIQ25" s="219"/>
      <c r="UIR25" s="219"/>
      <c r="UIS25" s="219"/>
      <c r="UIT25" s="219"/>
      <c r="UIU25" s="219"/>
      <c r="UIV25" s="219"/>
      <c r="UIW25" s="219"/>
      <c r="UIX25" s="219"/>
      <c r="UIY25" s="219"/>
      <c r="UIZ25" s="219"/>
      <c r="UJA25" s="219"/>
      <c r="UJB25" s="219"/>
      <c r="UJC25" s="219"/>
      <c r="UJD25" s="219"/>
      <c r="UJE25" s="219"/>
      <c r="UJF25" s="219"/>
      <c r="UJG25" s="219"/>
      <c r="UJH25" s="219"/>
      <c r="UJI25" s="219"/>
      <c r="UJJ25" s="219"/>
      <c r="UJK25" s="219"/>
      <c r="UJL25" s="219"/>
      <c r="UJM25" s="219"/>
      <c r="UJN25" s="219"/>
      <c r="UJO25" s="219"/>
      <c r="UJP25" s="219"/>
      <c r="UJQ25" s="219"/>
      <c r="UJR25" s="219"/>
      <c r="UJS25" s="219"/>
      <c r="UJT25" s="219"/>
      <c r="UJU25" s="219"/>
      <c r="UJV25" s="219"/>
      <c r="UJW25" s="219"/>
      <c r="UJX25" s="219"/>
      <c r="UJY25" s="219"/>
      <c r="UJZ25" s="219"/>
      <c r="UKA25" s="219"/>
      <c r="UKB25" s="219"/>
      <c r="UKC25" s="219"/>
      <c r="UKD25" s="219"/>
      <c r="UKE25" s="219"/>
      <c r="UKF25" s="219"/>
      <c r="UKG25" s="219"/>
      <c r="UKH25" s="219"/>
      <c r="UKI25" s="219"/>
      <c r="UKJ25" s="219"/>
      <c r="UKK25" s="219"/>
      <c r="UKL25" s="219"/>
      <c r="UKM25" s="219"/>
      <c r="UKN25" s="219"/>
      <c r="UKO25" s="219"/>
      <c r="UKP25" s="219"/>
      <c r="UKQ25" s="219"/>
      <c r="UKR25" s="219"/>
      <c r="UKS25" s="219"/>
      <c r="UKT25" s="219"/>
      <c r="UKU25" s="219"/>
      <c r="UKV25" s="219"/>
      <c r="UKW25" s="219"/>
      <c r="UKX25" s="219"/>
      <c r="UKY25" s="219"/>
      <c r="UKZ25" s="219"/>
      <c r="ULA25" s="219"/>
      <c r="ULB25" s="219"/>
      <c r="ULC25" s="219"/>
      <c r="ULD25" s="219"/>
      <c r="ULE25" s="219"/>
      <c r="ULF25" s="219"/>
      <c r="ULG25" s="219"/>
      <c r="ULH25" s="219"/>
      <c r="ULI25" s="219"/>
      <c r="ULJ25" s="219"/>
      <c r="ULK25" s="219"/>
      <c r="ULL25" s="219"/>
      <c r="ULM25" s="219"/>
      <c r="ULN25" s="219"/>
      <c r="ULO25" s="219"/>
      <c r="ULP25" s="219"/>
      <c r="ULQ25" s="219"/>
      <c r="ULR25" s="219"/>
      <c r="ULS25" s="219"/>
      <c r="ULT25" s="219"/>
      <c r="ULU25" s="219"/>
      <c r="ULV25" s="219"/>
      <c r="ULW25" s="219"/>
      <c r="ULX25" s="219"/>
      <c r="ULY25" s="219"/>
      <c r="ULZ25" s="219"/>
      <c r="UMA25" s="219"/>
      <c r="UMB25" s="219"/>
      <c r="UMC25" s="219"/>
      <c r="UMD25" s="219"/>
      <c r="UME25" s="219"/>
      <c r="UMF25" s="219"/>
      <c r="UMG25" s="219"/>
      <c r="UMH25" s="219"/>
      <c r="UMI25" s="219"/>
      <c r="UMJ25" s="219"/>
      <c r="UMK25" s="219"/>
      <c r="UML25" s="219"/>
      <c r="UMM25" s="219"/>
      <c r="UMN25" s="219"/>
      <c r="UMO25" s="219"/>
      <c r="UMP25" s="219"/>
      <c r="UMQ25" s="219"/>
      <c r="UMR25" s="219"/>
      <c r="UMS25" s="219"/>
      <c r="UMT25" s="219"/>
      <c r="UMU25" s="219"/>
      <c r="UMV25" s="219"/>
      <c r="UMW25" s="219"/>
      <c r="UMX25" s="219"/>
      <c r="UMY25" s="219"/>
      <c r="UMZ25" s="219"/>
      <c r="UNA25" s="219"/>
      <c r="UNB25" s="219"/>
      <c r="UNC25" s="219"/>
      <c r="UND25" s="219"/>
      <c r="UNE25" s="219"/>
      <c r="UNF25" s="219"/>
      <c r="UNG25" s="219"/>
      <c r="UNH25" s="219"/>
      <c r="UNI25" s="219"/>
      <c r="UNJ25" s="219"/>
      <c r="UNK25" s="219"/>
      <c r="UNL25" s="219"/>
      <c r="UNM25" s="219"/>
      <c r="UNN25" s="219"/>
      <c r="UNO25" s="219"/>
      <c r="UNP25" s="219"/>
      <c r="UNQ25" s="219"/>
      <c r="UNR25" s="219"/>
      <c r="UNS25" s="219"/>
      <c r="UNT25" s="219"/>
      <c r="UNU25" s="219"/>
      <c r="UNV25" s="219"/>
      <c r="UNW25" s="219"/>
      <c r="UNX25" s="219"/>
      <c r="UNY25" s="219"/>
      <c r="UNZ25" s="219"/>
      <c r="UOA25" s="219"/>
      <c r="UOB25" s="219"/>
      <c r="UOC25" s="219"/>
      <c r="UOD25" s="219"/>
      <c r="UOE25" s="219"/>
      <c r="UOF25" s="219"/>
      <c r="UOG25" s="219"/>
      <c r="UOH25" s="219"/>
      <c r="UOI25" s="219"/>
      <c r="UOJ25" s="219"/>
      <c r="UOK25" s="219"/>
      <c r="UOL25" s="219"/>
      <c r="UOM25" s="219"/>
      <c r="UON25" s="219"/>
      <c r="UOO25" s="219"/>
      <c r="UOP25" s="219"/>
      <c r="UOQ25" s="219"/>
      <c r="UOR25" s="219"/>
      <c r="UOS25" s="219"/>
      <c r="UOT25" s="219"/>
      <c r="UOU25" s="219"/>
      <c r="UOV25" s="219"/>
      <c r="UOW25" s="219"/>
      <c r="UOX25" s="219"/>
      <c r="UOY25" s="219"/>
      <c r="UOZ25" s="219"/>
      <c r="UPA25" s="219"/>
      <c r="UPB25" s="219"/>
      <c r="UPC25" s="219"/>
      <c r="UPD25" s="219"/>
      <c r="UPE25" s="219"/>
      <c r="UPF25" s="219"/>
      <c r="UPG25" s="219"/>
      <c r="UPH25" s="219"/>
      <c r="UPI25" s="219"/>
      <c r="UPJ25" s="219"/>
      <c r="UPK25" s="219"/>
      <c r="UPL25" s="219"/>
      <c r="UPM25" s="219"/>
      <c r="UPN25" s="219"/>
      <c r="UPO25" s="219"/>
      <c r="UPP25" s="219"/>
      <c r="UPQ25" s="219"/>
      <c r="UPR25" s="219"/>
      <c r="UPS25" s="219"/>
      <c r="UPT25" s="219"/>
      <c r="UPU25" s="219"/>
      <c r="UPV25" s="219"/>
      <c r="UPW25" s="219"/>
      <c r="UPX25" s="219"/>
      <c r="UPY25" s="219"/>
      <c r="UPZ25" s="219"/>
      <c r="UQA25" s="219"/>
      <c r="UQB25" s="219"/>
      <c r="UQC25" s="219"/>
      <c r="UQD25" s="219"/>
      <c r="UQE25" s="219"/>
      <c r="UQF25" s="219"/>
      <c r="UQG25" s="219"/>
      <c r="UQH25" s="219"/>
      <c r="UQI25" s="219"/>
      <c r="UQJ25" s="219"/>
      <c r="UQK25" s="219"/>
      <c r="UQL25" s="219"/>
      <c r="UQM25" s="219"/>
      <c r="UQN25" s="219"/>
      <c r="UQO25" s="219"/>
      <c r="UQP25" s="219"/>
      <c r="UQQ25" s="219"/>
      <c r="UQR25" s="219"/>
      <c r="UQS25" s="219"/>
      <c r="UQT25" s="219"/>
      <c r="UQU25" s="219"/>
      <c r="UQV25" s="219"/>
      <c r="UQW25" s="219"/>
      <c r="UQX25" s="219"/>
      <c r="UQY25" s="219"/>
      <c r="UQZ25" s="219"/>
      <c r="URA25" s="219"/>
      <c r="URB25" s="219"/>
      <c r="URC25" s="219"/>
      <c r="URD25" s="219"/>
      <c r="URE25" s="219"/>
      <c r="URF25" s="219"/>
      <c r="URG25" s="219"/>
      <c r="URH25" s="219"/>
      <c r="URI25" s="219"/>
      <c r="URJ25" s="219"/>
      <c r="URK25" s="219"/>
      <c r="URL25" s="219"/>
      <c r="URM25" s="219"/>
      <c r="URN25" s="219"/>
      <c r="URO25" s="219"/>
      <c r="URP25" s="219"/>
      <c r="URQ25" s="219"/>
      <c r="URR25" s="219"/>
      <c r="URS25" s="219"/>
      <c r="URT25" s="219"/>
      <c r="URU25" s="219"/>
      <c r="URV25" s="219"/>
      <c r="URW25" s="219"/>
      <c r="URX25" s="219"/>
      <c r="URY25" s="219"/>
      <c r="URZ25" s="219"/>
      <c r="USA25" s="219"/>
      <c r="USB25" s="219"/>
      <c r="USC25" s="219"/>
      <c r="USD25" s="219"/>
      <c r="USE25" s="219"/>
      <c r="USF25" s="219"/>
      <c r="USG25" s="219"/>
      <c r="USH25" s="219"/>
      <c r="USI25" s="219"/>
      <c r="USJ25" s="219"/>
      <c r="USK25" s="219"/>
      <c r="USL25" s="219"/>
      <c r="USM25" s="219"/>
      <c r="USN25" s="219"/>
      <c r="USO25" s="219"/>
      <c r="USP25" s="219"/>
      <c r="USQ25" s="219"/>
      <c r="USR25" s="219"/>
      <c r="USS25" s="219"/>
      <c r="UST25" s="219"/>
      <c r="USU25" s="219"/>
      <c r="USV25" s="219"/>
      <c r="USW25" s="219"/>
      <c r="USX25" s="219"/>
      <c r="USY25" s="219"/>
      <c r="USZ25" s="219"/>
      <c r="UTA25" s="219"/>
      <c r="UTB25" s="219"/>
      <c r="UTC25" s="219"/>
      <c r="UTD25" s="219"/>
      <c r="UTE25" s="219"/>
      <c r="UTF25" s="219"/>
      <c r="UTG25" s="219"/>
      <c r="UTH25" s="219"/>
      <c r="UTI25" s="219"/>
      <c r="UTJ25" s="219"/>
      <c r="UTK25" s="219"/>
      <c r="UTL25" s="219"/>
      <c r="UTM25" s="219"/>
      <c r="UTN25" s="219"/>
      <c r="UTO25" s="219"/>
      <c r="UTP25" s="219"/>
      <c r="UTQ25" s="219"/>
      <c r="UTR25" s="219"/>
      <c r="UTS25" s="219"/>
      <c r="UTT25" s="219"/>
      <c r="UTU25" s="219"/>
      <c r="UTV25" s="219"/>
      <c r="UTW25" s="219"/>
      <c r="UTX25" s="219"/>
      <c r="UTY25" s="219"/>
      <c r="UTZ25" s="219"/>
      <c r="UUA25" s="219"/>
      <c r="UUB25" s="219"/>
      <c r="UUC25" s="219"/>
      <c r="UUD25" s="219"/>
      <c r="UUE25" s="219"/>
      <c r="UUF25" s="219"/>
      <c r="UUG25" s="219"/>
      <c r="UUH25" s="219"/>
      <c r="UUI25" s="219"/>
      <c r="UUJ25" s="219"/>
      <c r="UUK25" s="219"/>
      <c r="UUL25" s="219"/>
      <c r="UUM25" s="219"/>
      <c r="UUN25" s="219"/>
      <c r="UUO25" s="219"/>
      <c r="UUP25" s="219"/>
      <c r="UUQ25" s="219"/>
      <c r="UUR25" s="219"/>
      <c r="UUS25" s="219"/>
      <c r="UUT25" s="219"/>
      <c r="UUU25" s="219"/>
      <c r="UUV25" s="219"/>
      <c r="UUW25" s="219"/>
      <c r="UUX25" s="219"/>
      <c r="UUY25" s="219"/>
      <c r="UUZ25" s="219"/>
      <c r="UVA25" s="219"/>
      <c r="UVB25" s="219"/>
      <c r="UVC25" s="219"/>
      <c r="UVD25" s="219"/>
      <c r="UVE25" s="219"/>
      <c r="UVF25" s="219"/>
      <c r="UVG25" s="219"/>
      <c r="UVH25" s="219"/>
      <c r="UVI25" s="219"/>
      <c r="UVJ25" s="219"/>
      <c r="UVK25" s="219"/>
      <c r="UVL25" s="219"/>
      <c r="UVM25" s="219"/>
      <c r="UVN25" s="219"/>
      <c r="UVO25" s="219"/>
      <c r="UVP25" s="219"/>
      <c r="UVQ25" s="219"/>
      <c r="UVR25" s="219"/>
      <c r="UVS25" s="219"/>
      <c r="UVT25" s="219"/>
      <c r="UVU25" s="219"/>
      <c r="UVV25" s="219"/>
      <c r="UVW25" s="219"/>
      <c r="UVX25" s="219"/>
      <c r="UVY25" s="219"/>
      <c r="UVZ25" s="219"/>
      <c r="UWA25" s="219"/>
      <c r="UWB25" s="219"/>
      <c r="UWC25" s="219"/>
      <c r="UWD25" s="219"/>
      <c r="UWE25" s="219"/>
      <c r="UWF25" s="219"/>
      <c r="UWG25" s="219"/>
      <c r="UWH25" s="219"/>
      <c r="UWI25" s="219"/>
      <c r="UWJ25" s="219"/>
      <c r="UWK25" s="219"/>
      <c r="UWL25" s="219"/>
      <c r="UWM25" s="219"/>
      <c r="UWN25" s="219"/>
      <c r="UWO25" s="219"/>
      <c r="UWP25" s="219"/>
      <c r="UWQ25" s="219"/>
      <c r="UWR25" s="219"/>
      <c r="UWS25" s="219"/>
      <c r="UWT25" s="219"/>
      <c r="UWU25" s="219"/>
      <c r="UWV25" s="219"/>
      <c r="UWW25" s="219"/>
      <c r="UWX25" s="219"/>
      <c r="UWY25" s="219"/>
      <c r="UWZ25" s="219"/>
      <c r="UXA25" s="219"/>
      <c r="UXB25" s="219"/>
      <c r="UXC25" s="219"/>
      <c r="UXD25" s="219"/>
      <c r="UXE25" s="219"/>
      <c r="UXF25" s="219"/>
      <c r="UXG25" s="219"/>
      <c r="UXH25" s="219"/>
      <c r="UXI25" s="219"/>
      <c r="UXJ25" s="219"/>
      <c r="UXK25" s="219"/>
      <c r="UXL25" s="219"/>
      <c r="UXM25" s="219"/>
      <c r="UXN25" s="219"/>
      <c r="UXO25" s="219"/>
      <c r="UXP25" s="219"/>
      <c r="UXQ25" s="219"/>
      <c r="UXR25" s="219"/>
      <c r="UXS25" s="219"/>
      <c r="UXT25" s="219"/>
      <c r="UXU25" s="219"/>
      <c r="UXV25" s="219"/>
      <c r="UXW25" s="219"/>
      <c r="UXX25" s="219"/>
      <c r="UXY25" s="219"/>
      <c r="UXZ25" s="219"/>
      <c r="UYA25" s="219"/>
      <c r="UYB25" s="219"/>
      <c r="UYC25" s="219"/>
      <c r="UYD25" s="219"/>
      <c r="UYE25" s="219"/>
      <c r="UYF25" s="219"/>
      <c r="UYG25" s="219"/>
      <c r="UYH25" s="219"/>
      <c r="UYI25" s="219"/>
      <c r="UYJ25" s="219"/>
      <c r="UYK25" s="219"/>
      <c r="UYL25" s="219"/>
      <c r="UYM25" s="219"/>
      <c r="UYN25" s="219"/>
      <c r="UYO25" s="219"/>
      <c r="UYP25" s="219"/>
      <c r="UYQ25" s="219"/>
      <c r="UYR25" s="219"/>
      <c r="UYS25" s="219"/>
      <c r="UYT25" s="219"/>
      <c r="UYU25" s="219"/>
      <c r="UYV25" s="219"/>
      <c r="UYW25" s="219"/>
      <c r="UYX25" s="219"/>
      <c r="UYY25" s="219"/>
      <c r="UYZ25" s="219"/>
      <c r="UZA25" s="219"/>
      <c r="UZB25" s="219"/>
      <c r="UZC25" s="219"/>
      <c r="UZD25" s="219"/>
      <c r="UZE25" s="219"/>
      <c r="UZF25" s="219"/>
      <c r="UZG25" s="219"/>
      <c r="UZH25" s="219"/>
      <c r="UZI25" s="219"/>
      <c r="UZJ25" s="219"/>
      <c r="UZK25" s="219"/>
      <c r="UZL25" s="219"/>
      <c r="UZM25" s="219"/>
      <c r="UZN25" s="219"/>
      <c r="UZO25" s="219"/>
      <c r="UZP25" s="219"/>
      <c r="UZQ25" s="219"/>
      <c r="UZR25" s="219"/>
      <c r="UZS25" s="219"/>
      <c r="UZT25" s="219"/>
      <c r="UZU25" s="219"/>
      <c r="UZV25" s="219"/>
      <c r="UZW25" s="219"/>
      <c r="UZX25" s="219"/>
      <c r="UZY25" s="219"/>
      <c r="UZZ25" s="219"/>
      <c r="VAA25" s="219"/>
      <c r="VAB25" s="219"/>
      <c r="VAC25" s="219"/>
      <c r="VAD25" s="219"/>
      <c r="VAE25" s="219"/>
      <c r="VAF25" s="219"/>
      <c r="VAG25" s="219"/>
      <c r="VAH25" s="219"/>
      <c r="VAI25" s="219"/>
      <c r="VAJ25" s="219"/>
      <c r="VAK25" s="219"/>
      <c r="VAL25" s="219"/>
      <c r="VAM25" s="219"/>
      <c r="VAN25" s="219"/>
      <c r="VAO25" s="219"/>
      <c r="VAP25" s="219"/>
      <c r="VAQ25" s="219"/>
      <c r="VAR25" s="219"/>
      <c r="VAS25" s="219"/>
      <c r="VAT25" s="219"/>
      <c r="VAU25" s="219"/>
      <c r="VAV25" s="219"/>
      <c r="VAW25" s="219"/>
      <c r="VAX25" s="219"/>
      <c r="VAY25" s="219"/>
      <c r="VAZ25" s="219"/>
      <c r="VBA25" s="219"/>
      <c r="VBB25" s="219"/>
      <c r="VBC25" s="219"/>
      <c r="VBD25" s="219"/>
      <c r="VBE25" s="219"/>
      <c r="VBF25" s="219"/>
      <c r="VBG25" s="219"/>
      <c r="VBH25" s="219"/>
      <c r="VBI25" s="219"/>
      <c r="VBJ25" s="219"/>
      <c r="VBK25" s="219"/>
      <c r="VBL25" s="219"/>
      <c r="VBM25" s="219"/>
      <c r="VBN25" s="219"/>
      <c r="VBO25" s="219"/>
      <c r="VBP25" s="219"/>
      <c r="VBQ25" s="219"/>
      <c r="VBR25" s="219"/>
      <c r="VBS25" s="219"/>
      <c r="VBT25" s="219"/>
      <c r="VBU25" s="219"/>
      <c r="VBV25" s="219"/>
      <c r="VBW25" s="219"/>
      <c r="VBX25" s="219"/>
      <c r="VBY25" s="219"/>
      <c r="VBZ25" s="219"/>
      <c r="VCA25" s="219"/>
      <c r="VCB25" s="219"/>
      <c r="VCC25" s="219"/>
      <c r="VCD25" s="219"/>
      <c r="VCE25" s="219"/>
      <c r="VCF25" s="219"/>
      <c r="VCG25" s="219"/>
      <c r="VCH25" s="219"/>
      <c r="VCI25" s="219"/>
      <c r="VCJ25" s="219"/>
      <c r="VCK25" s="219"/>
      <c r="VCL25" s="219"/>
      <c r="VCM25" s="219"/>
      <c r="VCN25" s="219"/>
      <c r="VCO25" s="219"/>
      <c r="VCP25" s="219"/>
      <c r="VCQ25" s="219"/>
      <c r="VCR25" s="219"/>
      <c r="VCS25" s="219"/>
      <c r="VCT25" s="219"/>
      <c r="VCU25" s="219"/>
      <c r="VCV25" s="219"/>
      <c r="VCW25" s="219"/>
      <c r="VCX25" s="219"/>
      <c r="VCY25" s="219"/>
      <c r="VCZ25" s="219"/>
      <c r="VDA25" s="219"/>
      <c r="VDB25" s="219"/>
      <c r="VDC25" s="219"/>
      <c r="VDD25" s="219"/>
      <c r="VDE25" s="219"/>
      <c r="VDF25" s="219"/>
      <c r="VDG25" s="219"/>
      <c r="VDH25" s="219"/>
      <c r="VDI25" s="219"/>
      <c r="VDJ25" s="219"/>
      <c r="VDK25" s="219"/>
      <c r="VDL25" s="219"/>
      <c r="VDM25" s="219"/>
      <c r="VDN25" s="219"/>
      <c r="VDO25" s="219"/>
      <c r="VDP25" s="219"/>
      <c r="VDQ25" s="219"/>
      <c r="VDR25" s="219"/>
      <c r="VDS25" s="219"/>
      <c r="VDT25" s="219"/>
      <c r="VDU25" s="219"/>
      <c r="VDV25" s="219"/>
      <c r="VDW25" s="219"/>
      <c r="VDX25" s="219"/>
      <c r="VDY25" s="219"/>
      <c r="VDZ25" s="219"/>
      <c r="VEA25" s="219"/>
      <c r="VEB25" s="219"/>
      <c r="VEC25" s="219"/>
      <c r="VED25" s="219"/>
      <c r="VEE25" s="219"/>
      <c r="VEF25" s="219"/>
      <c r="VEG25" s="219"/>
      <c r="VEH25" s="219"/>
      <c r="VEI25" s="219"/>
      <c r="VEJ25" s="219"/>
      <c r="VEK25" s="219"/>
      <c r="VEL25" s="219"/>
      <c r="VEM25" s="219"/>
      <c r="VEN25" s="219"/>
      <c r="VEO25" s="219"/>
      <c r="VEP25" s="219"/>
      <c r="VEQ25" s="219"/>
      <c r="VER25" s="219"/>
      <c r="VES25" s="219"/>
      <c r="VET25" s="219"/>
      <c r="VEU25" s="219"/>
      <c r="VEV25" s="219"/>
      <c r="VEW25" s="219"/>
      <c r="VEX25" s="219"/>
      <c r="VEY25" s="219"/>
      <c r="VEZ25" s="219"/>
      <c r="VFA25" s="219"/>
      <c r="VFB25" s="219"/>
      <c r="VFC25" s="219"/>
      <c r="VFD25" s="219"/>
      <c r="VFE25" s="219"/>
      <c r="VFF25" s="219"/>
      <c r="VFG25" s="219"/>
      <c r="VFH25" s="219"/>
      <c r="VFI25" s="219"/>
      <c r="VFJ25" s="219"/>
      <c r="VFK25" s="219"/>
      <c r="VFL25" s="219"/>
      <c r="VFM25" s="219"/>
      <c r="VFN25" s="219"/>
      <c r="VFO25" s="219"/>
      <c r="VFP25" s="219"/>
      <c r="VFQ25" s="219"/>
      <c r="VFR25" s="219"/>
      <c r="VFS25" s="219"/>
      <c r="VFT25" s="219"/>
      <c r="VFU25" s="219"/>
      <c r="VFV25" s="219"/>
      <c r="VFW25" s="219"/>
      <c r="VFX25" s="219"/>
      <c r="VFY25" s="219"/>
      <c r="VFZ25" s="219"/>
      <c r="VGA25" s="219"/>
      <c r="VGB25" s="219"/>
      <c r="VGC25" s="219"/>
      <c r="VGD25" s="219"/>
      <c r="VGE25" s="219"/>
      <c r="VGF25" s="219"/>
      <c r="VGG25" s="219"/>
      <c r="VGH25" s="219"/>
      <c r="VGI25" s="219"/>
      <c r="VGJ25" s="219"/>
      <c r="VGK25" s="219"/>
      <c r="VGL25" s="219"/>
      <c r="VGM25" s="219"/>
      <c r="VGN25" s="219"/>
      <c r="VGO25" s="219"/>
      <c r="VGP25" s="219"/>
      <c r="VGQ25" s="219"/>
      <c r="VGR25" s="219"/>
      <c r="VGS25" s="219"/>
      <c r="VGT25" s="219"/>
      <c r="VGU25" s="219"/>
      <c r="VGV25" s="219"/>
      <c r="VGW25" s="219"/>
      <c r="VGX25" s="219"/>
      <c r="VGY25" s="219"/>
      <c r="VGZ25" s="219"/>
      <c r="VHA25" s="219"/>
      <c r="VHB25" s="219"/>
      <c r="VHC25" s="219"/>
      <c r="VHD25" s="219"/>
      <c r="VHE25" s="219"/>
      <c r="VHF25" s="219"/>
      <c r="VHG25" s="219"/>
      <c r="VHH25" s="219"/>
      <c r="VHI25" s="219"/>
      <c r="VHJ25" s="219"/>
      <c r="VHK25" s="219"/>
      <c r="VHL25" s="219"/>
      <c r="VHM25" s="219"/>
      <c r="VHN25" s="219"/>
      <c r="VHO25" s="219"/>
      <c r="VHP25" s="219"/>
      <c r="VHQ25" s="219"/>
      <c r="VHR25" s="219"/>
      <c r="VHS25" s="219"/>
      <c r="VHT25" s="219"/>
      <c r="VHU25" s="219"/>
      <c r="VHV25" s="219"/>
      <c r="VHW25" s="219"/>
      <c r="VHX25" s="219"/>
      <c r="VHY25" s="219"/>
      <c r="VHZ25" s="219"/>
      <c r="VIA25" s="219"/>
      <c r="VIB25" s="219"/>
      <c r="VIC25" s="219"/>
      <c r="VID25" s="219"/>
      <c r="VIE25" s="219"/>
      <c r="VIF25" s="219"/>
      <c r="VIG25" s="219"/>
      <c r="VIH25" s="219"/>
      <c r="VII25" s="219"/>
      <c r="VIJ25" s="219"/>
      <c r="VIK25" s="219"/>
      <c r="VIL25" s="219"/>
      <c r="VIM25" s="219"/>
      <c r="VIN25" s="219"/>
      <c r="VIO25" s="219"/>
      <c r="VIP25" s="219"/>
      <c r="VIQ25" s="219"/>
      <c r="VIR25" s="219"/>
      <c r="VIS25" s="219"/>
      <c r="VIT25" s="219"/>
      <c r="VIU25" s="219"/>
      <c r="VIV25" s="219"/>
      <c r="VIW25" s="219"/>
      <c r="VIX25" s="219"/>
      <c r="VIY25" s="219"/>
      <c r="VIZ25" s="219"/>
      <c r="VJA25" s="219"/>
      <c r="VJB25" s="219"/>
      <c r="VJC25" s="219"/>
      <c r="VJD25" s="219"/>
      <c r="VJE25" s="219"/>
      <c r="VJF25" s="219"/>
      <c r="VJG25" s="219"/>
      <c r="VJH25" s="219"/>
      <c r="VJI25" s="219"/>
      <c r="VJJ25" s="219"/>
      <c r="VJK25" s="219"/>
      <c r="VJL25" s="219"/>
      <c r="VJM25" s="219"/>
      <c r="VJN25" s="219"/>
      <c r="VJO25" s="219"/>
      <c r="VJP25" s="219"/>
      <c r="VJQ25" s="219"/>
      <c r="VJR25" s="219"/>
      <c r="VJS25" s="219"/>
      <c r="VJT25" s="219"/>
      <c r="VJU25" s="219"/>
      <c r="VJV25" s="219"/>
      <c r="VJW25" s="219"/>
      <c r="VJX25" s="219"/>
      <c r="VJY25" s="219"/>
      <c r="VJZ25" s="219"/>
      <c r="VKA25" s="219"/>
      <c r="VKB25" s="219"/>
      <c r="VKC25" s="219"/>
      <c r="VKD25" s="219"/>
      <c r="VKE25" s="219"/>
      <c r="VKF25" s="219"/>
      <c r="VKG25" s="219"/>
      <c r="VKH25" s="219"/>
      <c r="VKI25" s="219"/>
      <c r="VKJ25" s="219"/>
      <c r="VKK25" s="219"/>
      <c r="VKL25" s="219"/>
      <c r="VKM25" s="219"/>
      <c r="VKN25" s="219"/>
      <c r="VKO25" s="219"/>
      <c r="VKP25" s="219"/>
      <c r="VKQ25" s="219"/>
      <c r="VKR25" s="219"/>
      <c r="VKS25" s="219"/>
      <c r="VKT25" s="219"/>
      <c r="VKU25" s="219"/>
      <c r="VKV25" s="219"/>
      <c r="VKW25" s="219"/>
      <c r="VKX25" s="219"/>
      <c r="VKY25" s="219"/>
      <c r="VKZ25" s="219"/>
      <c r="VLA25" s="219"/>
      <c r="VLB25" s="219"/>
      <c r="VLC25" s="219"/>
      <c r="VLD25" s="219"/>
      <c r="VLE25" s="219"/>
      <c r="VLF25" s="219"/>
      <c r="VLG25" s="219"/>
      <c r="VLH25" s="219"/>
      <c r="VLI25" s="219"/>
      <c r="VLJ25" s="219"/>
      <c r="VLK25" s="219"/>
      <c r="VLL25" s="219"/>
      <c r="VLM25" s="219"/>
      <c r="VLN25" s="219"/>
      <c r="VLO25" s="219"/>
      <c r="VLP25" s="219"/>
      <c r="VLQ25" s="219"/>
      <c r="VLR25" s="219"/>
      <c r="VLS25" s="219"/>
      <c r="VLT25" s="219"/>
      <c r="VLU25" s="219"/>
      <c r="VLV25" s="219"/>
      <c r="VLW25" s="219"/>
      <c r="VLX25" s="219"/>
      <c r="VLY25" s="219"/>
      <c r="VLZ25" s="219"/>
      <c r="VMA25" s="219"/>
      <c r="VMB25" s="219"/>
      <c r="VMC25" s="219"/>
      <c r="VMD25" s="219"/>
      <c r="VME25" s="219"/>
      <c r="VMF25" s="219"/>
      <c r="VMG25" s="219"/>
      <c r="VMH25" s="219"/>
      <c r="VMI25" s="219"/>
      <c r="VMJ25" s="219"/>
      <c r="VMK25" s="219"/>
      <c r="VML25" s="219"/>
      <c r="VMM25" s="219"/>
      <c r="VMN25" s="219"/>
      <c r="VMO25" s="219"/>
      <c r="VMP25" s="219"/>
      <c r="VMQ25" s="219"/>
      <c r="VMR25" s="219"/>
      <c r="VMS25" s="219"/>
      <c r="VMT25" s="219"/>
      <c r="VMU25" s="219"/>
      <c r="VMV25" s="219"/>
      <c r="VMW25" s="219"/>
      <c r="VMX25" s="219"/>
      <c r="VMY25" s="219"/>
      <c r="VMZ25" s="219"/>
      <c r="VNA25" s="219"/>
      <c r="VNB25" s="219"/>
      <c r="VNC25" s="219"/>
      <c r="VND25" s="219"/>
      <c r="VNE25" s="219"/>
      <c r="VNF25" s="219"/>
      <c r="VNG25" s="219"/>
      <c r="VNH25" s="219"/>
      <c r="VNI25" s="219"/>
      <c r="VNJ25" s="219"/>
      <c r="VNK25" s="219"/>
      <c r="VNL25" s="219"/>
      <c r="VNM25" s="219"/>
      <c r="VNN25" s="219"/>
      <c r="VNO25" s="219"/>
      <c r="VNP25" s="219"/>
      <c r="VNQ25" s="219"/>
      <c r="VNR25" s="219"/>
      <c r="VNS25" s="219"/>
      <c r="VNT25" s="219"/>
      <c r="VNU25" s="219"/>
      <c r="VNV25" s="219"/>
      <c r="VNW25" s="219"/>
      <c r="VNX25" s="219"/>
      <c r="VNY25" s="219"/>
      <c r="VNZ25" s="219"/>
      <c r="VOA25" s="219"/>
      <c r="VOB25" s="219"/>
      <c r="VOC25" s="219"/>
      <c r="VOD25" s="219"/>
      <c r="VOE25" s="219"/>
      <c r="VOF25" s="219"/>
      <c r="VOG25" s="219"/>
      <c r="VOH25" s="219"/>
      <c r="VOI25" s="219"/>
      <c r="VOJ25" s="219"/>
      <c r="VOK25" s="219"/>
      <c r="VOL25" s="219"/>
      <c r="VOM25" s="219"/>
      <c r="VON25" s="219"/>
      <c r="VOO25" s="219"/>
      <c r="VOP25" s="219"/>
      <c r="VOQ25" s="219"/>
      <c r="VOR25" s="219"/>
      <c r="VOS25" s="219"/>
      <c r="VOT25" s="219"/>
      <c r="VOU25" s="219"/>
      <c r="VOV25" s="219"/>
      <c r="VOW25" s="219"/>
      <c r="VOX25" s="219"/>
      <c r="VOY25" s="219"/>
      <c r="VOZ25" s="219"/>
      <c r="VPA25" s="219"/>
      <c r="VPB25" s="219"/>
      <c r="VPC25" s="219"/>
      <c r="VPD25" s="219"/>
      <c r="VPE25" s="219"/>
      <c r="VPF25" s="219"/>
      <c r="VPG25" s="219"/>
      <c r="VPH25" s="219"/>
      <c r="VPI25" s="219"/>
      <c r="VPJ25" s="219"/>
      <c r="VPK25" s="219"/>
      <c r="VPL25" s="219"/>
      <c r="VPM25" s="219"/>
      <c r="VPN25" s="219"/>
      <c r="VPO25" s="219"/>
      <c r="VPP25" s="219"/>
      <c r="VPQ25" s="219"/>
      <c r="VPR25" s="219"/>
      <c r="VPS25" s="219"/>
      <c r="VPT25" s="219"/>
      <c r="VPU25" s="219"/>
      <c r="VPV25" s="219"/>
      <c r="VPW25" s="219"/>
      <c r="VPX25" s="219"/>
      <c r="VPY25" s="219"/>
      <c r="VPZ25" s="219"/>
      <c r="VQA25" s="219"/>
      <c r="VQB25" s="219"/>
      <c r="VQC25" s="219"/>
      <c r="VQD25" s="219"/>
      <c r="VQE25" s="219"/>
      <c r="VQF25" s="219"/>
      <c r="VQG25" s="219"/>
      <c r="VQH25" s="219"/>
      <c r="VQI25" s="219"/>
      <c r="VQJ25" s="219"/>
      <c r="VQK25" s="219"/>
      <c r="VQL25" s="219"/>
      <c r="VQM25" s="219"/>
      <c r="VQN25" s="219"/>
      <c r="VQO25" s="219"/>
      <c r="VQP25" s="219"/>
      <c r="VQQ25" s="219"/>
      <c r="VQR25" s="219"/>
      <c r="VQS25" s="219"/>
      <c r="VQT25" s="219"/>
      <c r="VQU25" s="219"/>
      <c r="VQV25" s="219"/>
      <c r="VQW25" s="219"/>
      <c r="VQX25" s="219"/>
      <c r="VQY25" s="219"/>
      <c r="VQZ25" s="219"/>
      <c r="VRA25" s="219"/>
      <c r="VRB25" s="219"/>
      <c r="VRC25" s="219"/>
      <c r="VRD25" s="219"/>
      <c r="VRE25" s="219"/>
      <c r="VRF25" s="219"/>
      <c r="VRG25" s="219"/>
      <c r="VRH25" s="219"/>
      <c r="VRI25" s="219"/>
      <c r="VRJ25" s="219"/>
      <c r="VRK25" s="219"/>
      <c r="VRL25" s="219"/>
      <c r="VRM25" s="219"/>
      <c r="VRN25" s="219"/>
      <c r="VRO25" s="219"/>
      <c r="VRP25" s="219"/>
      <c r="VRQ25" s="219"/>
      <c r="VRR25" s="219"/>
      <c r="VRS25" s="219"/>
      <c r="VRT25" s="219"/>
      <c r="VRU25" s="219"/>
      <c r="VRV25" s="219"/>
      <c r="VRW25" s="219"/>
      <c r="VRX25" s="219"/>
      <c r="VRY25" s="219"/>
      <c r="VRZ25" s="219"/>
      <c r="VSA25" s="219"/>
      <c r="VSB25" s="219"/>
      <c r="VSC25" s="219"/>
      <c r="VSD25" s="219"/>
      <c r="VSE25" s="219"/>
      <c r="VSF25" s="219"/>
      <c r="VSG25" s="219"/>
      <c r="VSH25" s="219"/>
      <c r="VSI25" s="219"/>
      <c r="VSJ25" s="219"/>
      <c r="VSK25" s="219"/>
      <c r="VSL25" s="219"/>
      <c r="VSM25" s="219"/>
      <c r="VSN25" s="219"/>
      <c r="VSO25" s="219"/>
      <c r="VSP25" s="219"/>
      <c r="VSQ25" s="219"/>
      <c r="VSR25" s="219"/>
      <c r="VSS25" s="219"/>
      <c r="VST25" s="219"/>
      <c r="VSU25" s="219"/>
      <c r="VSV25" s="219"/>
      <c r="VSW25" s="219"/>
      <c r="VSX25" s="219"/>
      <c r="VSY25" s="219"/>
      <c r="VSZ25" s="219"/>
      <c r="VTA25" s="219"/>
      <c r="VTB25" s="219"/>
      <c r="VTC25" s="219"/>
      <c r="VTD25" s="219"/>
      <c r="VTE25" s="219"/>
      <c r="VTF25" s="219"/>
      <c r="VTG25" s="219"/>
      <c r="VTH25" s="219"/>
      <c r="VTI25" s="219"/>
      <c r="VTJ25" s="219"/>
      <c r="VTK25" s="219"/>
      <c r="VTL25" s="219"/>
      <c r="VTM25" s="219"/>
      <c r="VTN25" s="219"/>
      <c r="VTO25" s="219"/>
      <c r="VTP25" s="219"/>
      <c r="VTQ25" s="219"/>
      <c r="VTR25" s="219"/>
      <c r="VTS25" s="219"/>
      <c r="VTT25" s="219"/>
      <c r="VTU25" s="219"/>
      <c r="VTV25" s="219"/>
      <c r="VTW25" s="219"/>
      <c r="VTX25" s="219"/>
      <c r="VTY25" s="219"/>
      <c r="VTZ25" s="219"/>
      <c r="VUA25" s="219"/>
      <c r="VUB25" s="219"/>
      <c r="VUC25" s="219"/>
      <c r="VUD25" s="219"/>
      <c r="VUE25" s="219"/>
      <c r="VUF25" s="219"/>
      <c r="VUG25" s="219"/>
      <c r="VUH25" s="219"/>
      <c r="VUI25" s="219"/>
      <c r="VUJ25" s="219"/>
      <c r="VUK25" s="219"/>
      <c r="VUL25" s="219"/>
      <c r="VUM25" s="219"/>
      <c r="VUN25" s="219"/>
      <c r="VUO25" s="219"/>
      <c r="VUP25" s="219"/>
      <c r="VUQ25" s="219"/>
      <c r="VUR25" s="219"/>
      <c r="VUS25" s="219"/>
      <c r="VUT25" s="219"/>
      <c r="VUU25" s="219"/>
      <c r="VUV25" s="219"/>
      <c r="VUW25" s="219"/>
      <c r="VUX25" s="219"/>
      <c r="VUY25" s="219"/>
      <c r="VUZ25" s="219"/>
      <c r="VVA25" s="219"/>
      <c r="VVB25" s="219"/>
      <c r="VVC25" s="219"/>
      <c r="VVD25" s="219"/>
      <c r="VVE25" s="219"/>
      <c r="VVF25" s="219"/>
      <c r="VVG25" s="219"/>
      <c r="VVH25" s="219"/>
      <c r="VVI25" s="219"/>
      <c r="VVJ25" s="219"/>
      <c r="VVK25" s="219"/>
      <c r="VVL25" s="219"/>
      <c r="VVM25" s="219"/>
      <c r="VVN25" s="219"/>
      <c r="VVO25" s="219"/>
      <c r="VVP25" s="219"/>
      <c r="VVQ25" s="219"/>
      <c r="VVR25" s="219"/>
      <c r="VVS25" s="219"/>
      <c r="VVT25" s="219"/>
      <c r="VVU25" s="219"/>
      <c r="VVV25" s="219"/>
      <c r="VVW25" s="219"/>
      <c r="VVX25" s="219"/>
      <c r="VVY25" s="219"/>
      <c r="VVZ25" s="219"/>
      <c r="VWA25" s="219"/>
      <c r="VWB25" s="219"/>
      <c r="VWC25" s="219"/>
      <c r="VWD25" s="219"/>
      <c r="VWE25" s="219"/>
      <c r="VWF25" s="219"/>
      <c r="VWG25" s="219"/>
      <c r="VWH25" s="219"/>
      <c r="VWI25" s="219"/>
      <c r="VWJ25" s="219"/>
      <c r="VWK25" s="219"/>
      <c r="VWL25" s="219"/>
      <c r="VWM25" s="219"/>
      <c r="VWN25" s="219"/>
      <c r="VWO25" s="219"/>
      <c r="VWP25" s="219"/>
      <c r="VWQ25" s="219"/>
      <c r="VWR25" s="219"/>
      <c r="VWS25" s="219"/>
      <c r="VWT25" s="219"/>
      <c r="VWU25" s="219"/>
      <c r="VWV25" s="219"/>
      <c r="VWW25" s="219"/>
      <c r="VWX25" s="219"/>
      <c r="VWY25" s="219"/>
      <c r="VWZ25" s="219"/>
      <c r="VXA25" s="219"/>
      <c r="VXB25" s="219"/>
      <c r="VXC25" s="219"/>
      <c r="VXD25" s="219"/>
      <c r="VXE25" s="219"/>
      <c r="VXF25" s="219"/>
      <c r="VXG25" s="219"/>
      <c r="VXH25" s="219"/>
      <c r="VXI25" s="219"/>
      <c r="VXJ25" s="219"/>
      <c r="VXK25" s="219"/>
      <c r="VXL25" s="219"/>
      <c r="VXM25" s="219"/>
      <c r="VXN25" s="219"/>
      <c r="VXO25" s="219"/>
      <c r="VXP25" s="219"/>
      <c r="VXQ25" s="219"/>
      <c r="VXR25" s="219"/>
      <c r="VXS25" s="219"/>
      <c r="VXT25" s="219"/>
      <c r="VXU25" s="219"/>
      <c r="VXV25" s="219"/>
      <c r="VXW25" s="219"/>
      <c r="VXX25" s="219"/>
      <c r="VXY25" s="219"/>
      <c r="VXZ25" s="219"/>
      <c r="VYA25" s="219"/>
      <c r="VYB25" s="219"/>
      <c r="VYC25" s="219"/>
      <c r="VYD25" s="219"/>
      <c r="VYE25" s="219"/>
      <c r="VYF25" s="219"/>
      <c r="VYG25" s="219"/>
      <c r="VYH25" s="219"/>
      <c r="VYI25" s="219"/>
      <c r="VYJ25" s="219"/>
      <c r="VYK25" s="219"/>
      <c r="VYL25" s="219"/>
      <c r="VYM25" s="219"/>
      <c r="VYN25" s="219"/>
      <c r="VYO25" s="219"/>
      <c r="VYP25" s="219"/>
      <c r="VYQ25" s="219"/>
      <c r="VYR25" s="219"/>
      <c r="VYS25" s="219"/>
      <c r="VYT25" s="219"/>
      <c r="VYU25" s="219"/>
      <c r="VYV25" s="219"/>
      <c r="VYW25" s="219"/>
      <c r="VYX25" s="219"/>
      <c r="VYY25" s="219"/>
      <c r="VYZ25" s="219"/>
      <c r="VZA25" s="219"/>
      <c r="VZB25" s="219"/>
      <c r="VZC25" s="219"/>
      <c r="VZD25" s="219"/>
      <c r="VZE25" s="219"/>
      <c r="VZF25" s="219"/>
      <c r="VZG25" s="219"/>
      <c r="VZH25" s="219"/>
      <c r="VZI25" s="219"/>
      <c r="VZJ25" s="219"/>
      <c r="VZK25" s="219"/>
      <c r="VZL25" s="219"/>
      <c r="VZM25" s="219"/>
      <c r="VZN25" s="219"/>
      <c r="VZO25" s="219"/>
      <c r="VZP25" s="219"/>
      <c r="VZQ25" s="219"/>
      <c r="VZR25" s="219"/>
      <c r="VZS25" s="219"/>
      <c r="VZT25" s="219"/>
      <c r="VZU25" s="219"/>
      <c r="VZV25" s="219"/>
      <c r="VZW25" s="219"/>
      <c r="VZX25" s="219"/>
      <c r="VZY25" s="219"/>
      <c r="VZZ25" s="219"/>
      <c r="WAA25" s="219"/>
      <c r="WAB25" s="219"/>
      <c r="WAC25" s="219"/>
      <c r="WAD25" s="219"/>
      <c r="WAE25" s="219"/>
      <c r="WAF25" s="219"/>
      <c r="WAG25" s="219"/>
      <c r="WAH25" s="219"/>
      <c r="WAI25" s="219"/>
      <c r="WAJ25" s="219"/>
      <c r="WAK25" s="219"/>
      <c r="WAL25" s="219"/>
      <c r="WAM25" s="219"/>
      <c r="WAN25" s="219"/>
      <c r="WAO25" s="219"/>
      <c r="WAP25" s="219"/>
      <c r="WAQ25" s="219"/>
      <c r="WAR25" s="219"/>
      <c r="WAS25" s="219"/>
      <c r="WAT25" s="219"/>
      <c r="WAU25" s="219"/>
      <c r="WAV25" s="219"/>
      <c r="WAW25" s="219"/>
      <c r="WAX25" s="219"/>
      <c r="WAY25" s="219"/>
      <c r="WAZ25" s="219"/>
      <c r="WBA25" s="219"/>
      <c r="WBB25" s="219"/>
      <c r="WBC25" s="219"/>
      <c r="WBD25" s="219"/>
      <c r="WBE25" s="219"/>
      <c r="WBF25" s="219"/>
      <c r="WBG25" s="219"/>
      <c r="WBH25" s="219"/>
      <c r="WBI25" s="219"/>
      <c r="WBJ25" s="219"/>
      <c r="WBK25" s="219"/>
      <c r="WBL25" s="219"/>
      <c r="WBM25" s="219"/>
      <c r="WBN25" s="219"/>
      <c r="WBO25" s="219"/>
      <c r="WBP25" s="219"/>
      <c r="WBQ25" s="219"/>
      <c r="WBR25" s="219"/>
      <c r="WBS25" s="219"/>
      <c r="WBT25" s="219"/>
      <c r="WBU25" s="219"/>
      <c r="WBV25" s="219"/>
      <c r="WBW25" s="219"/>
      <c r="WBX25" s="219"/>
      <c r="WBY25" s="219"/>
      <c r="WBZ25" s="219"/>
      <c r="WCA25" s="219"/>
      <c r="WCB25" s="219"/>
      <c r="WCC25" s="219"/>
      <c r="WCD25" s="219"/>
      <c r="WCE25" s="219"/>
      <c r="WCF25" s="219"/>
      <c r="WCG25" s="219"/>
      <c r="WCH25" s="219"/>
      <c r="WCI25" s="219"/>
      <c r="WCJ25" s="219"/>
      <c r="WCK25" s="219"/>
      <c r="WCL25" s="219"/>
      <c r="WCM25" s="219"/>
      <c r="WCN25" s="219"/>
      <c r="WCO25" s="219"/>
      <c r="WCP25" s="219"/>
      <c r="WCQ25" s="219"/>
      <c r="WCR25" s="219"/>
      <c r="WCS25" s="219"/>
      <c r="WCT25" s="219"/>
      <c r="WCU25" s="219"/>
      <c r="WCV25" s="219"/>
      <c r="WCW25" s="219"/>
      <c r="WCX25" s="219"/>
      <c r="WCY25" s="219"/>
      <c r="WCZ25" s="219"/>
      <c r="WDA25" s="219"/>
      <c r="WDB25" s="219"/>
      <c r="WDC25" s="219"/>
      <c r="WDD25" s="219"/>
      <c r="WDE25" s="219"/>
      <c r="WDF25" s="219"/>
      <c r="WDG25" s="219"/>
      <c r="WDH25" s="219"/>
      <c r="WDI25" s="219"/>
      <c r="WDJ25" s="219"/>
      <c r="WDK25" s="219"/>
      <c r="WDL25" s="219"/>
      <c r="WDM25" s="219"/>
      <c r="WDN25" s="219"/>
      <c r="WDO25" s="219"/>
      <c r="WDP25" s="219"/>
      <c r="WDQ25" s="219"/>
      <c r="WDR25" s="219"/>
      <c r="WDS25" s="219"/>
      <c r="WDT25" s="219"/>
      <c r="WDU25" s="219"/>
      <c r="WDV25" s="219"/>
      <c r="WDW25" s="219"/>
      <c r="WDX25" s="219"/>
      <c r="WDY25" s="219"/>
      <c r="WDZ25" s="219"/>
      <c r="WEA25" s="219"/>
      <c r="WEB25" s="219"/>
      <c r="WEC25" s="219"/>
      <c r="WED25" s="219"/>
      <c r="WEE25" s="219"/>
      <c r="WEF25" s="219"/>
      <c r="WEG25" s="219"/>
      <c r="WEH25" s="219"/>
      <c r="WEI25" s="219"/>
      <c r="WEJ25" s="219"/>
      <c r="WEK25" s="219"/>
      <c r="WEL25" s="219"/>
      <c r="WEM25" s="219"/>
      <c r="WEN25" s="219"/>
      <c r="WEO25" s="219"/>
      <c r="WEP25" s="219"/>
      <c r="WEQ25" s="219"/>
      <c r="WER25" s="219"/>
      <c r="WES25" s="219"/>
      <c r="WET25" s="219"/>
      <c r="WEU25" s="219"/>
      <c r="WEV25" s="219"/>
      <c r="WEW25" s="219"/>
      <c r="WEX25" s="219"/>
      <c r="WEY25" s="219"/>
      <c r="WEZ25" s="219"/>
      <c r="WFA25" s="219"/>
      <c r="WFB25" s="219"/>
      <c r="WFC25" s="219"/>
      <c r="WFD25" s="219"/>
      <c r="WFE25" s="219"/>
      <c r="WFF25" s="219"/>
      <c r="WFG25" s="219"/>
      <c r="WFH25" s="219"/>
      <c r="WFI25" s="219"/>
      <c r="WFJ25" s="219"/>
      <c r="WFK25" s="219"/>
      <c r="WFL25" s="219"/>
      <c r="WFM25" s="219"/>
      <c r="WFN25" s="219"/>
      <c r="WFO25" s="219"/>
      <c r="WFP25" s="219"/>
      <c r="WFQ25" s="219"/>
      <c r="WFR25" s="219"/>
      <c r="WFS25" s="219"/>
      <c r="WFT25" s="219"/>
      <c r="WFU25" s="219"/>
      <c r="WFV25" s="219"/>
      <c r="WFW25" s="219"/>
      <c r="WFX25" s="219"/>
      <c r="WFY25" s="219"/>
      <c r="WFZ25" s="219"/>
      <c r="WGA25" s="219"/>
      <c r="WGB25" s="219"/>
      <c r="WGC25" s="219"/>
      <c r="WGD25" s="219"/>
      <c r="WGE25" s="219"/>
      <c r="WGF25" s="219"/>
      <c r="WGG25" s="219"/>
      <c r="WGH25" s="219"/>
      <c r="WGI25" s="219"/>
      <c r="WGJ25" s="219"/>
      <c r="WGK25" s="219"/>
      <c r="WGL25" s="219"/>
      <c r="WGM25" s="219"/>
      <c r="WGN25" s="219"/>
      <c r="WGO25" s="219"/>
      <c r="WGP25" s="219"/>
      <c r="WGQ25" s="219"/>
      <c r="WGR25" s="219"/>
      <c r="WGS25" s="219"/>
      <c r="WGT25" s="219"/>
      <c r="WGU25" s="219"/>
      <c r="WGV25" s="219"/>
      <c r="WGW25" s="219"/>
      <c r="WGX25" s="219"/>
      <c r="WGY25" s="219"/>
      <c r="WGZ25" s="219"/>
      <c r="WHA25" s="219"/>
      <c r="WHB25" s="219"/>
      <c r="WHC25" s="219"/>
      <c r="WHD25" s="219"/>
      <c r="WHE25" s="219"/>
      <c r="WHF25" s="219"/>
      <c r="WHG25" s="219"/>
      <c r="WHH25" s="219"/>
      <c r="WHI25" s="219"/>
      <c r="WHJ25" s="219"/>
      <c r="WHK25" s="219"/>
      <c r="WHL25" s="219"/>
      <c r="WHM25" s="219"/>
      <c r="WHN25" s="219"/>
      <c r="WHO25" s="219"/>
      <c r="WHP25" s="219"/>
      <c r="WHQ25" s="219"/>
      <c r="WHR25" s="219"/>
      <c r="WHS25" s="219"/>
      <c r="WHT25" s="219"/>
      <c r="WHU25" s="219"/>
      <c r="WHV25" s="219"/>
      <c r="WHW25" s="219"/>
      <c r="WHX25" s="219"/>
      <c r="WHY25" s="219"/>
      <c r="WHZ25" s="219"/>
      <c r="WIA25" s="219"/>
      <c r="WIB25" s="219"/>
      <c r="WIC25" s="219"/>
      <c r="WID25" s="219"/>
      <c r="WIE25" s="219"/>
      <c r="WIF25" s="219"/>
      <c r="WIG25" s="219"/>
      <c r="WIH25" s="219"/>
      <c r="WII25" s="219"/>
      <c r="WIJ25" s="219"/>
      <c r="WIK25" s="219"/>
      <c r="WIL25" s="219"/>
      <c r="WIM25" s="219"/>
      <c r="WIN25" s="219"/>
      <c r="WIO25" s="219"/>
      <c r="WIP25" s="219"/>
      <c r="WIQ25" s="219"/>
      <c r="WIR25" s="219"/>
      <c r="WIS25" s="219"/>
      <c r="WIT25" s="219"/>
      <c r="WIU25" s="219"/>
      <c r="WIV25" s="219"/>
      <c r="WIW25" s="219"/>
      <c r="WIX25" s="219"/>
      <c r="WIY25" s="219"/>
      <c r="WIZ25" s="219"/>
      <c r="WJA25" s="219"/>
      <c r="WJB25" s="219"/>
      <c r="WJC25" s="219"/>
      <c r="WJD25" s="219"/>
      <c r="WJE25" s="219"/>
      <c r="WJF25" s="219"/>
      <c r="WJG25" s="219"/>
      <c r="WJH25" s="219"/>
      <c r="WJI25" s="219"/>
      <c r="WJJ25" s="219"/>
      <c r="WJK25" s="219"/>
      <c r="WJL25" s="219"/>
      <c r="WJM25" s="219"/>
      <c r="WJN25" s="219"/>
      <c r="WJO25" s="219"/>
      <c r="WJP25" s="219"/>
      <c r="WJQ25" s="219"/>
      <c r="WJR25" s="219"/>
      <c r="WJS25" s="219"/>
      <c r="WJT25" s="219"/>
      <c r="WJU25" s="219"/>
      <c r="WJV25" s="219"/>
      <c r="WJW25" s="219"/>
      <c r="WJX25" s="219"/>
      <c r="WJY25" s="219"/>
      <c r="WJZ25" s="219"/>
      <c r="WKA25" s="219"/>
      <c r="WKB25" s="219"/>
      <c r="WKC25" s="219"/>
      <c r="WKD25" s="219"/>
      <c r="WKE25" s="219"/>
      <c r="WKF25" s="219"/>
      <c r="WKG25" s="219"/>
      <c r="WKH25" s="219"/>
      <c r="WKI25" s="219"/>
      <c r="WKJ25" s="219"/>
      <c r="WKK25" s="219"/>
      <c r="WKL25" s="219"/>
      <c r="WKM25" s="219"/>
      <c r="WKN25" s="219"/>
      <c r="WKO25" s="219"/>
      <c r="WKP25" s="219"/>
      <c r="WKQ25" s="219"/>
      <c r="WKR25" s="219"/>
      <c r="WKS25" s="219"/>
      <c r="WKT25" s="219"/>
      <c r="WKU25" s="219"/>
      <c r="WKV25" s="219"/>
      <c r="WKW25" s="219"/>
      <c r="WKX25" s="219"/>
      <c r="WKY25" s="219"/>
      <c r="WKZ25" s="219"/>
      <c r="WLA25" s="219"/>
      <c r="WLB25" s="219"/>
      <c r="WLC25" s="219"/>
      <c r="WLD25" s="219"/>
      <c r="WLE25" s="219"/>
      <c r="WLF25" s="219"/>
      <c r="WLG25" s="219"/>
      <c r="WLH25" s="219"/>
      <c r="WLI25" s="219"/>
      <c r="WLJ25" s="219"/>
      <c r="WLK25" s="219"/>
      <c r="WLL25" s="219"/>
      <c r="WLM25" s="219"/>
      <c r="WLN25" s="219"/>
      <c r="WLO25" s="219"/>
      <c r="WLP25" s="219"/>
      <c r="WLQ25" s="219"/>
      <c r="WLR25" s="219"/>
      <c r="WLS25" s="219"/>
      <c r="WLT25" s="219"/>
      <c r="WLU25" s="219"/>
      <c r="WLV25" s="219"/>
      <c r="WLW25" s="219"/>
      <c r="WLX25" s="219"/>
      <c r="WLY25" s="219"/>
      <c r="WLZ25" s="219"/>
      <c r="WMA25" s="219"/>
      <c r="WMB25" s="219"/>
      <c r="WMC25" s="219"/>
      <c r="WMD25" s="219"/>
      <c r="WME25" s="219"/>
      <c r="WMF25" s="219"/>
      <c r="WMG25" s="219"/>
      <c r="WMH25" s="219"/>
      <c r="WMI25" s="219"/>
      <c r="WMJ25" s="219"/>
      <c r="WMK25" s="219"/>
      <c r="WML25" s="219"/>
      <c r="WMM25" s="219"/>
      <c r="WMN25" s="219"/>
      <c r="WMO25" s="219"/>
      <c r="WMP25" s="219"/>
      <c r="WMQ25" s="219"/>
      <c r="WMR25" s="219"/>
      <c r="WMS25" s="219"/>
      <c r="WMT25" s="219"/>
      <c r="WMU25" s="219"/>
      <c r="WMV25" s="219"/>
      <c r="WMW25" s="219"/>
      <c r="WMX25" s="219"/>
      <c r="WMY25" s="219"/>
      <c r="WMZ25" s="219"/>
      <c r="WNA25" s="219"/>
      <c r="WNB25" s="219"/>
      <c r="WNC25" s="219"/>
      <c r="WND25" s="219"/>
      <c r="WNE25" s="219"/>
      <c r="WNF25" s="219"/>
      <c r="WNG25" s="219"/>
      <c r="WNH25" s="219"/>
      <c r="WNI25" s="219"/>
      <c r="WNJ25" s="219"/>
      <c r="WNK25" s="219"/>
      <c r="WNL25" s="219"/>
      <c r="WNM25" s="219"/>
      <c r="WNN25" s="219"/>
      <c r="WNO25" s="219"/>
      <c r="WNP25" s="219"/>
      <c r="WNQ25" s="219"/>
      <c r="WNR25" s="219"/>
      <c r="WNS25" s="219"/>
      <c r="WNT25" s="219"/>
      <c r="WNU25" s="219"/>
      <c r="WNV25" s="219"/>
      <c r="WNW25" s="219"/>
      <c r="WNX25" s="219"/>
      <c r="WNY25" s="219"/>
      <c r="WNZ25" s="219"/>
      <c r="WOA25" s="219"/>
      <c r="WOB25" s="219"/>
      <c r="WOC25" s="219"/>
      <c r="WOD25" s="219"/>
      <c r="WOE25" s="219"/>
      <c r="WOF25" s="219"/>
      <c r="WOG25" s="219"/>
      <c r="WOH25" s="219"/>
      <c r="WOI25" s="219"/>
      <c r="WOJ25" s="219"/>
      <c r="WOK25" s="219"/>
      <c r="WOL25" s="219"/>
      <c r="WOM25" s="219"/>
      <c r="WON25" s="219"/>
      <c r="WOO25" s="219"/>
      <c r="WOP25" s="219"/>
      <c r="WOQ25" s="219"/>
      <c r="WOR25" s="219"/>
      <c r="WOS25" s="219"/>
      <c r="WOT25" s="219"/>
      <c r="WOU25" s="219"/>
      <c r="WOV25" s="219"/>
      <c r="WOW25" s="219"/>
      <c r="WOX25" s="219"/>
      <c r="WOY25" s="219"/>
      <c r="WOZ25" s="219"/>
      <c r="WPA25" s="219"/>
      <c r="WPB25" s="219"/>
      <c r="WPC25" s="219"/>
      <c r="WPD25" s="219"/>
      <c r="WPE25" s="219"/>
      <c r="WPF25" s="219"/>
      <c r="WPG25" s="219"/>
      <c r="WPH25" s="219"/>
      <c r="WPI25" s="219"/>
      <c r="WPJ25" s="219"/>
      <c r="WPK25" s="219"/>
      <c r="WPL25" s="219"/>
      <c r="WPM25" s="219"/>
      <c r="WPN25" s="219"/>
      <c r="WPO25" s="219"/>
      <c r="WPP25" s="219"/>
      <c r="WPQ25" s="219"/>
      <c r="WPR25" s="219"/>
      <c r="WPS25" s="219"/>
      <c r="WPT25" s="219"/>
      <c r="WPU25" s="219"/>
      <c r="WPV25" s="219"/>
      <c r="WPW25" s="219"/>
      <c r="WPX25" s="219"/>
      <c r="WPY25" s="219"/>
      <c r="WPZ25" s="219"/>
      <c r="WQA25" s="219"/>
      <c r="WQB25" s="219"/>
      <c r="WQC25" s="219"/>
      <c r="WQD25" s="219"/>
      <c r="WQE25" s="219"/>
      <c r="WQF25" s="219"/>
      <c r="WQG25" s="219"/>
      <c r="WQH25" s="219"/>
      <c r="WQI25" s="219"/>
      <c r="WQJ25" s="219"/>
      <c r="WQK25" s="219"/>
      <c r="WQL25" s="219"/>
      <c r="WQM25" s="219"/>
      <c r="WQN25" s="219"/>
      <c r="WQO25" s="219"/>
      <c r="WQP25" s="219"/>
      <c r="WQQ25" s="219"/>
      <c r="WQR25" s="219"/>
      <c r="WQS25" s="219"/>
      <c r="WQT25" s="219"/>
      <c r="WQU25" s="219"/>
      <c r="WQV25" s="219"/>
      <c r="WQW25" s="219"/>
      <c r="WQX25" s="219"/>
      <c r="WQY25" s="219"/>
      <c r="WQZ25" s="219"/>
      <c r="WRA25" s="219"/>
      <c r="WRB25" s="219"/>
      <c r="WRC25" s="219"/>
      <c r="WRD25" s="219"/>
      <c r="WRE25" s="219"/>
      <c r="WRF25" s="219"/>
      <c r="WRG25" s="219"/>
      <c r="WRH25" s="219"/>
      <c r="WRI25" s="219"/>
      <c r="WRJ25" s="219"/>
      <c r="WRK25" s="219"/>
      <c r="WRL25" s="219"/>
      <c r="WRM25" s="219"/>
      <c r="WRN25" s="219"/>
      <c r="WRO25" s="219"/>
      <c r="WRP25" s="219"/>
      <c r="WRQ25" s="219"/>
      <c r="WRR25" s="219"/>
      <c r="WRS25" s="219"/>
      <c r="WRT25" s="219"/>
      <c r="WRU25" s="219"/>
      <c r="WRV25" s="219"/>
      <c r="WRW25" s="219"/>
      <c r="WRX25" s="219"/>
      <c r="WRY25" s="219"/>
      <c r="WRZ25" s="219"/>
      <c r="WSA25" s="219"/>
      <c r="WSB25" s="219"/>
      <c r="WSC25" s="219"/>
      <c r="WSD25" s="219"/>
      <c r="WSE25" s="219"/>
      <c r="WSF25" s="219"/>
      <c r="WSG25" s="219"/>
      <c r="WSH25" s="219"/>
      <c r="WSI25" s="219"/>
      <c r="WSJ25" s="219"/>
      <c r="WSK25" s="219"/>
      <c r="WSL25" s="219"/>
      <c r="WSM25" s="219"/>
      <c r="WSN25" s="219"/>
      <c r="WSO25" s="219"/>
      <c r="WSP25" s="219"/>
      <c r="WSQ25" s="219"/>
      <c r="WSR25" s="219"/>
      <c r="WSS25" s="219"/>
      <c r="WST25" s="219"/>
      <c r="WSU25" s="219"/>
      <c r="WSV25" s="219"/>
      <c r="WSW25" s="219"/>
      <c r="WSX25" s="219"/>
      <c r="WSY25" s="219"/>
      <c r="WSZ25" s="219"/>
      <c r="WTA25" s="219"/>
      <c r="WTB25" s="219"/>
      <c r="WTC25" s="219"/>
      <c r="WTD25" s="219"/>
      <c r="WTE25" s="219"/>
      <c r="WTF25" s="219"/>
      <c r="WTG25" s="219"/>
      <c r="WTH25" s="219"/>
      <c r="WTI25" s="219"/>
      <c r="WTJ25" s="219"/>
      <c r="WTK25" s="219"/>
      <c r="WTL25" s="219"/>
      <c r="WTM25" s="219"/>
      <c r="WTN25" s="219"/>
      <c r="WTO25" s="219"/>
      <c r="WTP25" s="219"/>
      <c r="WTQ25" s="219"/>
      <c r="WTR25" s="219"/>
      <c r="WTS25" s="219"/>
      <c r="WTT25" s="219"/>
      <c r="WTU25" s="219"/>
      <c r="WTV25" s="219"/>
      <c r="WTW25" s="219"/>
      <c r="WTX25" s="219"/>
      <c r="WTY25" s="219"/>
      <c r="WTZ25" s="219"/>
      <c r="WUA25" s="219"/>
      <c r="WUB25" s="219"/>
      <c r="WUC25" s="219"/>
      <c r="WUD25" s="219"/>
      <c r="WUE25" s="219"/>
      <c r="WUF25" s="219"/>
      <c r="WUG25" s="219"/>
      <c r="WUH25" s="219"/>
      <c r="WUI25" s="219"/>
      <c r="WUJ25" s="219"/>
      <c r="WUK25" s="219"/>
      <c r="WUL25" s="219"/>
      <c r="WUM25" s="219"/>
      <c r="WUN25" s="219"/>
      <c r="WUO25" s="219"/>
      <c r="WUP25" s="219"/>
      <c r="WUQ25" s="219"/>
      <c r="WUR25" s="219"/>
      <c r="WUS25" s="219"/>
      <c r="WUT25" s="219"/>
      <c r="WUU25" s="219"/>
      <c r="WUV25" s="219"/>
      <c r="WUW25" s="219"/>
      <c r="WUX25" s="219"/>
      <c r="WUY25" s="219"/>
      <c r="WUZ25" s="219"/>
      <c r="WVA25" s="219"/>
      <c r="WVB25" s="219"/>
      <c r="WVC25" s="219"/>
      <c r="WVD25" s="219"/>
      <c r="WVE25" s="219"/>
      <c r="WVF25" s="219"/>
      <c r="WVG25" s="219"/>
      <c r="WVH25" s="219"/>
      <c r="WVI25" s="219"/>
      <c r="WVJ25" s="219"/>
      <c r="WVK25" s="219"/>
      <c r="WVL25" s="219"/>
      <c r="WVM25" s="219"/>
      <c r="WVN25" s="219"/>
      <c r="WVO25" s="219"/>
      <c r="WVP25" s="219"/>
      <c r="WVQ25" s="219"/>
      <c r="WVR25" s="219"/>
      <c r="WVS25" s="219"/>
      <c r="WVT25" s="219"/>
      <c r="WVU25" s="219"/>
      <c r="WVV25" s="219"/>
      <c r="WVW25" s="219"/>
      <c r="WVX25" s="219"/>
      <c r="WVY25" s="219"/>
      <c r="WVZ25" s="219"/>
      <c r="WWA25" s="219"/>
      <c r="WWB25" s="219"/>
      <c r="WWC25" s="219"/>
      <c r="WWD25" s="219"/>
      <c r="WWE25" s="219"/>
      <c r="WWF25" s="219"/>
      <c r="WWG25" s="219"/>
      <c r="WWH25" s="219"/>
      <c r="WWI25" s="219"/>
      <c r="WWJ25" s="219"/>
      <c r="WWK25" s="219"/>
      <c r="WWL25" s="219"/>
      <c r="WWM25" s="219"/>
      <c r="WWN25" s="219"/>
      <c r="WWO25" s="219"/>
      <c r="WWP25" s="219"/>
      <c r="WWQ25" s="219"/>
      <c r="WWR25" s="219"/>
      <c r="WWS25" s="219"/>
      <c r="WWT25" s="219"/>
      <c r="WWU25" s="219"/>
      <c r="WWV25" s="219"/>
      <c r="WWW25" s="219"/>
      <c r="WWX25" s="219"/>
      <c r="WWY25" s="219"/>
      <c r="WWZ25" s="219"/>
      <c r="WXA25" s="219"/>
      <c r="WXB25" s="219"/>
      <c r="WXC25" s="219"/>
      <c r="WXD25" s="219"/>
      <c r="WXE25" s="219"/>
      <c r="WXF25" s="219"/>
      <c r="WXG25" s="219"/>
      <c r="WXH25" s="219"/>
      <c r="WXI25" s="219"/>
      <c r="WXJ25" s="219"/>
      <c r="WXK25" s="219"/>
      <c r="WXL25" s="219"/>
      <c r="WXM25" s="219"/>
      <c r="WXN25" s="219"/>
      <c r="WXO25" s="219"/>
      <c r="WXP25" s="219"/>
      <c r="WXQ25" s="219"/>
      <c r="WXR25" s="219"/>
      <c r="WXS25" s="219"/>
      <c r="WXT25" s="219"/>
      <c r="WXU25" s="219"/>
      <c r="WXV25" s="219"/>
      <c r="WXW25" s="219"/>
      <c r="WXX25" s="219"/>
      <c r="WXY25" s="219"/>
      <c r="WXZ25" s="219"/>
      <c r="WYA25" s="219"/>
      <c r="WYB25" s="219"/>
      <c r="WYC25" s="219"/>
      <c r="WYD25" s="219"/>
      <c r="WYE25" s="219"/>
      <c r="WYF25" s="219"/>
      <c r="WYG25" s="219"/>
      <c r="WYH25" s="219"/>
      <c r="WYI25" s="219"/>
      <c r="WYJ25" s="219"/>
      <c r="WYK25" s="219"/>
      <c r="WYL25" s="219"/>
      <c r="WYM25" s="219"/>
      <c r="WYN25" s="219"/>
      <c r="WYO25" s="219"/>
      <c r="WYP25" s="219"/>
      <c r="WYQ25" s="219"/>
      <c r="WYR25" s="219"/>
      <c r="WYS25" s="219"/>
      <c r="WYT25" s="219"/>
      <c r="WYU25" s="219"/>
      <c r="WYV25" s="219"/>
      <c r="WYW25" s="219"/>
      <c r="WYX25" s="219"/>
      <c r="WYY25" s="219"/>
      <c r="WYZ25" s="219"/>
      <c r="WZA25" s="219"/>
      <c r="WZB25" s="219"/>
      <c r="WZC25" s="219"/>
      <c r="WZD25" s="219"/>
      <c r="WZE25" s="219"/>
      <c r="WZF25" s="219"/>
      <c r="WZG25" s="219"/>
      <c r="WZH25" s="219"/>
      <c r="WZI25" s="219"/>
      <c r="WZJ25" s="219"/>
      <c r="WZK25" s="219"/>
      <c r="WZL25" s="219"/>
      <c r="WZM25" s="219"/>
      <c r="WZN25" s="219"/>
      <c r="WZO25" s="219"/>
      <c r="WZP25" s="219"/>
      <c r="WZQ25" s="219"/>
      <c r="WZR25" s="219"/>
      <c r="WZS25" s="219"/>
      <c r="WZT25" s="219"/>
      <c r="WZU25" s="219"/>
      <c r="WZV25" s="219"/>
      <c r="WZW25" s="219"/>
      <c r="WZX25" s="219"/>
      <c r="WZY25" s="219"/>
      <c r="WZZ25" s="219"/>
      <c r="XAA25" s="219"/>
      <c r="XAB25" s="219"/>
      <c r="XAC25" s="219"/>
      <c r="XAD25" s="219"/>
      <c r="XAE25" s="219"/>
      <c r="XAF25" s="219"/>
      <c r="XAG25" s="219"/>
      <c r="XAH25" s="219"/>
      <c r="XAI25" s="219"/>
      <c r="XAJ25" s="219"/>
      <c r="XAK25" s="219"/>
      <c r="XAL25" s="219"/>
      <c r="XAM25" s="219"/>
      <c r="XAN25" s="219"/>
      <c r="XAO25" s="219"/>
      <c r="XAP25" s="219"/>
      <c r="XAQ25" s="219"/>
      <c r="XAR25" s="219"/>
      <c r="XAS25" s="219"/>
      <c r="XAT25" s="219"/>
      <c r="XAU25" s="219"/>
      <c r="XAV25" s="219"/>
      <c r="XAW25" s="219"/>
      <c r="XAX25" s="219"/>
      <c r="XAY25" s="219"/>
      <c r="XAZ25" s="219"/>
      <c r="XBA25" s="219"/>
      <c r="XBB25" s="219"/>
      <c r="XBC25" s="219"/>
      <c r="XBD25" s="219"/>
      <c r="XBE25" s="219"/>
      <c r="XBF25" s="219"/>
      <c r="XBG25" s="219"/>
      <c r="XBH25" s="219"/>
      <c r="XBI25" s="219"/>
      <c r="XBJ25" s="219"/>
      <c r="XBK25" s="219"/>
      <c r="XBL25" s="219"/>
      <c r="XBM25" s="219"/>
      <c r="XBN25" s="219"/>
      <c r="XBO25" s="219"/>
      <c r="XBP25" s="219"/>
      <c r="XBQ25" s="219"/>
      <c r="XBR25" s="219"/>
      <c r="XBS25" s="219"/>
      <c r="XBT25" s="219"/>
      <c r="XBU25" s="219"/>
      <c r="XBV25" s="219"/>
      <c r="XBW25" s="219"/>
      <c r="XBX25" s="219"/>
      <c r="XBY25" s="219"/>
      <c r="XBZ25" s="219"/>
      <c r="XCA25" s="219"/>
      <c r="XCB25" s="219"/>
      <c r="XCC25" s="219"/>
      <c r="XCD25" s="219"/>
      <c r="XCE25" s="219"/>
      <c r="XCF25" s="219"/>
      <c r="XCG25" s="219"/>
      <c r="XCH25" s="219"/>
      <c r="XCI25" s="219"/>
      <c r="XCJ25" s="219"/>
      <c r="XCK25" s="219"/>
      <c r="XCL25" s="219"/>
      <c r="XCM25" s="219"/>
      <c r="XCN25" s="219"/>
      <c r="XCO25" s="219"/>
      <c r="XCP25" s="219"/>
      <c r="XCQ25" s="219"/>
      <c r="XCR25" s="219"/>
      <c r="XCS25" s="219"/>
      <c r="XCT25" s="219"/>
      <c r="XCU25" s="219"/>
      <c r="XCV25" s="219"/>
      <c r="XCW25" s="219"/>
      <c r="XCX25" s="219"/>
      <c r="XCY25" s="219"/>
      <c r="XCZ25" s="219"/>
      <c r="XDA25" s="219"/>
      <c r="XDB25" s="219"/>
      <c r="XDC25" s="219"/>
      <c r="XDD25" s="219"/>
      <c r="XDE25" s="219"/>
      <c r="XDF25" s="219"/>
      <c r="XDG25" s="219"/>
      <c r="XDH25" s="219"/>
      <c r="XDI25" s="219"/>
      <c r="XDJ25" s="219"/>
      <c r="XDK25" s="219"/>
      <c r="XDL25" s="219"/>
      <c r="XDM25" s="219"/>
      <c r="XDN25" s="219"/>
      <c r="XDO25" s="219"/>
      <c r="XDP25" s="219"/>
      <c r="XDQ25" s="219"/>
      <c r="XDR25" s="219"/>
      <c r="XDS25" s="219"/>
      <c r="XDT25" s="219"/>
      <c r="XDU25" s="219"/>
      <c r="XDV25" s="219"/>
      <c r="XDW25" s="219"/>
      <c r="XDX25" s="219"/>
      <c r="XDY25" s="219"/>
      <c r="XDZ25" s="219"/>
      <c r="XEA25" s="219"/>
      <c r="XEB25" s="219"/>
      <c r="XEC25" s="219"/>
      <c r="XED25" s="219"/>
      <c r="XEE25" s="219"/>
      <c r="XEF25" s="219"/>
      <c r="XEG25" s="219"/>
      <c r="XEH25" s="219"/>
      <c r="XEI25" s="219"/>
      <c r="XEJ25" s="219"/>
      <c r="XEK25" s="219"/>
      <c r="XEL25" s="219"/>
      <c r="XEM25" s="219"/>
      <c r="XEN25" s="219"/>
      <c r="XEO25" s="219"/>
      <c r="XEP25" s="219"/>
      <c r="XEQ25" s="219"/>
      <c r="XER25" s="219"/>
      <c r="XES25" s="219"/>
      <c r="XET25" s="219"/>
      <c r="XEU25" s="219"/>
      <c r="XEV25" s="219"/>
      <c r="XEW25" s="219"/>
      <c r="XEX25" s="219"/>
      <c r="XEY25" s="219"/>
      <c r="XEZ25" s="219"/>
      <c r="XFA25" s="219"/>
      <c r="XFB25" s="219"/>
      <c r="XFC25" s="219"/>
      <c r="XFD25" s="219"/>
    </row>
    <row r="26" spans="1:16384" s="74" customFormat="1" ht="23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67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8">
        <f t="shared" si="13"/>
        <v>0</v>
      </c>
      <c r="AK26" s="70"/>
      <c r="AL26" s="68">
        <f t="shared" si="15"/>
        <v>0</v>
      </c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71"/>
      <c r="AY26" s="72"/>
      <c r="AZ26" s="41">
        <f t="shared" si="3"/>
        <v>0</v>
      </c>
      <c r="BA26" s="41">
        <f t="shared" si="4"/>
        <v>0</v>
      </c>
      <c r="BB26" s="73"/>
      <c r="BD26" s="75"/>
    </row>
    <row r="27" spans="1:16384" s="251" customFormat="1" ht="23.25">
      <c r="A27" s="153">
        <v>2</v>
      </c>
      <c r="B27" s="234">
        <v>1</v>
      </c>
      <c r="C27" s="235" t="s">
        <v>119</v>
      </c>
      <c r="D27" s="153">
        <v>1.1000000000000001</v>
      </c>
      <c r="E27" s="236">
        <v>9</v>
      </c>
      <c r="F27" s="234" t="s">
        <v>120</v>
      </c>
      <c r="G27" s="162" t="s">
        <v>121</v>
      </c>
      <c r="H27" s="162" t="s">
        <v>76</v>
      </c>
      <c r="I27" s="237" t="s">
        <v>122</v>
      </c>
      <c r="J27" s="238" t="s">
        <v>90</v>
      </c>
      <c r="K27" s="239">
        <v>19.801500000000001</v>
      </c>
      <c r="L27" s="239">
        <v>99.991900000000001</v>
      </c>
      <c r="M27" s="169">
        <v>200000</v>
      </c>
      <c r="N27" s="169"/>
      <c r="O27" s="125">
        <f>+M27-N27</f>
        <v>200000</v>
      </c>
      <c r="P27" s="240">
        <v>1</v>
      </c>
      <c r="Q27" s="240">
        <v>1</v>
      </c>
      <c r="R27" s="240">
        <v>1</v>
      </c>
      <c r="S27" s="240">
        <v>1</v>
      </c>
      <c r="T27" s="240">
        <v>1</v>
      </c>
      <c r="U27" s="241"/>
      <c r="V27" s="242">
        <v>4500</v>
      </c>
      <c r="W27" s="243">
        <v>8.52</v>
      </c>
      <c r="X27" s="244"/>
      <c r="Y27" s="245">
        <v>620</v>
      </c>
      <c r="Z27" s="246">
        <v>10</v>
      </c>
      <c r="AA27" s="153"/>
      <c r="AB27" s="153"/>
      <c r="AC27" s="153">
        <v>2563</v>
      </c>
      <c r="AD27" s="153">
        <v>2563</v>
      </c>
      <c r="AE27" s="153" t="s">
        <v>69</v>
      </c>
      <c r="AF27" s="153">
        <v>90</v>
      </c>
      <c r="AG27" s="153" t="s">
        <v>80</v>
      </c>
      <c r="AH27" s="153"/>
      <c r="AI27" s="247"/>
      <c r="AJ27" s="169">
        <f t="shared" si="13"/>
        <v>200000</v>
      </c>
      <c r="AK27" s="248"/>
      <c r="AL27" s="169">
        <f t="shared" si="15"/>
        <v>200000</v>
      </c>
      <c r="AM27" s="169">
        <f>AL27/3</f>
        <v>66666.666666666672</v>
      </c>
      <c r="AN27" s="169">
        <v>100000</v>
      </c>
      <c r="AO27" s="169">
        <v>100000</v>
      </c>
      <c r="AP27" s="169"/>
      <c r="AQ27" s="169"/>
      <c r="AR27" s="169"/>
      <c r="AS27" s="169"/>
      <c r="AT27" s="169"/>
      <c r="AU27" s="169"/>
      <c r="AV27" s="169"/>
      <c r="AW27" s="169"/>
      <c r="AX27" s="249"/>
      <c r="AY27" s="180"/>
      <c r="AZ27" s="41">
        <f t="shared" si="3"/>
        <v>266666.66666666669</v>
      </c>
      <c r="BA27" s="41">
        <f t="shared" si="4"/>
        <v>-66666.666666666686</v>
      </c>
      <c r="BB27" s="250" t="s">
        <v>76</v>
      </c>
      <c r="BD27" s="252"/>
    </row>
    <row r="28" spans="1:16384" s="251" customFormat="1" ht="23.25">
      <c r="A28" s="153">
        <v>2</v>
      </c>
      <c r="B28" s="234">
        <v>2</v>
      </c>
      <c r="C28" s="235" t="s">
        <v>123</v>
      </c>
      <c r="D28" s="153">
        <v>1.1000000000000001</v>
      </c>
      <c r="E28" s="236">
        <v>9</v>
      </c>
      <c r="F28" s="234" t="s">
        <v>124</v>
      </c>
      <c r="G28" s="162" t="s">
        <v>124</v>
      </c>
      <c r="H28" s="162" t="s">
        <v>76</v>
      </c>
      <c r="I28" s="237" t="s">
        <v>125</v>
      </c>
      <c r="J28" s="238" t="s">
        <v>90</v>
      </c>
      <c r="K28" s="239">
        <v>20.441500000000001</v>
      </c>
      <c r="L28" s="239">
        <v>99.897199999999998</v>
      </c>
      <c r="M28" s="169">
        <v>400000</v>
      </c>
      <c r="N28" s="169">
        <v>780000</v>
      </c>
      <c r="O28" s="125">
        <f>+M28-N28</f>
        <v>-380000</v>
      </c>
      <c r="P28" s="240">
        <v>1</v>
      </c>
      <c r="Q28" s="240">
        <v>1</v>
      </c>
      <c r="R28" s="240">
        <v>1</v>
      </c>
      <c r="S28" s="240">
        <v>1</v>
      </c>
      <c r="T28" s="240">
        <v>1</v>
      </c>
      <c r="U28" s="241"/>
      <c r="V28" s="242">
        <v>100</v>
      </c>
      <c r="W28" s="243"/>
      <c r="X28" s="244"/>
      <c r="Y28" s="245">
        <v>50</v>
      </c>
      <c r="Z28" s="246">
        <v>10</v>
      </c>
      <c r="AA28" s="153"/>
      <c r="AB28" s="153"/>
      <c r="AC28" s="153">
        <v>2563</v>
      </c>
      <c r="AD28" s="153">
        <v>2563</v>
      </c>
      <c r="AE28" s="153" t="s">
        <v>69</v>
      </c>
      <c r="AF28" s="153">
        <v>90</v>
      </c>
      <c r="AG28" s="153" t="s">
        <v>80</v>
      </c>
      <c r="AH28" s="153"/>
      <c r="AI28" s="247"/>
      <c r="AJ28" s="169">
        <f t="shared" si="13"/>
        <v>400000</v>
      </c>
      <c r="AK28" s="248"/>
      <c r="AL28" s="169">
        <f t="shared" si="15"/>
        <v>400000</v>
      </c>
      <c r="AM28" s="169">
        <v>200000</v>
      </c>
      <c r="AN28" s="169">
        <v>200000</v>
      </c>
      <c r="AO28" s="169">
        <v>200000</v>
      </c>
      <c r="AP28" s="169"/>
      <c r="AQ28" s="169"/>
      <c r="AR28" s="169"/>
      <c r="AS28" s="169"/>
      <c r="AT28" s="169"/>
      <c r="AU28" s="169"/>
      <c r="AV28" s="169"/>
      <c r="AW28" s="169"/>
      <c r="AX28" s="249"/>
      <c r="AY28" s="180"/>
      <c r="AZ28" s="41">
        <f t="shared" si="3"/>
        <v>600000</v>
      </c>
      <c r="BA28" s="41">
        <f t="shared" si="4"/>
        <v>-200000</v>
      </c>
      <c r="BB28" s="250" t="s">
        <v>76</v>
      </c>
      <c r="BD28" s="252"/>
    </row>
    <row r="29" spans="1:16384" s="74" customFormat="1" ht="23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6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8">
        <f t="shared" si="13"/>
        <v>0</v>
      </c>
      <c r="AK29" s="70"/>
      <c r="AL29" s="68">
        <f t="shared" si="15"/>
        <v>0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71"/>
      <c r="AY29" s="72"/>
      <c r="AZ29" s="41">
        <f t="shared" si="3"/>
        <v>0</v>
      </c>
      <c r="BA29" s="41">
        <f t="shared" si="4"/>
        <v>0</v>
      </c>
      <c r="BB29" s="73"/>
      <c r="BD29" s="75"/>
    </row>
    <row r="30" spans="1:16384" s="253" customFormat="1" ht="23.25">
      <c r="B30" s="254">
        <f>COUNT(B31:B33)</f>
        <v>1</v>
      </c>
      <c r="C30" s="255" t="s">
        <v>126</v>
      </c>
      <c r="D30" s="256"/>
      <c r="E30" s="254"/>
      <c r="F30" s="254"/>
      <c r="G30" s="254"/>
      <c r="H30" s="254"/>
      <c r="I30" s="254"/>
      <c r="J30" s="254"/>
      <c r="K30" s="254"/>
      <c r="L30" s="254"/>
      <c r="M30" s="257">
        <f>SUM(M31:M33)</f>
        <v>400000</v>
      </c>
      <c r="N30" s="257">
        <f>SUM(N31:N33)</f>
        <v>851000</v>
      </c>
      <c r="O30" s="258">
        <f>SUM(O31:O33)</f>
        <v>-451000</v>
      </c>
      <c r="P30" s="254"/>
      <c r="AH30" s="254"/>
      <c r="AI30" s="254"/>
      <c r="AJ30" s="258">
        <f t="shared" si="13"/>
        <v>400000</v>
      </c>
      <c r="AK30" s="259">
        <f t="shared" ref="AK30:AX30" si="17">SUM(AK31:AK33)</f>
        <v>0</v>
      </c>
      <c r="AL30" s="258">
        <f t="shared" si="15"/>
        <v>400000</v>
      </c>
      <c r="AM30" s="258">
        <f t="shared" si="17"/>
        <v>40000</v>
      </c>
      <c r="AN30" s="258">
        <f t="shared" si="17"/>
        <v>40000</v>
      </c>
      <c r="AO30" s="258">
        <f t="shared" si="17"/>
        <v>40000</v>
      </c>
      <c r="AP30" s="258">
        <f t="shared" si="17"/>
        <v>40000</v>
      </c>
      <c r="AQ30" s="258">
        <f t="shared" si="17"/>
        <v>40000</v>
      </c>
      <c r="AR30" s="258">
        <f t="shared" si="17"/>
        <v>40000</v>
      </c>
      <c r="AS30" s="258">
        <f t="shared" si="17"/>
        <v>40000</v>
      </c>
      <c r="AT30" s="258">
        <f t="shared" si="17"/>
        <v>40000</v>
      </c>
      <c r="AU30" s="258">
        <f t="shared" si="17"/>
        <v>40000</v>
      </c>
      <c r="AV30" s="258">
        <f t="shared" si="17"/>
        <v>40000</v>
      </c>
      <c r="AW30" s="258">
        <f t="shared" si="17"/>
        <v>0</v>
      </c>
      <c r="AX30" s="260">
        <f t="shared" si="17"/>
        <v>0</v>
      </c>
      <c r="AY30" s="260"/>
      <c r="AZ30" s="41">
        <f t="shared" si="3"/>
        <v>400000</v>
      </c>
      <c r="BA30" s="41">
        <f t="shared" si="4"/>
        <v>0</v>
      </c>
      <c r="BB30" s="254" t="s">
        <v>83</v>
      </c>
      <c r="BD30" s="261"/>
    </row>
    <row r="31" spans="1:16384" s="74" customFormat="1" ht="23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/>
      <c r="N31" s="67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8">
        <f t="shared" si="13"/>
        <v>0</v>
      </c>
      <c r="AK31" s="70"/>
      <c r="AL31" s="68">
        <f t="shared" si="15"/>
        <v>0</v>
      </c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71"/>
      <c r="AY31" s="72"/>
      <c r="AZ31" s="41">
        <f t="shared" si="3"/>
        <v>0</v>
      </c>
      <c r="BA31" s="41">
        <f t="shared" si="4"/>
        <v>0</v>
      </c>
      <c r="BB31" s="73" t="s">
        <v>83</v>
      </c>
      <c r="BD31" s="75"/>
    </row>
    <row r="32" spans="1:16384" s="130" customFormat="1" ht="23.25">
      <c r="A32" s="110">
        <v>2</v>
      </c>
      <c r="B32" s="110">
        <v>1</v>
      </c>
      <c r="C32" s="174" t="s">
        <v>117</v>
      </c>
      <c r="D32" s="110">
        <v>1.1000000000000001</v>
      </c>
      <c r="E32" s="110">
        <v>9</v>
      </c>
      <c r="F32" s="122" t="s">
        <v>82</v>
      </c>
      <c r="G32" s="122" t="s">
        <v>65</v>
      </c>
      <c r="H32" s="122" t="s">
        <v>83</v>
      </c>
      <c r="I32" s="122" t="s">
        <v>84</v>
      </c>
      <c r="J32" s="110" t="s">
        <v>85</v>
      </c>
      <c r="K32" s="110">
        <v>18.791</v>
      </c>
      <c r="L32" s="110">
        <v>100.7392</v>
      </c>
      <c r="M32" s="125">
        <v>400000</v>
      </c>
      <c r="N32" s="125">
        <v>851000</v>
      </c>
      <c r="O32" s="125">
        <f>+M32-N32</f>
        <v>-451000</v>
      </c>
      <c r="P32" s="110">
        <v>1</v>
      </c>
      <c r="Q32" s="110">
        <v>1</v>
      </c>
      <c r="R32" s="110">
        <v>1</v>
      </c>
      <c r="S32" s="110">
        <v>1</v>
      </c>
      <c r="T32" s="110">
        <v>1</v>
      </c>
      <c r="U32" s="110"/>
      <c r="V32" s="110"/>
      <c r="W32" s="110"/>
      <c r="X32" s="110"/>
      <c r="Y32" s="110"/>
      <c r="Z32" s="110"/>
      <c r="AA32" s="110"/>
      <c r="AB32" s="110"/>
      <c r="AC32" s="110">
        <v>2563</v>
      </c>
      <c r="AD32" s="110">
        <v>2563</v>
      </c>
      <c r="AE32" s="110" t="s">
        <v>69</v>
      </c>
      <c r="AF32" s="262">
        <v>360</v>
      </c>
      <c r="AG32" s="110" t="s">
        <v>86</v>
      </c>
      <c r="AH32" s="110"/>
      <c r="AI32" s="110"/>
      <c r="AJ32" s="125">
        <f t="shared" si="13"/>
        <v>400000</v>
      </c>
      <c r="AK32" s="128"/>
      <c r="AL32" s="125">
        <f t="shared" si="15"/>
        <v>400000</v>
      </c>
      <c r="AM32" s="125">
        <f>+AL32/10</f>
        <v>40000</v>
      </c>
      <c r="AN32" s="125">
        <f t="shared" ref="AN32:AV32" si="18">$AM$32</f>
        <v>40000</v>
      </c>
      <c r="AO32" s="125">
        <f t="shared" si="18"/>
        <v>40000</v>
      </c>
      <c r="AP32" s="125">
        <f t="shared" si="18"/>
        <v>40000</v>
      </c>
      <c r="AQ32" s="125">
        <f t="shared" si="18"/>
        <v>40000</v>
      </c>
      <c r="AR32" s="125">
        <f t="shared" si="18"/>
        <v>40000</v>
      </c>
      <c r="AS32" s="125">
        <f t="shared" si="18"/>
        <v>40000</v>
      </c>
      <c r="AT32" s="125">
        <f t="shared" si="18"/>
        <v>40000</v>
      </c>
      <c r="AU32" s="125">
        <f t="shared" si="18"/>
        <v>40000</v>
      </c>
      <c r="AV32" s="125">
        <f t="shared" si="18"/>
        <v>40000</v>
      </c>
      <c r="AW32" s="125"/>
      <c r="AX32" s="179"/>
      <c r="AY32" s="180"/>
      <c r="AZ32" s="41">
        <f t="shared" si="3"/>
        <v>400000</v>
      </c>
      <c r="BA32" s="41">
        <f t="shared" si="4"/>
        <v>0</v>
      </c>
      <c r="BB32" s="110" t="s">
        <v>83</v>
      </c>
      <c r="BD32" s="181"/>
    </row>
    <row r="33" spans="1:56" s="74" customFormat="1" ht="23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7"/>
      <c r="N33" s="6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8">
        <f t="shared" si="13"/>
        <v>0</v>
      </c>
      <c r="AK33" s="70"/>
      <c r="AL33" s="68">
        <f t="shared" si="15"/>
        <v>0</v>
      </c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71"/>
      <c r="AY33" s="72"/>
      <c r="AZ33" s="41">
        <f t="shared" si="3"/>
        <v>0</v>
      </c>
      <c r="BA33" s="41">
        <f t="shared" si="4"/>
        <v>0</v>
      </c>
      <c r="BB33" s="73" t="s">
        <v>83</v>
      </c>
      <c r="BD33" s="75"/>
    </row>
    <row r="34" spans="1:56" s="226" customFormat="1" ht="23.25">
      <c r="B34" s="223">
        <f>COUNT(B35:B38)</f>
        <v>2</v>
      </c>
      <c r="C34" s="263" t="s">
        <v>127</v>
      </c>
      <c r="D34" s="264"/>
      <c r="E34" s="223"/>
      <c r="F34" s="223"/>
      <c r="G34" s="223"/>
      <c r="H34" s="223"/>
      <c r="I34" s="223"/>
      <c r="J34" s="223"/>
      <c r="K34" s="223"/>
      <c r="L34" s="223"/>
      <c r="M34" s="227">
        <f>SUM(M35:M38)</f>
        <v>550000</v>
      </c>
      <c r="N34" s="227">
        <f>SUM(N35:N38)</f>
        <v>0</v>
      </c>
      <c r="O34" s="223">
        <f>SUM(O35:O38)</f>
        <v>550000</v>
      </c>
      <c r="P34" s="223"/>
      <c r="AH34" s="223"/>
      <c r="AI34" s="223"/>
      <c r="AJ34" s="227">
        <f t="shared" si="13"/>
        <v>550000</v>
      </c>
      <c r="AK34" s="265">
        <f t="shared" ref="AK34:AX34" si="19">SUM(AK35:AK38)</f>
        <v>0</v>
      </c>
      <c r="AL34" s="227">
        <f t="shared" si="15"/>
        <v>550000</v>
      </c>
      <c r="AM34" s="227">
        <f t="shared" si="19"/>
        <v>0</v>
      </c>
      <c r="AN34" s="227">
        <f t="shared" si="19"/>
        <v>137500</v>
      </c>
      <c r="AO34" s="227">
        <f t="shared" si="19"/>
        <v>212500</v>
      </c>
      <c r="AP34" s="227">
        <f t="shared" si="19"/>
        <v>137500</v>
      </c>
      <c r="AQ34" s="227">
        <f t="shared" si="19"/>
        <v>212500</v>
      </c>
      <c r="AR34" s="227">
        <f t="shared" si="19"/>
        <v>0</v>
      </c>
      <c r="AS34" s="227">
        <f t="shared" si="19"/>
        <v>0</v>
      </c>
      <c r="AT34" s="227">
        <f t="shared" si="19"/>
        <v>0</v>
      </c>
      <c r="AU34" s="227">
        <f t="shared" si="19"/>
        <v>0</v>
      </c>
      <c r="AV34" s="227">
        <f t="shared" si="19"/>
        <v>0</v>
      </c>
      <c r="AW34" s="227">
        <f t="shared" si="19"/>
        <v>0</v>
      </c>
      <c r="AX34" s="266">
        <f t="shared" si="19"/>
        <v>0</v>
      </c>
      <c r="AY34" s="266"/>
      <c r="AZ34" s="41">
        <f t="shared" si="3"/>
        <v>700000</v>
      </c>
      <c r="BA34" s="41">
        <f t="shared" si="4"/>
        <v>-150000</v>
      </c>
      <c r="BB34" s="254" t="s">
        <v>89</v>
      </c>
      <c r="BD34" s="267"/>
    </row>
    <row r="35" spans="1:56" s="74" customFormat="1" ht="23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7"/>
      <c r="N35" s="67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8">
        <f t="shared" si="13"/>
        <v>0</v>
      </c>
      <c r="AK35" s="70"/>
      <c r="AL35" s="68">
        <f t="shared" si="15"/>
        <v>0</v>
      </c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71"/>
      <c r="AY35" s="72"/>
      <c r="AZ35" s="41">
        <f t="shared" si="3"/>
        <v>0</v>
      </c>
      <c r="BA35" s="41">
        <f t="shared" si="4"/>
        <v>0</v>
      </c>
      <c r="BB35" s="73" t="s">
        <v>89</v>
      </c>
      <c r="BD35" s="75"/>
    </row>
    <row r="36" spans="1:56" s="284" customFormat="1" ht="23.25">
      <c r="A36" s="119">
        <v>2</v>
      </c>
      <c r="B36" s="110">
        <v>1</v>
      </c>
      <c r="C36" s="174" t="s">
        <v>128</v>
      </c>
      <c r="D36" s="268">
        <v>1.1000000000000001</v>
      </c>
      <c r="E36" s="269">
        <v>9</v>
      </c>
      <c r="F36" s="119" t="s">
        <v>129</v>
      </c>
      <c r="G36" s="119" t="s">
        <v>130</v>
      </c>
      <c r="H36" s="119" t="s">
        <v>89</v>
      </c>
      <c r="I36" s="270" t="s">
        <v>90</v>
      </c>
      <c r="J36" s="271" t="s">
        <v>91</v>
      </c>
      <c r="K36" s="272">
        <v>19.343440000000001</v>
      </c>
      <c r="L36" s="273">
        <v>99.867699999999999</v>
      </c>
      <c r="M36" s="274">
        <v>300000</v>
      </c>
      <c r="N36" s="274"/>
      <c r="O36" s="125">
        <f>+M36-N36</f>
        <v>300000</v>
      </c>
      <c r="P36" s="110">
        <v>1</v>
      </c>
      <c r="Q36" s="110">
        <v>1</v>
      </c>
      <c r="R36" s="110">
        <v>1</v>
      </c>
      <c r="S36" s="110">
        <v>1</v>
      </c>
      <c r="T36" s="110">
        <v>1</v>
      </c>
      <c r="U36" s="275"/>
      <c r="V36" s="202"/>
      <c r="W36" s="276"/>
      <c r="X36" s="277"/>
      <c r="Y36" s="278"/>
      <c r="Z36" s="202"/>
      <c r="AA36" s="279"/>
      <c r="AB36" s="280"/>
      <c r="AC36" s="110">
        <v>2563</v>
      </c>
      <c r="AD36" s="110">
        <v>2563</v>
      </c>
      <c r="AE36" s="280" t="s">
        <v>69</v>
      </c>
      <c r="AF36" s="110">
        <v>120</v>
      </c>
      <c r="AG36" s="110" t="s">
        <v>131</v>
      </c>
      <c r="AH36" s="110"/>
      <c r="AI36" s="269"/>
      <c r="AJ36" s="274">
        <f t="shared" si="13"/>
        <v>300000</v>
      </c>
      <c r="AK36" s="274"/>
      <c r="AL36" s="274">
        <f t="shared" si="15"/>
        <v>300000</v>
      </c>
      <c r="AM36" s="274"/>
      <c r="AN36" s="274">
        <f>AJ36/4</f>
        <v>75000</v>
      </c>
      <c r="AO36" s="274">
        <v>150000</v>
      </c>
      <c r="AP36" s="274">
        <f t="shared" ref="AP36:AP37" si="20">AL36/4</f>
        <v>75000</v>
      </c>
      <c r="AQ36" s="274">
        <v>150000</v>
      </c>
      <c r="AR36" s="274"/>
      <c r="AS36" s="274"/>
      <c r="AT36" s="274"/>
      <c r="AU36" s="274"/>
      <c r="AV36" s="274"/>
      <c r="AW36" s="274"/>
      <c r="AX36" s="281"/>
      <c r="AY36" s="282"/>
      <c r="AZ36" s="41">
        <f t="shared" si="3"/>
        <v>450000</v>
      </c>
      <c r="BA36" s="41">
        <f t="shared" si="4"/>
        <v>-150000</v>
      </c>
      <c r="BB36" s="110" t="s">
        <v>89</v>
      </c>
      <c r="BC36" s="283"/>
    </row>
    <row r="37" spans="1:56" s="294" customFormat="1" ht="23.25">
      <c r="A37" s="285">
        <v>2</v>
      </c>
      <c r="B37" s="110">
        <v>2</v>
      </c>
      <c r="C37" s="286" t="s">
        <v>132</v>
      </c>
      <c r="D37" s="287">
        <v>1.1000000000000001</v>
      </c>
      <c r="E37" s="269">
        <v>9</v>
      </c>
      <c r="F37" s="288" t="s">
        <v>133</v>
      </c>
      <c r="G37" s="288" t="s">
        <v>134</v>
      </c>
      <c r="H37" s="288" t="s">
        <v>89</v>
      </c>
      <c r="I37" s="270" t="s">
        <v>90</v>
      </c>
      <c r="J37" s="289" t="s">
        <v>91</v>
      </c>
      <c r="K37" s="273">
        <v>19.382400000000001</v>
      </c>
      <c r="L37" s="273">
        <v>100.07510000000001</v>
      </c>
      <c r="M37" s="274">
        <v>250000</v>
      </c>
      <c r="N37" s="274"/>
      <c r="O37" s="125">
        <f>+M37-N37</f>
        <v>250000</v>
      </c>
      <c r="P37" s="110">
        <v>1</v>
      </c>
      <c r="Q37" s="110">
        <v>1</v>
      </c>
      <c r="R37" s="110">
        <v>1</v>
      </c>
      <c r="S37" s="110">
        <v>1</v>
      </c>
      <c r="T37" s="110">
        <v>1</v>
      </c>
      <c r="U37" s="290"/>
      <c r="V37" s="291"/>
      <c r="W37" s="292"/>
      <c r="X37" s="110"/>
      <c r="Y37" s="110"/>
      <c r="Z37" s="291"/>
      <c r="AA37" s="110"/>
      <c r="AB37" s="110"/>
      <c r="AC37" s="110">
        <v>2563</v>
      </c>
      <c r="AD37" s="110">
        <v>2563</v>
      </c>
      <c r="AE37" s="110" t="s">
        <v>69</v>
      </c>
      <c r="AF37" s="110">
        <v>120</v>
      </c>
      <c r="AG37" s="110" t="s">
        <v>131</v>
      </c>
      <c r="AH37" s="290"/>
      <c r="AI37" s="290"/>
      <c r="AJ37" s="274">
        <f t="shared" si="13"/>
        <v>250000</v>
      </c>
      <c r="AK37" s="293"/>
      <c r="AL37" s="274">
        <f t="shared" si="15"/>
        <v>250000</v>
      </c>
      <c r="AM37" s="274"/>
      <c r="AN37" s="274">
        <f>AJ37/4</f>
        <v>62500</v>
      </c>
      <c r="AO37" s="274">
        <v>62500</v>
      </c>
      <c r="AP37" s="274">
        <f t="shared" si="20"/>
        <v>62500</v>
      </c>
      <c r="AQ37" s="274">
        <v>62500</v>
      </c>
      <c r="AR37" s="274"/>
      <c r="AS37" s="274"/>
      <c r="AT37" s="274"/>
      <c r="AU37" s="274"/>
      <c r="AV37" s="274"/>
      <c r="AW37" s="274"/>
      <c r="AX37" s="281"/>
      <c r="AY37" s="282"/>
      <c r="AZ37" s="41">
        <f t="shared" si="3"/>
        <v>250000</v>
      </c>
      <c r="BA37" s="41">
        <f t="shared" si="4"/>
        <v>0</v>
      </c>
      <c r="BB37" s="73" t="s">
        <v>89</v>
      </c>
      <c r="BC37" s="290"/>
    </row>
    <row r="38" spans="1:56" s="74" customFormat="1" ht="23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8">
        <f t="shared" si="13"/>
        <v>0</v>
      </c>
      <c r="AK38" s="70"/>
      <c r="AL38" s="68">
        <f t="shared" si="15"/>
        <v>0</v>
      </c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71"/>
      <c r="AY38" s="72"/>
      <c r="AZ38" s="41">
        <f t="shared" si="3"/>
        <v>0</v>
      </c>
      <c r="BA38" s="41">
        <f t="shared" si="4"/>
        <v>0</v>
      </c>
      <c r="BB38" s="73" t="s">
        <v>89</v>
      </c>
      <c r="BD38" s="75"/>
    </row>
    <row r="39" spans="1:56" s="226" customFormat="1" ht="23.25">
      <c r="B39" s="223">
        <f>COUNT(B40:B42)</f>
        <v>1</v>
      </c>
      <c r="C39" s="263" t="s">
        <v>135</v>
      </c>
      <c r="D39" s="264"/>
      <c r="E39" s="223"/>
      <c r="F39" s="223"/>
      <c r="G39" s="223"/>
      <c r="H39" s="223"/>
      <c r="I39" s="223"/>
      <c r="J39" s="223"/>
      <c r="K39" s="223"/>
      <c r="L39" s="223"/>
      <c r="M39" s="227">
        <f>SUM(M40:M42)</f>
        <v>550000</v>
      </c>
      <c r="N39" s="227">
        <f>SUM(N40:N42)</f>
        <v>1060000</v>
      </c>
      <c r="O39" s="227">
        <f>SUM(O40:O54)</f>
        <v>-3350000</v>
      </c>
      <c r="P39" s="223"/>
      <c r="AH39" s="223"/>
      <c r="AI39" s="223"/>
      <c r="AJ39" s="227">
        <f t="shared" si="13"/>
        <v>550000</v>
      </c>
      <c r="AK39" s="265">
        <f t="shared" ref="AK39:AP39" si="21">SUM(AK40:AK42)</f>
        <v>0</v>
      </c>
      <c r="AL39" s="227">
        <f t="shared" si="15"/>
        <v>550000</v>
      </c>
      <c r="AM39" s="227">
        <f t="shared" si="21"/>
        <v>0</v>
      </c>
      <c r="AN39" s="227">
        <f t="shared" si="21"/>
        <v>220000</v>
      </c>
      <c r="AO39" s="227">
        <f t="shared" si="21"/>
        <v>165000</v>
      </c>
      <c r="AP39" s="227">
        <f t="shared" si="21"/>
        <v>165000</v>
      </c>
      <c r="AQ39" s="227"/>
      <c r="AR39" s="227"/>
      <c r="AS39" s="227"/>
      <c r="AT39" s="227"/>
      <c r="AU39" s="227"/>
      <c r="AV39" s="227"/>
      <c r="AW39" s="227"/>
      <c r="AX39" s="266"/>
      <c r="AY39" s="266"/>
      <c r="AZ39" s="41">
        <f t="shared" si="3"/>
        <v>550000</v>
      </c>
      <c r="BA39" s="41">
        <f t="shared" si="4"/>
        <v>0</v>
      </c>
      <c r="BB39" s="254" t="s">
        <v>66</v>
      </c>
      <c r="BD39" s="267"/>
    </row>
    <row r="40" spans="1:56" s="74" customFormat="1" ht="23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  <c r="N40" s="67"/>
      <c r="O40" s="169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8">
        <f t="shared" si="13"/>
        <v>0</v>
      </c>
      <c r="AK40" s="70"/>
      <c r="AL40" s="68">
        <f t="shared" si="15"/>
        <v>0</v>
      </c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71"/>
      <c r="AY40" s="72"/>
      <c r="AZ40" s="41">
        <f t="shared" si="3"/>
        <v>0</v>
      </c>
      <c r="BA40" s="41">
        <f t="shared" si="4"/>
        <v>0</v>
      </c>
      <c r="BB40" s="73" t="s">
        <v>66</v>
      </c>
      <c r="BD40" s="75"/>
    </row>
    <row r="41" spans="1:56" s="327" customFormat="1" ht="23.25">
      <c r="A41" s="295">
        <v>2</v>
      </c>
      <c r="B41" s="296">
        <v>1</v>
      </c>
      <c r="C41" s="297" t="s">
        <v>136</v>
      </c>
      <c r="D41" s="296">
        <v>1.1000000000000001</v>
      </c>
      <c r="E41" s="295">
        <v>13</v>
      </c>
      <c r="F41" s="298" t="s">
        <v>94</v>
      </c>
      <c r="G41" s="299" t="s">
        <v>65</v>
      </c>
      <c r="H41" s="298" t="s">
        <v>66</v>
      </c>
      <c r="I41" s="300"/>
      <c r="J41" s="301" t="s">
        <v>68</v>
      </c>
      <c r="K41" s="302">
        <v>18.300699999999999</v>
      </c>
      <c r="L41" s="303">
        <v>99.469099999999997</v>
      </c>
      <c r="M41" s="304">
        <v>550000</v>
      </c>
      <c r="N41" s="304">
        <v>1060000</v>
      </c>
      <c r="O41" s="300">
        <f>+M41-N41</f>
        <v>-510000</v>
      </c>
      <c r="P41" s="305">
        <v>1</v>
      </c>
      <c r="Q41" s="306">
        <v>1</v>
      </c>
      <c r="R41" s="307">
        <v>1</v>
      </c>
      <c r="S41" s="308">
        <v>1</v>
      </c>
      <c r="T41" s="307">
        <v>1</v>
      </c>
      <c r="U41" s="309"/>
      <c r="V41" s="310"/>
      <c r="W41" s="311"/>
      <c r="X41" s="312"/>
      <c r="Y41" s="313"/>
      <c r="Z41" s="314"/>
      <c r="AA41" s="295"/>
      <c r="AB41" s="296"/>
      <c r="AC41" s="315">
        <v>2563</v>
      </c>
      <c r="AD41" s="316">
        <v>2563</v>
      </c>
      <c r="AE41" s="315" t="s">
        <v>69</v>
      </c>
      <c r="AF41" s="317"/>
      <c r="AG41" s="318" t="s">
        <v>95</v>
      </c>
      <c r="AH41" s="319"/>
      <c r="AI41" s="320"/>
      <c r="AJ41" s="304">
        <f t="shared" si="13"/>
        <v>550000</v>
      </c>
      <c r="AK41" s="321"/>
      <c r="AL41" s="304">
        <f t="shared" si="15"/>
        <v>550000</v>
      </c>
      <c r="AM41" s="300"/>
      <c r="AN41" s="322">
        <f t="shared" ref="AN41" si="22">0.4*AL41</f>
        <v>220000</v>
      </c>
      <c r="AO41" s="300">
        <f t="shared" ref="AO41" si="23">0.3*AL41</f>
        <v>165000</v>
      </c>
      <c r="AP41" s="322">
        <f t="shared" ref="AP41" si="24">0.3*AL41</f>
        <v>165000</v>
      </c>
      <c r="AQ41" s="323"/>
      <c r="AR41" s="324"/>
      <c r="AS41" s="323"/>
      <c r="AT41" s="324"/>
      <c r="AU41" s="323"/>
      <c r="AV41" s="322"/>
      <c r="AW41" s="300"/>
      <c r="AX41" s="325"/>
      <c r="AY41" s="326"/>
      <c r="AZ41" s="41">
        <f t="shared" si="3"/>
        <v>550000</v>
      </c>
      <c r="BA41" s="41">
        <f t="shared" si="4"/>
        <v>0</v>
      </c>
      <c r="BB41" s="153" t="s">
        <v>66</v>
      </c>
      <c r="BC41" s="172"/>
    </row>
    <row r="42" spans="1:56" s="172" customFormat="1" ht="23.25">
      <c r="A42" s="153"/>
      <c r="B42" s="153"/>
      <c r="C42" s="328"/>
      <c r="D42" s="153"/>
      <c r="E42" s="153"/>
      <c r="F42" s="157"/>
      <c r="G42" s="157"/>
      <c r="H42" s="157"/>
      <c r="I42" s="156"/>
      <c r="J42" s="157"/>
      <c r="K42" s="329"/>
      <c r="L42" s="329"/>
      <c r="M42" s="330"/>
      <c r="N42" s="330"/>
      <c r="O42" s="156"/>
      <c r="P42" s="159"/>
      <c r="Q42" s="160"/>
      <c r="R42" s="161"/>
      <c r="S42" s="161"/>
      <c r="T42" s="161"/>
      <c r="U42" s="157"/>
      <c r="V42" s="162"/>
      <c r="W42" s="162"/>
      <c r="X42" s="163"/>
      <c r="Y42" s="164"/>
      <c r="Z42" s="164"/>
      <c r="AA42" s="153"/>
      <c r="AB42" s="153"/>
      <c r="AC42" s="153"/>
      <c r="AD42" s="153"/>
      <c r="AE42" s="153"/>
      <c r="AF42" s="157"/>
      <c r="AG42" s="166"/>
      <c r="AH42" s="166"/>
      <c r="AI42" s="167"/>
      <c r="AJ42" s="331">
        <f t="shared" si="13"/>
        <v>0</v>
      </c>
      <c r="AK42" s="168"/>
      <c r="AL42" s="331">
        <f t="shared" si="15"/>
        <v>0</v>
      </c>
      <c r="AM42" s="156"/>
      <c r="AN42" s="156"/>
      <c r="AO42" s="156"/>
      <c r="AP42" s="156"/>
      <c r="AQ42" s="169"/>
      <c r="AR42" s="169"/>
      <c r="AS42" s="169"/>
      <c r="AT42" s="169"/>
      <c r="AU42" s="169"/>
      <c r="AV42" s="156"/>
      <c r="AW42" s="156"/>
      <c r="AX42" s="170"/>
      <c r="AY42" s="171"/>
      <c r="AZ42" s="41">
        <f t="shared" si="3"/>
        <v>0</v>
      </c>
      <c r="BA42" s="41">
        <f t="shared" si="4"/>
        <v>0</v>
      </c>
      <c r="BB42" s="153" t="s">
        <v>66</v>
      </c>
      <c r="BD42" s="173"/>
    </row>
    <row r="43" spans="1:56" s="226" customFormat="1" ht="23.25">
      <c r="B43" s="223">
        <f>COUNT(B44:B46)</f>
        <v>1</v>
      </c>
      <c r="C43" s="264" t="s">
        <v>137</v>
      </c>
      <c r="D43" s="264"/>
      <c r="E43" s="223"/>
      <c r="F43" s="223"/>
      <c r="G43" s="223"/>
      <c r="H43" s="223"/>
      <c r="I43" s="223"/>
      <c r="J43" s="223"/>
      <c r="K43" s="223"/>
      <c r="L43" s="223"/>
      <c r="M43" s="227">
        <f>SUM(M44:M46)</f>
        <v>1100000</v>
      </c>
      <c r="N43" s="227">
        <f>SUM(N44:N46)</f>
        <v>1600000</v>
      </c>
      <c r="O43" s="332">
        <f>SUM(O44:O46)</f>
        <v>-500000</v>
      </c>
      <c r="P43" s="223"/>
      <c r="AH43" s="223"/>
      <c r="AI43" s="223"/>
      <c r="AJ43" s="333">
        <f t="shared" si="13"/>
        <v>1100000</v>
      </c>
      <c r="AK43" s="265">
        <f t="shared" ref="AK43:AX43" si="25">SUM(AK44:AK46)</f>
        <v>0</v>
      </c>
      <c r="AL43" s="333">
        <f t="shared" si="15"/>
        <v>1100000</v>
      </c>
      <c r="AM43" s="333">
        <f t="shared" si="25"/>
        <v>0</v>
      </c>
      <c r="AN43" s="333">
        <f t="shared" si="25"/>
        <v>137500</v>
      </c>
      <c r="AO43" s="333">
        <f t="shared" si="25"/>
        <v>137500</v>
      </c>
      <c r="AP43" s="333">
        <f t="shared" si="25"/>
        <v>137500</v>
      </c>
      <c r="AQ43" s="333">
        <f t="shared" si="25"/>
        <v>137500</v>
      </c>
      <c r="AR43" s="333">
        <f t="shared" si="25"/>
        <v>137500</v>
      </c>
      <c r="AS43" s="333">
        <f t="shared" si="25"/>
        <v>137500</v>
      </c>
      <c r="AT43" s="333">
        <f t="shared" si="25"/>
        <v>137500</v>
      </c>
      <c r="AU43" s="333">
        <f t="shared" si="25"/>
        <v>137500</v>
      </c>
      <c r="AV43" s="333">
        <f t="shared" si="25"/>
        <v>0</v>
      </c>
      <c r="AW43" s="333">
        <f t="shared" si="25"/>
        <v>0</v>
      </c>
      <c r="AX43" s="334">
        <f t="shared" si="25"/>
        <v>0</v>
      </c>
      <c r="AY43" s="334"/>
      <c r="AZ43" s="41">
        <f t="shared" si="3"/>
        <v>1100000</v>
      </c>
      <c r="BA43" s="41">
        <f t="shared" si="4"/>
        <v>0</v>
      </c>
      <c r="BB43" s="254" t="s">
        <v>101</v>
      </c>
      <c r="BD43" s="267"/>
    </row>
    <row r="44" spans="1:56" s="74" customFormat="1" ht="23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7"/>
      <c r="N44" s="67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8">
        <f t="shared" si="13"/>
        <v>0</v>
      </c>
      <c r="AK44" s="70"/>
      <c r="AL44" s="68">
        <f t="shared" si="15"/>
        <v>0</v>
      </c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71"/>
      <c r="AY44" s="72"/>
      <c r="AZ44" s="41">
        <f t="shared" si="3"/>
        <v>0</v>
      </c>
      <c r="BA44" s="41">
        <f t="shared" si="4"/>
        <v>0</v>
      </c>
      <c r="BB44" s="73" t="s">
        <v>101</v>
      </c>
      <c r="BD44" s="75"/>
    </row>
    <row r="45" spans="1:56" s="130" customFormat="1" ht="23.25">
      <c r="A45" s="110">
        <v>2</v>
      </c>
      <c r="B45" s="110">
        <v>1</v>
      </c>
      <c r="C45" s="174" t="s">
        <v>138</v>
      </c>
      <c r="D45" s="110">
        <v>1.1000000000000001</v>
      </c>
      <c r="E45" s="110">
        <v>13</v>
      </c>
      <c r="F45" s="175" t="s">
        <v>103</v>
      </c>
      <c r="G45" s="175" t="s">
        <v>65</v>
      </c>
      <c r="H45" s="122" t="s">
        <v>66</v>
      </c>
      <c r="I45" s="176" t="s">
        <v>68</v>
      </c>
      <c r="J45" s="177" t="s">
        <v>99</v>
      </c>
      <c r="K45" s="335">
        <v>18.522099999999998</v>
      </c>
      <c r="L45" s="336">
        <v>99.622600000000006</v>
      </c>
      <c r="M45" s="125">
        <v>1100000</v>
      </c>
      <c r="N45" s="125">
        <v>1600000</v>
      </c>
      <c r="O45" s="337">
        <f>+M45-N45</f>
        <v>-500000</v>
      </c>
      <c r="P45" s="110">
        <v>1</v>
      </c>
      <c r="Q45" s="110">
        <v>1</v>
      </c>
      <c r="R45" s="110">
        <v>1</v>
      </c>
      <c r="S45" s="110">
        <v>1</v>
      </c>
      <c r="T45" s="110">
        <v>1</v>
      </c>
      <c r="U45" s="110"/>
      <c r="V45" s="110"/>
      <c r="W45" s="110"/>
      <c r="X45" s="110"/>
      <c r="Y45" s="110"/>
      <c r="Z45" s="110"/>
      <c r="AA45" s="110"/>
      <c r="AB45" s="110"/>
      <c r="AC45" s="110">
        <v>2563</v>
      </c>
      <c r="AD45" s="110">
        <v>2563</v>
      </c>
      <c r="AE45" s="110" t="s">
        <v>69</v>
      </c>
      <c r="AF45" s="110">
        <v>360</v>
      </c>
      <c r="AG45" s="110" t="s">
        <v>100</v>
      </c>
      <c r="AH45" s="110"/>
      <c r="AI45" s="110"/>
      <c r="AJ45" s="125">
        <f t="shared" si="13"/>
        <v>1100000</v>
      </c>
      <c r="AK45" s="128">
        <v>0</v>
      </c>
      <c r="AL45" s="125">
        <f t="shared" si="15"/>
        <v>1100000</v>
      </c>
      <c r="AM45" s="125"/>
      <c r="AN45" s="178">
        <f>$AJ45*0.125</f>
        <v>137500</v>
      </c>
      <c r="AO45" s="178">
        <f t="shared" ref="AO45:AU45" si="26">$AJ45*0.125</f>
        <v>137500</v>
      </c>
      <c r="AP45" s="178">
        <f t="shared" si="26"/>
        <v>137500</v>
      </c>
      <c r="AQ45" s="178">
        <f t="shared" si="26"/>
        <v>137500</v>
      </c>
      <c r="AR45" s="178">
        <f t="shared" si="26"/>
        <v>137500</v>
      </c>
      <c r="AS45" s="178">
        <f t="shared" si="26"/>
        <v>137500</v>
      </c>
      <c r="AT45" s="178">
        <f t="shared" si="26"/>
        <v>137500</v>
      </c>
      <c r="AU45" s="178">
        <f t="shared" si="26"/>
        <v>137500</v>
      </c>
      <c r="AV45" s="125"/>
      <c r="AW45" s="125"/>
      <c r="AX45" s="179"/>
      <c r="AY45" s="180"/>
      <c r="AZ45" s="41">
        <f t="shared" si="3"/>
        <v>1100000</v>
      </c>
      <c r="BA45" s="41">
        <f t="shared" si="4"/>
        <v>0</v>
      </c>
      <c r="BB45" s="110" t="s">
        <v>101</v>
      </c>
      <c r="BD45" s="181"/>
    </row>
    <row r="46" spans="1:56" s="74" customFormat="1" ht="23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67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8">
        <f t="shared" si="13"/>
        <v>0</v>
      </c>
      <c r="AK46" s="70"/>
      <c r="AL46" s="68">
        <f t="shared" si="15"/>
        <v>0</v>
      </c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71"/>
      <c r="AY46" s="72"/>
      <c r="AZ46" s="41">
        <f t="shared" si="3"/>
        <v>0</v>
      </c>
      <c r="BA46" s="41">
        <f t="shared" si="4"/>
        <v>0</v>
      </c>
      <c r="BB46" s="73" t="s">
        <v>101</v>
      </c>
      <c r="BD46" s="75"/>
    </row>
    <row r="47" spans="1:56" s="226" customFormat="1" ht="23.25">
      <c r="B47" s="223">
        <f>COUNT(B48:B50)</f>
        <v>1</v>
      </c>
      <c r="C47" s="264" t="s">
        <v>139</v>
      </c>
      <c r="D47" s="264"/>
      <c r="E47" s="223"/>
      <c r="F47" s="223"/>
      <c r="G47" s="223"/>
      <c r="H47" s="223"/>
      <c r="I47" s="223"/>
      <c r="J47" s="223"/>
      <c r="K47" s="223"/>
      <c r="L47" s="223"/>
      <c r="M47" s="227">
        <f>SUM(M48:M50)</f>
        <v>950000</v>
      </c>
      <c r="N47" s="227">
        <f>SUM(N48:N50)</f>
        <v>1410000</v>
      </c>
      <c r="O47" s="332">
        <f>SUM(O48:O50)</f>
        <v>-460000</v>
      </c>
      <c r="P47" s="223"/>
      <c r="AH47" s="223"/>
      <c r="AI47" s="223"/>
      <c r="AJ47" s="333">
        <f t="shared" si="13"/>
        <v>950000</v>
      </c>
      <c r="AK47" s="265">
        <f t="shared" ref="AK47" si="27">SUM(AK48:AK50)</f>
        <v>0</v>
      </c>
      <c r="AL47" s="333">
        <f t="shared" si="15"/>
        <v>950000</v>
      </c>
      <c r="AM47" s="333"/>
      <c r="AN47" s="333">
        <f>SUM(AN48:AN50)</f>
        <v>95000</v>
      </c>
      <c r="AO47" s="333">
        <f t="shared" ref="AO47:AW47" si="28">SUM(AO48:AO50)</f>
        <v>95000</v>
      </c>
      <c r="AP47" s="333">
        <f t="shared" si="28"/>
        <v>95000</v>
      </c>
      <c r="AQ47" s="333">
        <f t="shared" si="28"/>
        <v>95000</v>
      </c>
      <c r="AR47" s="333">
        <f t="shared" si="28"/>
        <v>95000</v>
      </c>
      <c r="AS47" s="333">
        <f t="shared" si="28"/>
        <v>95000</v>
      </c>
      <c r="AT47" s="333">
        <f t="shared" si="28"/>
        <v>95000</v>
      </c>
      <c r="AU47" s="333">
        <f t="shared" si="28"/>
        <v>95000</v>
      </c>
      <c r="AV47" s="333">
        <f t="shared" si="28"/>
        <v>95000</v>
      </c>
      <c r="AW47" s="333">
        <f t="shared" si="28"/>
        <v>95000</v>
      </c>
      <c r="AX47" s="334"/>
      <c r="AY47" s="334"/>
      <c r="AZ47" s="41">
        <f t="shared" si="3"/>
        <v>950000</v>
      </c>
      <c r="BA47" s="41">
        <f t="shared" si="4"/>
        <v>0</v>
      </c>
      <c r="BB47" s="254" t="s">
        <v>105</v>
      </c>
      <c r="BD47" s="267"/>
    </row>
    <row r="48" spans="1:56" s="74" customFormat="1" ht="23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7"/>
      <c r="N48" s="67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8">
        <f t="shared" si="13"/>
        <v>0</v>
      </c>
      <c r="AK48" s="70"/>
      <c r="AL48" s="68">
        <f t="shared" si="15"/>
        <v>0</v>
      </c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71"/>
      <c r="AY48" s="72"/>
      <c r="AZ48" s="41">
        <f t="shared" si="3"/>
        <v>0</v>
      </c>
      <c r="BA48" s="41">
        <f t="shared" si="4"/>
        <v>0</v>
      </c>
      <c r="BB48" s="73" t="s">
        <v>105</v>
      </c>
      <c r="BD48" s="75"/>
    </row>
    <row r="49" spans="1:56" s="338" customFormat="1" ht="23.25">
      <c r="A49" s="338">
        <v>2</v>
      </c>
      <c r="B49" s="339">
        <v>1</v>
      </c>
      <c r="C49" s="340" t="s">
        <v>140</v>
      </c>
      <c r="D49" s="339">
        <v>1.1000000000000001</v>
      </c>
      <c r="E49" s="339">
        <v>9</v>
      </c>
      <c r="F49" s="109" t="s">
        <v>103</v>
      </c>
      <c r="G49" s="109" t="s">
        <v>65</v>
      </c>
      <c r="H49" s="109" t="s">
        <v>66</v>
      </c>
      <c r="I49" s="185" t="s">
        <v>67</v>
      </c>
      <c r="J49" s="186" t="s">
        <v>68</v>
      </c>
      <c r="K49" s="187">
        <v>18.439093</v>
      </c>
      <c r="L49" s="188">
        <v>99.635626000000002</v>
      </c>
      <c r="M49" s="341">
        <v>950000</v>
      </c>
      <c r="N49" s="341">
        <v>1410000</v>
      </c>
      <c r="O49" s="337">
        <f>+M49-N49</f>
        <v>-460000</v>
      </c>
      <c r="P49" s="190">
        <v>1</v>
      </c>
      <c r="Q49" s="190">
        <v>1</v>
      </c>
      <c r="R49" s="190">
        <v>1</v>
      </c>
      <c r="S49" s="190">
        <v>1</v>
      </c>
      <c r="T49" s="190">
        <v>1</v>
      </c>
      <c r="AC49" s="183">
        <v>2563</v>
      </c>
      <c r="AD49" s="183">
        <v>2563</v>
      </c>
      <c r="AE49" s="183" t="s">
        <v>69</v>
      </c>
      <c r="AF49" s="183">
        <v>180</v>
      </c>
      <c r="AG49" s="115" t="s">
        <v>104</v>
      </c>
      <c r="AH49" s="339"/>
      <c r="AI49" s="339"/>
      <c r="AJ49" s="341">
        <f t="shared" si="13"/>
        <v>950000</v>
      </c>
      <c r="AK49" s="342"/>
      <c r="AL49" s="341">
        <f t="shared" si="15"/>
        <v>950000</v>
      </c>
      <c r="AM49" s="343"/>
      <c r="AN49" s="343">
        <v>95000</v>
      </c>
      <c r="AO49" s="343">
        <v>95000</v>
      </c>
      <c r="AP49" s="343">
        <v>95000</v>
      </c>
      <c r="AQ49" s="343">
        <v>95000</v>
      </c>
      <c r="AR49" s="343">
        <v>95000</v>
      </c>
      <c r="AS49" s="343">
        <v>95000</v>
      </c>
      <c r="AT49" s="343">
        <v>95000</v>
      </c>
      <c r="AU49" s="343">
        <v>95000</v>
      </c>
      <c r="AV49" s="343">
        <v>95000</v>
      </c>
      <c r="AW49" s="343">
        <v>95000</v>
      </c>
      <c r="AX49" s="344"/>
      <c r="AY49" s="345"/>
      <c r="AZ49" s="41">
        <f t="shared" si="3"/>
        <v>950000</v>
      </c>
      <c r="BA49" s="41">
        <f t="shared" si="4"/>
        <v>0</v>
      </c>
      <c r="BB49" s="339" t="s">
        <v>105</v>
      </c>
      <c r="BD49" s="346"/>
    </row>
    <row r="50" spans="1:56" s="74" customFormat="1" ht="23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7"/>
      <c r="N50" s="67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8">
        <f t="shared" si="13"/>
        <v>0</v>
      </c>
      <c r="AK50" s="70"/>
      <c r="AL50" s="68">
        <f t="shared" si="15"/>
        <v>0</v>
      </c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71"/>
      <c r="AY50" s="72"/>
      <c r="AZ50" s="41">
        <f t="shared" si="3"/>
        <v>0</v>
      </c>
      <c r="BA50" s="41">
        <f t="shared" si="4"/>
        <v>0</v>
      </c>
      <c r="BB50" s="73" t="s">
        <v>105</v>
      </c>
      <c r="BD50" s="75"/>
    </row>
    <row r="51" spans="1:56" s="226" customFormat="1" ht="23.25">
      <c r="B51" s="223">
        <f>COUNT(B52:B54)</f>
        <v>1</v>
      </c>
      <c r="C51" s="264" t="s">
        <v>141</v>
      </c>
      <c r="D51" s="264"/>
      <c r="E51" s="223"/>
      <c r="F51" s="223"/>
      <c r="G51" s="223"/>
      <c r="H51" s="223"/>
      <c r="I51" s="223"/>
      <c r="J51" s="223"/>
      <c r="K51" s="223"/>
      <c r="L51" s="223"/>
      <c r="M51" s="227">
        <f>SUM(M52:M54)</f>
        <v>950000</v>
      </c>
      <c r="N51" s="227">
        <f>SUM(N52:N54)</f>
        <v>1410000</v>
      </c>
      <c r="O51" s="333">
        <f>SUM(O52:O54)</f>
        <v>-460000</v>
      </c>
      <c r="P51" s="223"/>
      <c r="U51" s="228">
        <f>SUM(U52:U54)</f>
        <v>0</v>
      </c>
      <c r="V51" s="227">
        <f t="shared" ref="V51:Z51" si="29">SUM(V52:V54)</f>
        <v>500</v>
      </c>
      <c r="W51" s="228">
        <f t="shared" si="29"/>
        <v>0</v>
      </c>
      <c r="X51" s="228">
        <f t="shared" si="29"/>
        <v>0</v>
      </c>
      <c r="Y51" s="227">
        <f t="shared" si="29"/>
        <v>200</v>
      </c>
      <c r="Z51" s="227">
        <f t="shared" si="29"/>
        <v>20</v>
      </c>
      <c r="AH51" s="223"/>
      <c r="AI51" s="223"/>
      <c r="AJ51" s="333">
        <f t="shared" si="13"/>
        <v>950000</v>
      </c>
      <c r="AK51" s="265">
        <f t="shared" ref="AK51:AX51" si="30">SUM(AK52:AK54)</f>
        <v>0</v>
      </c>
      <c r="AL51" s="333">
        <f t="shared" si="15"/>
        <v>950000</v>
      </c>
      <c r="AM51" s="333">
        <f t="shared" si="30"/>
        <v>79166.666666666672</v>
      </c>
      <c r="AN51" s="333">
        <f t="shared" si="30"/>
        <v>79166.666666666672</v>
      </c>
      <c r="AO51" s="333">
        <f t="shared" si="30"/>
        <v>79166.666666666672</v>
      </c>
      <c r="AP51" s="333">
        <f t="shared" si="30"/>
        <v>79166.666666666672</v>
      </c>
      <c r="AQ51" s="333">
        <f t="shared" si="30"/>
        <v>79166.666666666672</v>
      </c>
      <c r="AR51" s="333">
        <f t="shared" si="30"/>
        <v>79166.666666666672</v>
      </c>
      <c r="AS51" s="333">
        <f t="shared" si="30"/>
        <v>79166.666666666672</v>
      </c>
      <c r="AT51" s="333">
        <f t="shared" si="30"/>
        <v>79166.666666666672</v>
      </c>
      <c r="AU51" s="333">
        <f t="shared" si="30"/>
        <v>79166.666666666672</v>
      </c>
      <c r="AV51" s="333">
        <f t="shared" si="30"/>
        <v>79166.666666666672</v>
      </c>
      <c r="AW51" s="333">
        <f t="shared" si="30"/>
        <v>79166.666666666672</v>
      </c>
      <c r="AX51" s="334">
        <f t="shared" si="30"/>
        <v>79166.666666666672</v>
      </c>
      <c r="AY51" s="334"/>
      <c r="AZ51" s="41">
        <f t="shared" si="3"/>
        <v>949999.99999999988</v>
      </c>
      <c r="BA51" s="41">
        <f t="shared" si="4"/>
        <v>0</v>
      </c>
      <c r="BB51" s="254" t="s">
        <v>108</v>
      </c>
      <c r="BD51" s="267"/>
    </row>
    <row r="52" spans="1:56" s="74" customFormat="1" ht="23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7"/>
      <c r="N52" s="67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8"/>
      <c r="Z52" s="68"/>
      <c r="AA52" s="66"/>
      <c r="AB52" s="66"/>
      <c r="AC52" s="66"/>
      <c r="AD52" s="66"/>
      <c r="AE52" s="66"/>
      <c r="AF52" s="66"/>
      <c r="AG52" s="66"/>
      <c r="AH52" s="66"/>
      <c r="AI52" s="66"/>
      <c r="AJ52" s="68">
        <f t="shared" si="13"/>
        <v>0</v>
      </c>
      <c r="AK52" s="70"/>
      <c r="AL52" s="68">
        <f t="shared" si="15"/>
        <v>0</v>
      </c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71"/>
      <c r="AY52" s="72"/>
      <c r="AZ52" s="41">
        <f t="shared" si="3"/>
        <v>0</v>
      </c>
      <c r="BA52" s="41">
        <f t="shared" si="4"/>
        <v>0</v>
      </c>
      <c r="BB52" s="73" t="s">
        <v>108</v>
      </c>
      <c r="BD52" s="75"/>
    </row>
    <row r="53" spans="1:56" s="353" customFormat="1" ht="23.25">
      <c r="A53" s="110">
        <v>2</v>
      </c>
      <c r="B53" s="110">
        <v>1</v>
      </c>
      <c r="C53" s="193" t="s">
        <v>142</v>
      </c>
      <c r="D53" s="347">
        <v>1.1000000000000001</v>
      </c>
      <c r="E53" s="194">
        <v>9</v>
      </c>
      <c r="F53" s="194" t="s">
        <v>107</v>
      </c>
      <c r="G53" s="194" t="s">
        <v>108</v>
      </c>
      <c r="H53" s="194" t="s">
        <v>76</v>
      </c>
      <c r="I53" s="194" t="s">
        <v>78</v>
      </c>
      <c r="J53" s="194" t="s">
        <v>109</v>
      </c>
      <c r="K53" s="195">
        <v>19.711995999999999</v>
      </c>
      <c r="L53" s="195">
        <v>99.661113</v>
      </c>
      <c r="M53" s="348">
        <v>950000</v>
      </c>
      <c r="N53" s="348">
        <v>1410000</v>
      </c>
      <c r="O53" s="125">
        <f>M53-N53</f>
        <v>-460000</v>
      </c>
      <c r="P53" s="194">
        <v>1</v>
      </c>
      <c r="Q53" s="194">
        <v>1</v>
      </c>
      <c r="R53" s="194">
        <v>4</v>
      </c>
      <c r="S53" s="194">
        <v>4</v>
      </c>
      <c r="T53" s="194">
        <v>4</v>
      </c>
      <c r="U53" s="197"/>
      <c r="V53" s="198">
        <v>500</v>
      </c>
      <c r="W53" s="199"/>
      <c r="X53" s="200"/>
      <c r="Y53" s="349">
        <v>200</v>
      </c>
      <c r="Z53" s="350">
        <v>20</v>
      </c>
      <c r="AA53" s="202" t="s">
        <v>110</v>
      </c>
      <c r="AB53" s="199">
        <v>100</v>
      </c>
      <c r="AC53" s="203">
        <v>2563</v>
      </c>
      <c r="AD53" s="203">
        <v>2563</v>
      </c>
      <c r="AE53" s="203" t="s">
        <v>69</v>
      </c>
      <c r="AF53" s="203">
        <v>180</v>
      </c>
      <c r="AG53" s="194" t="s">
        <v>111</v>
      </c>
      <c r="AH53" s="110"/>
      <c r="AI53" s="204" t="s">
        <v>143</v>
      </c>
      <c r="AJ53" s="348">
        <f t="shared" si="13"/>
        <v>950000</v>
      </c>
      <c r="AK53" s="351" t="s">
        <v>79</v>
      </c>
      <c r="AL53" s="125">
        <f t="shared" si="15"/>
        <v>950000</v>
      </c>
      <c r="AM53" s="125">
        <f t="shared" ref="AM53:AX53" si="31">$AJ53/12</f>
        <v>79166.666666666672</v>
      </c>
      <c r="AN53" s="125">
        <f t="shared" si="31"/>
        <v>79166.666666666672</v>
      </c>
      <c r="AO53" s="125">
        <f t="shared" si="31"/>
        <v>79166.666666666672</v>
      </c>
      <c r="AP53" s="125">
        <f t="shared" si="31"/>
        <v>79166.666666666672</v>
      </c>
      <c r="AQ53" s="125">
        <f t="shared" si="31"/>
        <v>79166.666666666672</v>
      </c>
      <c r="AR53" s="125">
        <f t="shared" si="31"/>
        <v>79166.666666666672</v>
      </c>
      <c r="AS53" s="125">
        <f t="shared" si="31"/>
        <v>79166.666666666672</v>
      </c>
      <c r="AT53" s="125">
        <f t="shared" si="31"/>
        <v>79166.666666666672</v>
      </c>
      <c r="AU53" s="125">
        <f t="shared" si="31"/>
        <v>79166.666666666672</v>
      </c>
      <c r="AV53" s="125">
        <f t="shared" si="31"/>
        <v>79166.666666666672</v>
      </c>
      <c r="AW53" s="125">
        <f t="shared" si="31"/>
        <v>79166.666666666672</v>
      </c>
      <c r="AX53" s="179">
        <f t="shared" si="31"/>
        <v>79166.666666666672</v>
      </c>
      <c r="AY53" s="180"/>
      <c r="AZ53" s="41">
        <f t="shared" si="3"/>
        <v>949999.99999999988</v>
      </c>
      <c r="BA53" s="41">
        <f t="shared" si="4"/>
        <v>0</v>
      </c>
      <c r="BB53" s="352" t="s">
        <v>108</v>
      </c>
      <c r="BD53" s="354"/>
    </row>
    <row r="54" spans="1:56" s="74" customFormat="1" ht="23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7"/>
      <c r="N54" s="67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8">
        <f t="shared" si="13"/>
        <v>0</v>
      </c>
      <c r="AK54" s="70"/>
      <c r="AL54" s="68">
        <f t="shared" si="15"/>
        <v>0</v>
      </c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71"/>
      <c r="AY54" s="72"/>
      <c r="AZ54" s="41">
        <f t="shared" si="3"/>
        <v>0</v>
      </c>
      <c r="BA54" s="41">
        <f t="shared" si="4"/>
        <v>0</v>
      </c>
      <c r="BB54" s="73" t="s">
        <v>108</v>
      </c>
      <c r="BD54" s="75"/>
    </row>
    <row r="55" spans="1:56" s="102" customFormat="1" ht="23.25">
      <c r="A55" s="86"/>
      <c r="B55" s="86">
        <f>COUNT(B56:B64)</f>
        <v>7</v>
      </c>
      <c r="C55" s="87" t="s">
        <v>144</v>
      </c>
      <c r="D55" s="355"/>
      <c r="E55" s="86"/>
      <c r="F55" s="86"/>
      <c r="G55" s="356"/>
      <c r="H55" s="356"/>
      <c r="I55" s="356"/>
      <c r="J55" s="356"/>
      <c r="K55" s="86"/>
      <c r="L55" s="86"/>
      <c r="M55" s="92">
        <f>SUM(M56:M64)</f>
        <v>2315097</v>
      </c>
      <c r="N55" s="92">
        <f>SUM(N56:N64)</f>
        <v>5403400</v>
      </c>
      <c r="O55" s="92">
        <f>SUM(O56:O64)</f>
        <v>-3088303</v>
      </c>
      <c r="P55" s="92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94">
        <f t="shared" ref="AJ55:AX55" si="32">SUM(AJ56:AJ64)</f>
        <v>2315097</v>
      </c>
      <c r="AK55" s="357">
        <f t="shared" si="32"/>
        <v>0</v>
      </c>
      <c r="AL55" s="94">
        <f t="shared" si="32"/>
        <v>2315097</v>
      </c>
      <c r="AM55" s="94">
        <f t="shared" si="32"/>
        <v>0</v>
      </c>
      <c r="AN55" s="94">
        <f t="shared" si="32"/>
        <v>663009</v>
      </c>
      <c r="AO55" s="94">
        <f t="shared" si="32"/>
        <v>749961</v>
      </c>
      <c r="AP55" s="94">
        <f t="shared" si="32"/>
        <v>315201</v>
      </c>
      <c r="AQ55" s="94">
        <f t="shared" si="32"/>
        <v>260856</v>
      </c>
      <c r="AR55" s="94">
        <f t="shared" si="32"/>
        <v>163035</v>
      </c>
      <c r="AS55" s="94">
        <f t="shared" si="32"/>
        <v>163035</v>
      </c>
      <c r="AT55" s="94">
        <f t="shared" si="32"/>
        <v>0</v>
      </c>
      <c r="AU55" s="94">
        <f t="shared" si="32"/>
        <v>0</v>
      </c>
      <c r="AV55" s="94">
        <f t="shared" si="32"/>
        <v>0</v>
      </c>
      <c r="AW55" s="94">
        <f t="shared" si="32"/>
        <v>0</v>
      </c>
      <c r="AX55" s="358">
        <f t="shared" si="32"/>
        <v>0</v>
      </c>
      <c r="AY55" s="358"/>
      <c r="AZ55" s="41">
        <f t="shared" si="3"/>
        <v>2315097</v>
      </c>
      <c r="BA55" s="41">
        <f t="shared" si="4"/>
        <v>0</v>
      </c>
      <c r="BB55" s="101">
        <v>3</v>
      </c>
      <c r="BD55" s="103"/>
    </row>
    <row r="56" spans="1:56" s="74" customFormat="1" ht="23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7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70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71"/>
      <c r="AY56" s="72"/>
      <c r="AZ56" s="41">
        <f t="shared" si="3"/>
        <v>0</v>
      </c>
      <c r="BA56" s="41">
        <f t="shared" si="4"/>
        <v>0</v>
      </c>
      <c r="BB56" s="73">
        <v>4</v>
      </c>
      <c r="BD56" s="75"/>
    </row>
    <row r="57" spans="1:56" s="362" customFormat="1" ht="23.25">
      <c r="A57" s="110">
        <v>2</v>
      </c>
      <c r="B57" s="110">
        <v>1</v>
      </c>
      <c r="C57" s="174" t="s">
        <v>145</v>
      </c>
      <c r="D57" s="110">
        <v>1.1000000000000001</v>
      </c>
      <c r="E57" s="110">
        <v>9</v>
      </c>
      <c r="F57" s="110" t="s">
        <v>121</v>
      </c>
      <c r="G57" s="110" t="s">
        <v>65</v>
      </c>
      <c r="H57" s="110" t="s">
        <v>76</v>
      </c>
      <c r="I57" s="178"/>
      <c r="J57" s="177" t="s">
        <v>78</v>
      </c>
      <c r="K57" s="110">
        <v>19.900500000000001</v>
      </c>
      <c r="L57" s="130">
        <v>99.849299999999999</v>
      </c>
      <c r="M57" s="125">
        <v>326070</v>
      </c>
      <c r="N57" s="359">
        <v>768500</v>
      </c>
      <c r="O57" s="125">
        <f t="shared" ref="O57:O63" si="33">M57-N57</f>
        <v>-442430</v>
      </c>
      <c r="P57" s="360">
        <v>1</v>
      </c>
      <c r="Q57" s="360">
        <v>1</v>
      </c>
      <c r="R57" s="360">
        <v>1</v>
      </c>
      <c r="S57" s="360">
        <v>1</v>
      </c>
      <c r="T57" s="360">
        <v>1</v>
      </c>
      <c r="U57" s="110"/>
      <c r="V57" s="110"/>
      <c r="W57" s="110"/>
      <c r="X57" s="110"/>
      <c r="Y57" s="359"/>
      <c r="Z57" s="110">
        <v>5</v>
      </c>
      <c r="AA57" s="110"/>
      <c r="AB57" s="110"/>
      <c r="AC57" s="110">
        <v>2563</v>
      </c>
      <c r="AD57" s="110">
        <v>2563</v>
      </c>
      <c r="AE57" s="110" t="s">
        <v>69</v>
      </c>
      <c r="AF57" s="110">
        <v>120</v>
      </c>
      <c r="AG57" s="110" t="s">
        <v>80</v>
      </c>
      <c r="AH57" s="110"/>
      <c r="AI57" s="361"/>
      <c r="AJ57" s="125">
        <f t="shared" ref="AJ57:AJ60" si="34">AL57+AK57</f>
        <v>326070</v>
      </c>
      <c r="AK57" s="128">
        <v>0</v>
      </c>
      <c r="AL57" s="125">
        <f t="shared" ref="AL57:AL63" si="35">M57</f>
        <v>326070</v>
      </c>
      <c r="AM57" s="125"/>
      <c r="AN57" s="125">
        <f>0.15*$AJ57</f>
        <v>48910.5</v>
      </c>
      <c r="AO57" s="125">
        <f>0.25*$AJ57</f>
        <v>81517.5</v>
      </c>
      <c r="AP57" s="125">
        <f>0.3*$AJ57</f>
        <v>97821</v>
      </c>
      <c r="AQ57" s="125">
        <f>0.3*$AJ57</f>
        <v>97821</v>
      </c>
      <c r="AR57" s="125"/>
      <c r="AS57" s="125"/>
      <c r="AT57" s="125"/>
      <c r="AU57" s="125"/>
      <c r="AV57" s="125"/>
      <c r="AW57" s="125"/>
      <c r="AX57" s="179"/>
      <c r="AY57" s="180"/>
      <c r="AZ57" s="41">
        <f t="shared" si="3"/>
        <v>326070</v>
      </c>
      <c r="BA57" s="41">
        <f t="shared" si="4"/>
        <v>0</v>
      </c>
      <c r="BB57" s="352" t="s">
        <v>76</v>
      </c>
      <c r="BD57" s="363"/>
    </row>
    <row r="58" spans="1:56" s="362" customFormat="1" ht="23.25">
      <c r="A58" s="110">
        <v>2</v>
      </c>
      <c r="B58" s="110">
        <v>2</v>
      </c>
      <c r="C58" s="174" t="s">
        <v>146</v>
      </c>
      <c r="D58" s="110">
        <v>1.1000000000000001</v>
      </c>
      <c r="E58" s="110">
        <v>9</v>
      </c>
      <c r="F58" s="110" t="s">
        <v>147</v>
      </c>
      <c r="G58" s="110" t="s">
        <v>65</v>
      </c>
      <c r="H58" s="110" t="s">
        <v>83</v>
      </c>
      <c r="I58" s="178"/>
      <c r="J58" s="177" t="s">
        <v>85</v>
      </c>
      <c r="K58" s="110">
        <v>18.7913</v>
      </c>
      <c r="L58" s="130">
        <v>100.7384</v>
      </c>
      <c r="M58" s="364">
        <v>163035</v>
      </c>
      <c r="N58" s="359">
        <v>859200</v>
      </c>
      <c r="O58" s="125">
        <f t="shared" si="33"/>
        <v>-696165</v>
      </c>
      <c r="P58" s="360">
        <v>1</v>
      </c>
      <c r="Q58" s="360">
        <v>1</v>
      </c>
      <c r="R58" s="360">
        <v>1</v>
      </c>
      <c r="S58" s="360">
        <v>1</v>
      </c>
      <c r="T58" s="360">
        <v>1</v>
      </c>
      <c r="U58" s="110"/>
      <c r="V58" s="110"/>
      <c r="W58" s="110"/>
      <c r="X58" s="110"/>
      <c r="Y58" s="359"/>
      <c r="Z58" s="110">
        <v>3</v>
      </c>
      <c r="AA58" s="110"/>
      <c r="AB58" s="110"/>
      <c r="AC58" s="110">
        <v>2563</v>
      </c>
      <c r="AD58" s="110">
        <v>2563</v>
      </c>
      <c r="AE58" s="110" t="s">
        <v>69</v>
      </c>
      <c r="AF58" s="110">
        <v>60</v>
      </c>
      <c r="AG58" s="110" t="s">
        <v>86</v>
      </c>
      <c r="AH58" s="110"/>
      <c r="AI58" s="361"/>
      <c r="AJ58" s="125">
        <f t="shared" si="34"/>
        <v>163035</v>
      </c>
      <c r="AK58" s="364">
        <v>0</v>
      </c>
      <c r="AL58" s="125">
        <f t="shared" si="35"/>
        <v>163035</v>
      </c>
      <c r="AM58" s="364"/>
      <c r="AN58" s="125">
        <f t="shared" ref="AN58:AO58" si="36">0.5*$AJ58</f>
        <v>81517.5</v>
      </c>
      <c r="AO58" s="125">
        <f t="shared" si="36"/>
        <v>81517.5</v>
      </c>
      <c r="AP58" s="364"/>
      <c r="AQ58" s="364"/>
      <c r="AR58" s="364"/>
      <c r="AS58" s="364"/>
      <c r="AT58" s="364"/>
      <c r="AU58" s="364"/>
      <c r="AV58" s="364"/>
      <c r="AW58" s="364"/>
      <c r="AX58" s="365"/>
      <c r="AY58" s="366"/>
      <c r="AZ58" s="41">
        <f t="shared" si="3"/>
        <v>163035</v>
      </c>
      <c r="BA58" s="41">
        <f t="shared" si="4"/>
        <v>0</v>
      </c>
      <c r="BB58" s="352" t="s">
        <v>83</v>
      </c>
      <c r="BD58" s="363"/>
    </row>
    <row r="59" spans="1:56" s="362" customFormat="1" ht="23.25">
      <c r="A59" s="110">
        <v>2</v>
      </c>
      <c r="B59" s="110">
        <v>3</v>
      </c>
      <c r="C59" s="174" t="s">
        <v>148</v>
      </c>
      <c r="D59" s="110">
        <v>1.1000000000000001</v>
      </c>
      <c r="E59" s="110">
        <v>9</v>
      </c>
      <c r="F59" s="110" t="s">
        <v>88</v>
      </c>
      <c r="G59" s="110" t="s">
        <v>88</v>
      </c>
      <c r="H59" s="110" t="s">
        <v>89</v>
      </c>
      <c r="I59" s="178"/>
      <c r="J59" s="177" t="s">
        <v>90</v>
      </c>
      <c r="K59" s="110">
        <v>19.154399999999999</v>
      </c>
      <c r="L59" s="130">
        <v>99.942099999999996</v>
      </c>
      <c r="M59" s="125">
        <v>1086900</v>
      </c>
      <c r="N59" s="359">
        <v>768500</v>
      </c>
      <c r="O59" s="125">
        <f t="shared" si="33"/>
        <v>318400</v>
      </c>
      <c r="P59" s="360">
        <v>1</v>
      </c>
      <c r="Q59" s="360">
        <v>1</v>
      </c>
      <c r="R59" s="360">
        <v>1</v>
      </c>
      <c r="S59" s="360">
        <v>1</v>
      </c>
      <c r="T59" s="360">
        <v>1</v>
      </c>
      <c r="U59" s="110"/>
      <c r="V59" s="110"/>
      <c r="W59" s="110"/>
      <c r="X59" s="110"/>
      <c r="Y59" s="359"/>
      <c r="Z59" s="110">
        <v>8</v>
      </c>
      <c r="AA59" s="110"/>
      <c r="AB59" s="110"/>
      <c r="AC59" s="110">
        <v>2563</v>
      </c>
      <c r="AD59" s="110">
        <v>2563</v>
      </c>
      <c r="AE59" s="110" t="s">
        <v>69</v>
      </c>
      <c r="AF59" s="110">
        <v>240</v>
      </c>
      <c r="AG59" s="110" t="s">
        <v>149</v>
      </c>
      <c r="AH59" s="110"/>
      <c r="AI59" s="361"/>
      <c r="AJ59" s="125">
        <f t="shared" si="34"/>
        <v>1086900</v>
      </c>
      <c r="AK59" s="128">
        <v>0</v>
      </c>
      <c r="AL59" s="125">
        <f t="shared" si="35"/>
        <v>1086900</v>
      </c>
      <c r="AM59" s="125"/>
      <c r="AN59" s="125">
        <f>0.15*$AJ59</f>
        <v>163035</v>
      </c>
      <c r="AO59" s="125">
        <f>0.2*$AJ59</f>
        <v>217380</v>
      </c>
      <c r="AP59" s="125">
        <f>0.2*$AJ59</f>
        <v>217380</v>
      </c>
      <c r="AQ59" s="125">
        <f>0.15*$AJ59</f>
        <v>163035</v>
      </c>
      <c r="AR59" s="125">
        <f>0.15*$AJ59</f>
        <v>163035</v>
      </c>
      <c r="AS59" s="125">
        <f>0.15*$AJ59</f>
        <v>163035</v>
      </c>
      <c r="AT59" s="125"/>
      <c r="AU59" s="125"/>
      <c r="AV59" s="125"/>
      <c r="AW59" s="125"/>
      <c r="AX59" s="179"/>
      <c r="AY59" s="180"/>
      <c r="AZ59" s="41">
        <f t="shared" si="3"/>
        <v>1086900</v>
      </c>
      <c r="BA59" s="41">
        <f t="shared" si="4"/>
        <v>0</v>
      </c>
      <c r="BB59" s="352" t="s">
        <v>89</v>
      </c>
      <c r="BD59" s="363"/>
    </row>
    <row r="60" spans="1:56" s="130" customFormat="1" ht="23.25">
      <c r="A60" s="110">
        <v>2</v>
      </c>
      <c r="B60" s="110">
        <v>4</v>
      </c>
      <c r="C60" s="174" t="s">
        <v>150</v>
      </c>
      <c r="D60" s="110">
        <v>1.1000000000000001</v>
      </c>
      <c r="E60" s="110">
        <v>9</v>
      </c>
      <c r="F60" s="110" t="s">
        <v>94</v>
      </c>
      <c r="G60" s="110" t="s">
        <v>65</v>
      </c>
      <c r="H60" s="110" t="s">
        <v>66</v>
      </c>
      <c r="I60" s="122"/>
      <c r="J60" s="177" t="s">
        <v>68</v>
      </c>
      <c r="K60" s="110">
        <v>18.301300000000001</v>
      </c>
      <c r="L60" s="130">
        <v>99.468699999999998</v>
      </c>
      <c r="M60" s="125">
        <v>195642</v>
      </c>
      <c r="N60" s="359">
        <v>214800</v>
      </c>
      <c r="O60" s="125">
        <f t="shared" si="33"/>
        <v>-19158</v>
      </c>
      <c r="P60" s="360">
        <v>1</v>
      </c>
      <c r="Q60" s="360">
        <v>1</v>
      </c>
      <c r="R60" s="360">
        <v>1</v>
      </c>
      <c r="S60" s="360">
        <v>1</v>
      </c>
      <c r="T60" s="360">
        <v>1</v>
      </c>
      <c r="U60" s="110"/>
      <c r="V60" s="110"/>
      <c r="W60" s="110"/>
      <c r="X60" s="110"/>
      <c r="Y60" s="110"/>
      <c r="Z60" s="110">
        <v>3</v>
      </c>
      <c r="AA60" s="110"/>
      <c r="AB60" s="110"/>
      <c r="AC60" s="110">
        <v>2563</v>
      </c>
      <c r="AD60" s="110">
        <v>2563</v>
      </c>
      <c r="AE60" s="110" t="s">
        <v>69</v>
      </c>
      <c r="AF60" s="110">
        <v>60</v>
      </c>
      <c r="AG60" s="110" t="s">
        <v>95</v>
      </c>
      <c r="AH60" s="110"/>
      <c r="AI60" s="110"/>
      <c r="AJ60" s="125">
        <f t="shared" si="34"/>
        <v>195642</v>
      </c>
      <c r="AK60" s="128">
        <v>0</v>
      </c>
      <c r="AL60" s="125">
        <f t="shared" si="35"/>
        <v>195642</v>
      </c>
      <c r="AM60" s="125"/>
      <c r="AN60" s="125">
        <f t="shared" ref="AN60:AO60" si="37">0.5*$AJ60</f>
        <v>97821</v>
      </c>
      <c r="AO60" s="125">
        <f t="shared" si="37"/>
        <v>97821</v>
      </c>
      <c r="AP60" s="125"/>
      <c r="AQ60" s="125"/>
      <c r="AR60" s="125"/>
      <c r="AS60" s="125"/>
      <c r="AT60" s="125"/>
      <c r="AU60" s="125"/>
      <c r="AV60" s="125"/>
      <c r="AW60" s="125"/>
      <c r="AX60" s="179"/>
      <c r="AY60" s="180"/>
      <c r="AZ60" s="41">
        <f t="shared" si="3"/>
        <v>195642</v>
      </c>
      <c r="BA60" s="41">
        <f t="shared" si="4"/>
        <v>0</v>
      </c>
      <c r="BB60" s="110" t="s">
        <v>66</v>
      </c>
      <c r="BD60" s="181"/>
    </row>
    <row r="61" spans="1:56" s="362" customFormat="1" ht="23.25">
      <c r="A61" s="110">
        <v>2</v>
      </c>
      <c r="B61" s="110">
        <v>5</v>
      </c>
      <c r="C61" s="174" t="s">
        <v>151</v>
      </c>
      <c r="D61" s="110">
        <v>1.1000000000000001</v>
      </c>
      <c r="E61" s="110">
        <v>9</v>
      </c>
      <c r="F61" s="122" t="s">
        <v>103</v>
      </c>
      <c r="G61" s="122" t="s">
        <v>65</v>
      </c>
      <c r="H61" s="122" t="s">
        <v>66</v>
      </c>
      <c r="I61" s="177"/>
      <c r="J61" s="177" t="s">
        <v>68</v>
      </c>
      <c r="K61" s="110">
        <v>18.521699999999999</v>
      </c>
      <c r="L61" s="367">
        <v>99.631</v>
      </c>
      <c r="M61" s="125">
        <v>217380</v>
      </c>
      <c r="N61" s="359">
        <v>214800</v>
      </c>
      <c r="O61" s="125">
        <f t="shared" si="33"/>
        <v>2580</v>
      </c>
      <c r="P61" s="360">
        <v>1</v>
      </c>
      <c r="Q61" s="360">
        <v>1</v>
      </c>
      <c r="R61" s="360">
        <v>1</v>
      </c>
      <c r="S61" s="360">
        <v>1</v>
      </c>
      <c r="T61" s="360">
        <v>1</v>
      </c>
      <c r="U61" s="110"/>
      <c r="V61" s="110"/>
      <c r="W61" s="110"/>
      <c r="X61" s="110"/>
      <c r="Y61" s="359"/>
      <c r="Z61" s="110">
        <v>4</v>
      </c>
      <c r="AA61" s="110"/>
      <c r="AB61" s="110"/>
      <c r="AC61" s="110">
        <v>2563</v>
      </c>
      <c r="AD61" s="110">
        <v>2563</v>
      </c>
      <c r="AE61" s="110" t="s">
        <v>69</v>
      </c>
      <c r="AF61" s="110">
        <v>60</v>
      </c>
      <c r="AG61" s="268" t="s">
        <v>100</v>
      </c>
      <c r="AH61" s="110"/>
      <c r="AI61" s="361"/>
      <c r="AJ61" s="125">
        <f>AL61+AK61</f>
        <v>217380</v>
      </c>
      <c r="AK61" s="128">
        <v>0</v>
      </c>
      <c r="AL61" s="125">
        <f t="shared" si="35"/>
        <v>217380</v>
      </c>
      <c r="AM61" s="125"/>
      <c r="AN61" s="125">
        <f>0.5*$AJ61</f>
        <v>108690</v>
      </c>
      <c r="AO61" s="125">
        <f>0.5*$AJ61</f>
        <v>108690</v>
      </c>
      <c r="AP61" s="125"/>
      <c r="AQ61" s="125"/>
      <c r="AR61" s="125"/>
      <c r="AS61" s="125"/>
      <c r="AT61" s="125"/>
      <c r="AU61" s="125"/>
      <c r="AV61" s="125"/>
      <c r="AW61" s="125"/>
      <c r="AX61" s="179"/>
      <c r="AY61" s="180"/>
      <c r="AZ61" s="41">
        <f t="shared" si="3"/>
        <v>217380</v>
      </c>
      <c r="BA61" s="41">
        <f t="shared" si="4"/>
        <v>0</v>
      </c>
      <c r="BB61" s="352" t="s">
        <v>101</v>
      </c>
      <c r="BD61" s="363"/>
    </row>
    <row r="62" spans="1:56" s="130" customFormat="1" ht="23.25">
      <c r="A62" s="110">
        <v>2</v>
      </c>
      <c r="B62" s="110">
        <v>6</v>
      </c>
      <c r="C62" s="174" t="s">
        <v>152</v>
      </c>
      <c r="D62" s="110">
        <v>1.1000000000000001</v>
      </c>
      <c r="E62" s="110">
        <v>9</v>
      </c>
      <c r="F62" s="122" t="s">
        <v>103</v>
      </c>
      <c r="G62" s="122" t="s">
        <v>65</v>
      </c>
      <c r="H62" s="122" t="s">
        <v>66</v>
      </c>
      <c r="I62" s="177"/>
      <c r="J62" s="177" t="s">
        <v>68</v>
      </c>
      <c r="K62" s="110">
        <v>18.438600000000001</v>
      </c>
      <c r="L62" s="130">
        <v>99.631699999999995</v>
      </c>
      <c r="M62" s="125">
        <v>163035</v>
      </c>
      <c r="N62" s="359">
        <v>322200</v>
      </c>
      <c r="O62" s="125">
        <f t="shared" si="33"/>
        <v>-159165</v>
      </c>
      <c r="P62" s="360">
        <v>1</v>
      </c>
      <c r="Q62" s="360">
        <v>1</v>
      </c>
      <c r="R62" s="360">
        <v>1</v>
      </c>
      <c r="S62" s="360">
        <v>1</v>
      </c>
      <c r="T62" s="360">
        <v>1</v>
      </c>
      <c r="U62" s="110"/>
      <c r="V62" s="110"/>
      <c r="W62" s="110"/>
      <c r="X62" s="110"/>
      <c r="Y62" s="110"/>
      <c r="Z62" s="110">
        <v>3</v>
      </c>
      <c r="AA62" s="110"/>
      <c r="AB62" s="110"/>
      <c r="AC62" s="110">
        <v>2563</v>
      </c>
      <c r="AD62" s="110">
        <v>2563</v>
      </c>
      <c r="AE62" s="110" t="s">
        <v>69</v>
      </c>
      <c r="AF62" s="110">
        <v>60</v>
      </c>
      <c r="AG62" s="110" t="s">
        <v>104</v>
      </c>
      <c r="AH62" s="110"/>
      <c r="AI62" s="110"/>
      <c r="AJ62" s="125">
        <f t="shared" ref="AJ62:AJ63" si="38">AL62+AK62</f>
        <v>163035</v>
      </c>
      <c r="AK62" s="128">
        <v>0</v>
      </c>
      <c r="AL62" s="125">
        <f t="shared" si="35"/>
        <v>163035</v>
      </c>
      <c r="AM62" s="125"/>
      <c r="AN62" s="125">
        <f>0.5*$AJ62</f>
        <v>81517.5</v>
      </c>
      <c r="AO62" s="125">
        <f>0.5*$AJ62</f>
        <v>81517.5</v>
      </c>
      <c r="AP62" s="125"/>
      <c r="AQ62" s="125"/>
      <c r="AR62" s="125"/>
      <c r="AS62" s="125"/>
      <c r="AT62" s="125"/>
      <c r="AU62" s="125"/>
      <c r="AV62" s="125"/>
      <c r="AW62" s="125"/>
      <c r="AX62" s="179"/>
      <c r="AY62" s="180"/>
      <c r="AZ62" s="41">
        <f t="shared" si="3"/>
        <v>163035</v>
      </c>
      <c r="BA62" s="41">
        <f t="shared" si="4"/>
        <v>0</v>
      </c>
      <c r="BB62" s="110" t="s">
        <v>105</v>
      </c>
      <c r="BD62" s="181"/>
    </row>
    <row r="63" spans="1:56" s="130" customFormat="1" ht="23.25">
      <c r="A63" s="110">
        <v>2</v>
      </c>
      <c r="B63" s="110">
        <v>7</v>
      </c>
      <c r="C63" s="174" t="s">
        <v>153</v>
      </c>
      <c r="D63" s="110">
        <v>1.1000000000000001</v>
      </c>
      <c r="E63" s="110">
        <v>9</v>
      </c>
      <c r="F63" s="110" t="s">
        <v>107</v>
      </c>
      <c r="G63" s="110" t="s">
        <v>108</v>
      </c>
      <c r="H63" s="110" t="s">
        <v>76</v>
      </c>
      <c r="I63" s="177"/>
      <c r="J63" s="177" t="s">
        <v>78</v>
      </c>
      <c r="K63" s="110">
        <v>19.710100000000001</v>
      </c>
      <c r="L63" s="130">
        <v>99.662099999999995</v>
      </c>
      <c r="M63" s="125">
        <v>163035</v>
      </c>
      <c r="N63" s="359">
        <v>2255400</v>
      </c>
      <c r="O63" s="125">
        <f t="shared" si="33"/>
        <v>-2092365</v>
      </c>
      <c r="P63" s="360">
        <v>1</v>
      </c>
      <c r="Q63" s="360">
        <v>1</v>
      </c>
      <c r="R63" s="360">
        <v>1</v>
      </c>
      <c r="S63" s="360">
        <v>1</v>
      </c>
      <c r="T63" s="360">
        <v>1</v>
      </c>
      <c r="U63" s="110"/>
      <c r="V63" s="110"/>
      <c r="W63" s="110"/>
      <c r="X63" s="110"/>
      <c r="Y63" s="110"/>
      <c r="Z63" s="110">
        <v>3</v>
      </c>
      <c r="AA63" s="110"/>
      <c r="AB63" s="110"/>
      <c r="AC63" s="110">
        <v>2563</v>
      </c>
      <c r="AD63" s="110">
        <v>2563</v>
      </c>
      <c r="AE63" s="110" t="s">
        <v>69</v>
      </c>
      <c r="AF63" s="110">
        <v>60</v>
      </c>
      <c r="AG63" s="110" t="s">
        <v>111</v>
      </c>
      <c r="AH63" s="110"/>
      <c r="AI63" s="110"/>
      <c r="AJ63" s="125">
        <f t="shared" si="38"/>
        <v>163035</v>
      </c>
      <c r="AK63" s="128">
        <v>0</v>
      </c>
      <c r="AL63" s="125">
        <f t="shared" si="35"/>
        <v>163035</v>
      </c>
      <c r="AM63" s="125"/>
      <c r="AN63" s="125">
        <f t="shared" ref="AN63:AO63" si="39">0.5*$AJ63</f>
        <v>81517.5</v>
      </c>
      <c r="AO63" s="125">
        <f t="shared" si="39"/>
        <v>81517.5</v>
      </c>
      <c r="AP63" s="125"/>
      <c r="AQ63" s="125"/>
      <c r="AR63" s="125"/>
      <c r="AS63" s="125"/>
      <c r="AT63" s="125"/>
      <c r="AU63" s="125"/>
      <c r="AV63" s="125"/>
      <c r="AW63" s="125"/>
      <c r="AX63" s="179"/>
      <c r="AY63" s="180"/>
      <c r="AZ63" s="41">
        <f t="shared" si="3"/>
        <v>163035</v>
      </c>
      <c r="BA63" s="41">
        <f t="shared" si="4"/>
        <v>0</v>
      </c>
      <c r="BB63" s="110" t="s">
        <v>108</v>
      </c>
      <c r="BD63" s="181"/>
    </row>
    <row r="64" spans="1:56" s="74" customFormat="1" ht="23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7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70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71"/>
      <c r="AY64" s="72"/>
      <c r="AZ64" s="41">
        <f t="shared" si="3"/>
        <v>0</v>
      </c>
      <c r="BA64" s="41">
        <f t="shared" si="4"/>
        <v>0</v>
      </c>
      <c r="BB64" s="73">
        <v>4</v>
      </c>
      <c r="BD64" s="75"/>
    </row>
    <row r="65" spans="1:56" s="373" customFormat="1" ht="23.25">
      <c r="A65" s="216"/>
      <c r="B65" s="210">
        <f>+B66+B69+B76+B72+B82+B87</f>
        <v>6</v>
      </c>
      <c r="C65" s="368" t="s">
        <v>154</v>
      </c>
      <c r="D65" s="369"/>
      <c r="E65" s="210"/>
      <c r="F65" s="210"/>
      <c r="G65" s="210"/>
      <c r="H65" s="210"/>
      <c r="I65" s="210"/>
      <c r="J65" s="210"/>
      <c r="K65" s="210"/>
      <c r="L65" s="210"/>
      <c r="M65" s="214">
        <f>+M66+M69+M76+M82+M87+M72</f>
        <v>12000000</v>
      </c>
      <c r="N65" s="214">
        <f>+N66+N69+N76+N82+N87+N72</f>
        <v>12000000</v>
      </c>
      <c r="O65" s="370">
        <f>+M65-N65</f>
        <v>0</v>
      </c>
      <c r="P65" s="210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0"/>
      <c r="AI65" s="210"/>
      <c r="AJ65" s="214">
        <f t="shared" ref="AJ65:AX65" si="40">+AJ66+AJ69+AJ76+AJ82+AJ87+AJ72</f>
        <v>12000000</v>
      </c>
      <c r="AK65" s="371">
        <f t="shared" si="40"/>
        <v>0</v>
      </c>
      <c r="AL65" s="214">
        <f t="shared" si="40"/>
        <v>12000000</v>
      </c>
      <c r="AM65" s="214">
        <f t="shared" si="40"/>
        <v>400000</v>
      </c>
      <c r="AN65" s="214">
        <f t="shared" si="40"/>
        <v>1762500</v>
      </c>
      <c r="AO65" s="214">
        <f t="shared" si="40"/>
        <v>1962500</v>
      </c>
      <c r="AP65" s="214">
        <f t="shared" si="40"/>
        <v>1962500</v>
      </c>
      <c r="AQ65" s="214">
        <f t="shared" si="40"/>
        <v>1662500</v>
      </c>
      <c r="AR65" s="214">
        <f t="shared" si="40"/>
        <v>1562500</v>
      </c>
      <c r="AS65" s="214">
        <f t="shared" si="40"/>
        <v>1562500</v>
      </c>
      <c r="AT65" s="214">
        <f t="shared" si="40"/>
        <v>562500</v>
      </c>
      <c r="AU65" s="214">
        <f t="shared" si="40"/>
        <v>562500</v>
      </c>
      <c r="AV65" s="214">
        <f t="shared" si="40"/>
        <v>0</v>
      </c>
      <c r="AW65" s="214">
        <f t="shared" si="40"/>
        <v>0</v>
      </c>
      <c r="AX65" s="372">
        <f t="shared" si="40"/>
        <v>0</v>
      </c>
      <c r="AY65" s="372"/>
      <c r="AZ65" s="41">
        <f t="shared" si="3"/>
        <v>12000000</v>
      </c>
      <c r="BA65" s="41">
        <f t="shared" si="4"/>
        <v>0</v>
      </c>
      <c r="BB65" s="218">
        <v>3</v>
      </c>
      <c r="BC65" s="206"/>
    </row>
    <row r="66" spans="1:56" s="253" customFormat="1" ht="23.25">
      <c r="B66" s="254">
        <f>COUNT(B67:B68)</f>
        <v>0</v>
      </c>
      <c r="C66" s="264" t="s">
        <v>155</v>
      </c>
      <c r="D66" s="256"/>
      <c r="E66" s="254"/>
      <c r="F66" s="254"/>
      <c r="G66" s="254"/>
      <c r="H66" s="254"/>
      <c r="I66" s="254"/>
      <c r="J66" s="254"/>
      <c r="K66" s="254"/>
      <c r="L66" s="254"/>
      <c r="M66" s="257">
        <f>SUM(M67:M68)</f>
        <v>0</v>
      </c>
      <c r="N66" s="257">
        <f>SUM(N67:N68)</f>
        <v>0</v>
      </c>
      <c r="O66" s="374">
        <f>+M66-N66</f>
        <v>0</v>
      </c>
      <c r="P66" s="254"/>
      <c r="AH66" s="254"/>
      <c r="AI66" s="254"/>
      <c r="AJ66" s="257">
        <f t="shared" ref="AJ66:AX66" si="41">SUM(AJ67:AJ68)</f>
        <v>0</v>
      </c>
      <c r="AK66" s="259">
        <f t="shared" si="41"/>
        <v>0</v>
      </c>
      <c r="AL66" s="257">
        <f t="shared" si="41"/>
        <v>0</v>
      </c>
      <c r="AM66" s="257">
        <f t="shared" si="41"/>
        <v>0</v>
      </c>
      <c r="AN66" s="257">
        <f t="shared" si="41"/>
        <v>0</v>
      </c>
      <c r="AO66" s="257">
        <f t="shared" si="41"/>
        <v>0</v>
      </c>
      <c r="AP66" s="257">
        <f t="shared" si="41"/>
        <v>0</v>
      </c>
      <c r="AQ66" s="257">
        <f t="shared" si="41"/>
        <v>0</v>
      </c>
      <c r="AR66" s="257">
        <f t="shared" si="41"/>
        <v>0</v>
      </c>
      <c r="AS66" s="257">
        <f t="shared" si="41"/>
        <v>0</v>
      </c>
      <c r="AT66" s="257">
        <f t="shared" si="41"/>
        <v>0</v>
      </c>
      <c r="AU66" s="257">
        <f t="shared" si="41"/>
        <v>0</v>
      </c>
      <c r="AV66" s="257">
        <f t="shared" si="41"/>
        <v>0</v>
      </c>
      <c r="AW66" s="257">
        <f t="shared" si="41"/>
        <v>0</v>
      </c>
      <c r="AX66" s="375">
        <f t="shared" si="41"/>
        <v>0</v>
      </c>
      <c r="AY66" s="375"/>
      <c r="AZ66" s="41">
        <f t="shared" si="3"/>
        <v>0</v>
      </c>
      <c r="BA66" s="41">
        <f t="shared" si="4"/>
        <v>0</v>
      </c>
      <c r="BB66" s="254" t="s">
        <v>116</v>
      </c>
      <c r="BD66" s="261"/>
    </row>
    <row r="67" spans="1:56" s="338" customFormat="1" ht="23.25">
      <c r="B67" s="339"/>
      <c r="C67" s="376"/>
      <c r="D67" s="340"/>
      <c r="E67" s="339"/>
      <c r="F67" s="339"/>
      <c r="G67" s="339"/>
      <c r="H67" s="339"/>
      <c r="I67" s="339"/>
      <c r="J67" s="339"/>
      <c r="K67" s="339"/>
      <c r="L67" s="339"/>
      <c r="M67" s="341"/>
      <c r="N67" s="341"/>
      <c r="O67" s="339"/>
      <c r="P67" s="339"/>
      <c r="AH67" s="339"/>
      <c r="AI67" s="339"/>
      <c r="AJ67" s="339"/>
      <c r="AK67" s="342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77"/>
      <c r="AY67" s="378"/>
      <c r="AZ67" s="41">
        <f t="shared" si="3"/>
        <v>0</v>
      </c>
      <c r="BA67" s="41">
        <f t="shared" si="4"/>
        <v>0</v>
      </c>
      <c r="BB67" s="339" t="s">
        <v>116</v>
      </c>
      <c r="BD67" s="346"/>
    </row>
    <row r="68" spans="1:56" s="74" customFormat="1" ht="23.25">
      <c r="A68" s="66"/>
      <c r="B68" s="66"/>
      <c r="C68" s="66"/>
      <c r="D68" s="66"/>
      <c r="E68" s="65"/>
      <c r="F68" s="66"/>
      <c r="G68" s="66"/>
      <c r="H68" s="66"/>
      <c r="I68" s="66"/>
      <c r="J68" s="66"/>
      <c r="K68" s="66"/>
      <c r="L68" s="66"/>
      <c r="M68" s="67"/>
      <c r="N68" s="67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70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71"/>
      <c r="AY68" s="72"/>
      <c r="AZ68" s="41">
        <f t="shared" si="3"/>
        <v>0</v>
      </c>
      <c r="BA68" s="41">
        <f t="shared" si="4"/>
        <v>0</v>
      </c>
      <c r="BB68" s="73" t="s">
        <v>116</v>
      </c>
      <c r="BD68" s="75"/>
    </row>
    <row r="69" spans="1:56" s="253" customFormat="1" ht="23.25">
      <c r="B69" s="254">
        <f>COUNT(B70:B71)</f>
        <v>0</v>
      </c>
      <c r="C69" s="263" t="s">
        <v>127</v>
      </c>
      <c r="D69" s="256"/>
      <c r="E69" s="254"/>
      <c r="F69" s="254"/>
      <c r="G69" s="254"/>
      <c r="H69" s="254"/>
      <c r="I69" s="254"/>
      <c r="J69" s="254"/>
      <c r="K69" s="254"/>
      <c r="L69" s="254"/>
      <c r="M69" s="257">
        <f>SUM(M70:M71)</f>
        <v>0</v>
      </c>
      <c r="N69" s="257">
        <f>SUM(N70:N71)</f>
        <v>0</v>
      </c>
      <c r="O69" s="374">
        <f>+M69-N69</f>
        <v>0</v>
      </c>
      <c r="P69" s="254"/>
      <c r="V69" s="257">
        <f>SUM(V70:V71)</f>
        <v>0</v>
      </c>
      <c r="W69" s="257">
        <f>SUM(W70:W71)</f>
        <v>0</v>
      </c>
      <c r="X69" s="257">
        <f>SUM(X70:X71)</f>
        <v>0</v>
      </c>
      <c r="Y69" s="257">
        <f>SUM(Y70:Y71)</f>
        <v>0</v>
      </c>
      <c r="Z69" s="257">
        <f>SUM(Z70:Z71)</f>
        <v>0</v>
      </c>
      <c r="AH69" s="254"/>
      <c r="AI69" s="254"/>
      <c r="AJ69" s="257">
        <f>SUM(AJ70:AJ71)</f>
        <v>0</v>
      </c>
      <c r="AK69" s="259"/>
      <c r="AL69" s="257">
        <f t="shared" ref="AL69:AX69" si="42">SUM(AL70:AL71)</f>
        <v>0</v>
      </c>
      <c r="AM69" s="257">
        <f t="shared" si="42"/>
        <v>0</v>
      </c>
      <c r="AN69" s="257">
        <f t="shared" si="42"/>
        <v>0</v>
      </c>
      <c r="AO69" s="257">
        <f t="shared" si="42"/>
        <v>0</v>
      </c>
      <c r="AP69" s="257">
        <f t="shared" si="42"/>
        <v>0</v>
      </c>
      <c r="AQ69" s="257">
        <f t="shared" si="42"/>
        <v>0</v>
      </c>
      <c r="AR69" s="257">
        <f t="shared" si="42"/>
        <v>0</v>
      </c>
      <c r="AS69" s="257">
        <f t="shared" si="42"/>
        <v>0</v>
      </c>
      <c r="AT69" s="257">
        <f t="shared" si="42"/>
        <v>0</v>
      </c>
      <c r="AU69" s="257">
        <f t="shared" si="42"/>
        <v>0</v>
      </c>
      <c r="AV69" s="257">
        <f t="shared" si="42"/>
        <v>0</v>
      </c>
      <c r="AW69" s="257">
        <f t="shared" si="42"/>
        <v>0</v>
      </c>
      <c r="AX69" s="375">
        <f t="shared" si="42"/>
        <v>0</v>
      </c>
      <c r="AY69" s="375"/>
      <c r="AZ69" s="41">
        <f t="shared" si="3"/>
        <v>0</v>
      </c>
      <c r="BA69" s="41">
        <f t="shared" si="4"/>
        <v>0</v>
      </c>
      <c r="BB69" s="254" t="s">
        <v>89</v>
      </c>
      <c r="BD69" s="261"/>
    </row>
    <row r="70" spans="1:56" s="74" customFormat="1" ht="23.25">
      <c r="A70" s="66"/>
      <c r="B70" s="66"/>
      <c r="C70" s="66"/>
      <c r="D70" s="66"/>
      <c r="E70" s="65"/>
      <c r="F70" s="66"/>
      <c r="G70" s="66"/>
      <c r="H70" s="66"/>
      <c r="I70" s="66"/>
      <c r="J70" s="66"/>
      <c r="K70" s="66"/>
      <c r="L70" s="66"/>
      <c r="M70" s="67"/>
      <c r="N70" s="67"/>
      <c r="O70" s="68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7"/>
      <c r="AK70" s="70"/>
      <c r="AL70" s="67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71"/>
      <c r="AY70" s="72"/>
      <c r="AZ70" s="41">
        <f t="shared" ref="AZ70:AZ133" si="43">SUM(AM70:AX70)</f>
        <v>0</v>
      </c>
      <c r="BA70" s="41">
        <f t="shared" si="4"/>
        <v>0</v>
      </c>
      <c r="BB70" s="73" t="s">
        <v>89</v>
      </c>
      <c r="BD70" s="75"/>
    </row>
    <row r="71" spans="1:56" s="74" customFormat="1" ht="23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7"/>
      <c r="N71" s="67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7"/>
      <c r="AK71" s="70"/>
      <c r="AL71" s="67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71"/>
      <c r="AY71" s="72"/>
      <c r="AZ71" s="41">
        <f t="shared" si="43"/>
        <v>0</v>
      </c>
      <c r="BA71" s="41">
        <f t="shared" si="4"/>
        <v>0</v>
      </c>
      <c r="BB71" s="73" t="s">
        <v>89</v>
      </c>
      <c r="BD71" s="75"/>
    </row>
    <row r="72" spans="1:56" s="226" customFormat="1" ht="23.25">
      <c r="B72" s="223">
        <f>COUNT(B73:B75)</f>
        <v>1</v>
      </c>
      <c r="C72" s="263" t="s">
        <v>135</v>
      </c>
      <c r="D72" s="264"/>
      <c r="E72" s="223"/>
      <c r="F72" s="223"/>
      <c r="G72" s="223"/>
      <c r="H72" s="223"/>
      <c r="I72" s="223"/>
      <c r="J72" s="223"/>
      <c r="K72" s="223"/>
      <c r="L72" s="223"/>
      <c r="M72" s="227">
        <f>SUM(M73:M75)</f>
        <v>500000</v>
      </c>
      <c r="N72" s="227">
        <f>SUM(N73:N75)</f>
        <v>500000</v>
      </c>
      <c r="O72" s="227">
        <f>SUM(O73:O86)</f>
        <v>0</v>
      </c>
      <c r="P72" s="223"/>
      <c r="AH72" s="223"/>
      <c r="AI72" s="223"/>
      <c r="AJ72" s="227">
        <f t="shared" ref="AJ72:AP72" si="44">SUM(AJ73:AJ75)</f>
        <v>500000</v>
      </c>
      <c r="AK72" s="265">
        <f t="shared" si="44"/>
        <v>0</v>
      </c>
      <c r="AL72" s="227">
        <f t="shared" si="44"/>
        <v>500000</v>
      </c>
      <c r="AM72" s="227">
        <f t="shared" si="44"/>
        <v>0</v>
      </c>
      <c r="AN72" s="227">
        <f t="shared" si="44"/>
        <v>200000</v>
      </c>
      <c r="AO72" s="227">
        <f t="shared" si="44"/>
        <v>150000</v>
      </c>
      <c r="AP72" s="227">
        <f t="shared" si="44"/>
        <v>150000</v>
      </c>
      <c r="AQ72" s="227"/>
      <c r="AR72" s="227"/>
      <c r="AS72" s="227"/>
      <c r="AT72" s="227"/>
      <c r="AU72" s="227"/>
      <c r="AV72" s="227"/>
      <c r="AW72" s="227"/>
      <c r="AX72" s="266"/>
      <c r="AY72" s="266"/>
      <c r="AZ72" s="41">
        <f t="shared" si="43"/>
        <v>500000</v>
      </c>
      <c r="BA72" s="41">
        <f t="shared" ref="BA72:BA135" si="45">+AJ72-AZ72</f>
        <v>0</v>
      </c>
      <c r="BB72" s="254" t="s">
        <v>66</v>
      </c>
      <c r="BD72" s="267"/>
    </row>
    <row r="73" spans="1:56" s="74" customFormat="1" ht="23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7"/>
      <c r="N73" s="67"/>
      <c r="O73" s="169">
        <f>+M73-N73</f>
        <v>0</v>
      </c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70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71"/>
      <c r="AY73" s="72"/>
      <c r="AZ73" s="41">
        <f t="shared" si="43"/>
        <v>0</v>
      </c>
      <c r="BA73" s="41">
        <f t="shared" si="45"/>
        <v>0</v>
      </c>
      <c r="BB73" s="73" t="s">
        <v>66</v>
      </c>
      <c r="BD73" s="75"/>
    </row>
    <row r="74" spans="1:56" s="182" customFormat="1" ht="23.25">
      <c r="A74" s="183">
        <v>2</v>
      </c>
      <c r="B74" s="183">
        <v>1</v>
      </c>
      <c r="C74" s="379" t="s">
        <v>156</v>
      </c>
      <c r="D74" s="183">
        <v>1.1000000000000001</v>
      </c>
      <c r="E74" s="183">
        <v>13</v>
      </c>
      <c r="F74" s="155" t="s">
        <v>94</v>
      </c>
      <c r="G74" s="155" t="s">
        <v>65</v>
      </c>
      <c r="H74" s="155" t="s">
        <v>66</v>
      </c>
      <c r="I74" s="178"/>
      <c r="J74" s="165" t="s">
        <v>68</v>
      </c>
      <c r="K74" s="158">
        <v>18.300699999999999</v>
      </c>
      <c r="L74" s="158">
        <v>99.469099999999997</v>
      </c>
      <c r="M74" s="189">
        <v>500000</v>
      </c>
      <c r="N74" s="189">
        <v>500000</v>
      </c>
      <c r="O74" s="178">
        <f>+M74-N74</f>
        <v>0</v>
      </c>
      <c r="P74" s="288">
        <v>1</v>
      </c>
      <c r="Q74" s="380">
        <v>1</v>
      </c>
      <c r="R74" s="381">
        <v>1</v>
      </c>
      <c r="S74" s="381">
        <v>1</v>
      </c>
      <c r="T74" s="381">
        <v>1</v>
      </c>
      <c r="U74" s="165"/>
      <c r="V74" s="190"/>
      <c r="W74" s="190"/>
      <c r="X74" s="382"/>
      <c r="Y74" s="383"/>
      <c r="Z74" s="383"/>
      <c r="AA74" s="183"/>
      <c r="AB74" s="183"/>
      <c r="AC74" s="183">
        <v>2563</v>
      </c>
      <c r="AD74" s="183">
        <v>2563</v>
      </c>
      <c r="AE74" s="183" t="s">
        <v>69</v>
      </c>
      <c r="AF74" s="165"/>
      <c r="AG74" s="194" t="s">
        <v>95</v>
      </c>
      <c r="AH74" s="194"/>
      <c r="AI74" s="262"/>
      <c r="AJ74" s="384">
        <v>500000</v>
      </c>
      <c r="AK74" s="116"/>
      <c r="AL74" s="384">
        <v>500000</v>
      </c>
      <c r="AM74" s="178"/>
      <c r="AN74" s="178">
        <f t="shared" ref="AN74" si="46">0.4*AL74</f>
        <v>200000</v>
      </c>
      <c r="AO74" s="178">
        <f t="shared" ref="AO74" si="47">0.3*AL74</f>
        <v>150000</v>
      </c>
      <c r="AP74" s="178">
        <f t="shared" ref="AP74" si="48">0.3*AL74</f>
        <v>150000</v>
      </c>
      <c r="AQ74" s="189"/>
      <c r="AR74" s="189"/>
      <c r="AS74" s="189"/>
      <c r="AT74" s="189"/>
      <c r="AU74" s="189"/>
      <c r="AV74" s="178"/>
      <c r="AW74" s="178"/>
      <c r="AX74" s="385"/>
      <c r="AY74" s="171"/>
      <c r="AZ74" s="41">
        <f t="shared" si="43"/>
        <v>500000</v>
      </c>
      <c r="BA74" s="41">
        <f t="shared" si="45"/>
        <v>0</v>
      </c>
      <c r="BB74" s="183" t="s">
        <v>66</v>
      </c>
      <c r="BD74" s="192"/>
    </row>
    <row r="75" spans="1:56" s="172" customFormat="1" ht="23.25">
      <c r="A75" s="153"/>
      <c r="B75" s="153"/>
      <c r="C75" s="328"/>
      <c r="D75" s="153"/>
      <c r="E75" s="153"/>
      <c r="F75" s="157"/>
      <c r="G75" s="157"/>
      <c r="H75" s="157"/>
      <c r="I75" s="156"/>
      <c r="J75" s="157"/>
      <c r="K75" s="329"/>
      <c r="L75" s="329"/>
      <c r="M75" s="330"/>
      <c r="N75" s="330"/>
      <c r="O75" s="156"/>
      <c r="P75" s="159"/>
      <c r="Q75" s="160"/>
      <c r="R75" s="161"/>
      <c r="S75" s="161"/>
      <c r="T75" s="161"/>
      <c r="U75" s="157"/>
      <c r="V75" s="162"/>
      <c r="W75" s="162"/>
      <c r="X75" s="163"/>
      <c r="Y75" s="164"/>
      <c r="Z75" s="164"/>
      <c r="AA75" s="153"/>
      <c r="AB75" s="153"/>
      <c r="AC75" s="153"/>
      <c r="AD75" s="153"/>
      <c r="AE75" s="153"/>
      <c r="AF75" s="157"/>
      <c r="AG75" s="166"/>
      <c r="AH75" s="166"/>
      <c r="AI75" s="167"/>
      <c r="AJ75" s="331"/>
      <c r="AK75" s="168"/>
      <c r="AL75" s="331"/>
      <c r="AM75" s="156"/>
      <c r="AN75" s="156"/>
      <c r="AO75" s="156"/>
      <c r="AP75" s="156"/>
      <c r="AQ75" s="169"/>
      <c r="AR75" s="169"/>
      <c r="AS75" s="169"/>
      <c r="AT75" s="169"/>
      <c r="AU75" s="169"/>
      <c r="AV75" s="156"/>
      <c r="AW75" s="156"/>
      <c r="AX75" s="170"/>
      <c r="AY75" s="171"/>
      <c r="AZ75" s="41">
        <f t="shared" si="43"/>
        <v>0</v>
      </c>
      <c r="BA75" s="41">
        <f t="shared" si="45"/>
        <v>0</v>
      </c>
      <c r="BB75" s="153" t="s">
        <v>66</v>
      </c>
      <c r="BD75" s="173"/>
    </row>
    <row r="76" spans="1:56" s="226" customFormat="1" ht="23.25">
      <c r="B76" s="223">
        <f>COUNT(B77:B81)</f>
        <v>3</v>
      </c>
      <c r="C76" s="264" t="s">
        <v>137</v>
      </c>
      <c r="D76" s="264"/>
      <c r="E76" s="223"/>
      <c r="F76" s="223"/>
      <c r="G76" s="223"/>
      <c r="H76" s="223"/>
      <c r="I76" s="223"/>
      <c r="J76" s="223"/>
      <c r="K76" s="223"/>
      <c r="L76" s="223"/>
      <c r="M76" s="227">
        <f>SUM(M77:M81)</f>
        <v>4500000</v>
      </c>
      <c r="N76" s="227">
        <f>SUM(N77:N81)</f>
        <v>4500000</v>
      </c>
      <c r="O76" s="386">
        <f>SUM(O77:O81)</f>
        <v>0</v>
      </c>
      <c r="P76" s="223"/>
      <c r="AH76" s="223"/>
      <c r="AI76" s="223"/>
      <c r="AJ76" s="333">
        <f t="shared" ref="AJ76:AX76" si="49">SUM(AJ77:AJ81)</f>
        <v>4500000</v>
      </c>
      <c r="AK76" s="265">
        <f t="shared" si="49"/>
        <v>0</v>
      </c>
      <c r="AL76" s="333">
        <f t="shared" si="49"/>
        <v>4500000</v>
      </c>
      <c r="AM76" s="333">
        <f t="shared" si="49"/>
        <v>0</v>
      </c>
      <c r="AN76" s="333">
        <f t="shared" si="49"/>
        <v>562500</v>
      </c>
      <c r="AO76" s="333">
        <f t="shared" si="49"/>
        <v>562500</v>
      </c>
      <c r="AP76" s="333">
        <f t="shared" si="49"/>
        <v>562500</v>
      </c>
      <c r="AQ76" s="333">
        <f t="shared" si="49"/>
        <v>562500</v>
      </c>
      <c r="AR76" s="333">
        <f t="shared" si="49"/>
        <v>562500</v>
      </c>
      <c r="AS76" s="333">
        <f t="shared" si="49"/>
        <v>562500</v>
      </c>
      <c r="AT76" s="333">
        <f t="shared" si="49"/>
        <v>562500</v>
      </c>
      <c r="AU76" s="333">
        <f t="shared" si="49"/>
        <v>562500</v>
      </c>
      <c r="AV76" s="333">
        <f t="shared" si="49"/>
        <v>0</v>
      </c>
      <c r="AW76" s="333">
        <f t="shared" si="49"/>
        <v>0</v>
      </c>
      <c r="AX76" s="334">
        <f t="shared" si="49"/>
        <v>0</v>
      </c>
      <c r="AY76" s="334"/>
      <c r="AZ76" s="41">
        <f t="shared" si="43"/>
        <v>4500000</v>
      </c>
      <c r="BA76" s="41">
        <f t="shared" si="45"/>
        <v>0</v>
      </c>
      <c r="BB76" s="254" t="s">
        <v>101</v>
      </c>
      <c r="BD76" s="267"/>
    </row>
    <row r="77" spans="1:56" s="74" customFormat="1" ht="23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7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70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71"/>
      <c r="AY77" s="72"/>
      <c r="AZ77" s="41">
        <f t="shared" si="43"/>
        <v>0</v>
      </c>
      <c r="BA77" s="41">
        <f t="shared" si="45"/>
        <v>0</v>
      </c>
      <c r="BB77" s="73" t="s">
        <v>101</v>
      </c>
      <c r="BD77" s="75"/>
    </row>
    <row r="78" spans="1:56" s="130" customFormat="1" ht="23.25">
      <c r="A78" s="110">
        <v>2</v>
      </c>
      <c r="B78" s="110">
        <v>1</v>
      </c>
      <c r="C78" s="174" t="s">
        <v>157</v>
      </c>
      <c r="D78" s="110">
        <v>1.1000000000000001</v>
      </c>
      <c r="E78" s="110">
        <v>13</v>
      </c>
      <c r="F78" s="122" t="s">
        <v>158</v>
      </c>
      <c r="G78" s="122" t="s">
        <v>159</v>
      </c>
      <c r="H78" s="122" t="s">
        <v>66</v>
      </c>
      <c r="I78" s="387" t="s">
        <v>68</v>
      </c>
      <c r="J78" s="177" t="s">
        <v>160</v>
      </c>
      <c r="K78" s="388">
        <v>18.8079</v>
      </c>
      <c r="L78" s="130">
        <v>99.643199999999993</v>
      </c>
      <c r="M78" s="125">
        <v>1500000</v>
      </c>
      <c r="N78" s="125">
        <v>1500000</v>
      </c>
      <c r="O78" s="125">
        <v>0</v>
      </c>
      <c r="P78" s="110">
        <v>1</v>
      </c>
      <c r="Q78" s="110">
        <v>1</v>
      </c>
      <c r="R78" s="110">
        <v>4</v>
      </c>
      <c r="S78" s="110">
        <v>4</v>
      </c>
      <c r="T78" s="110">
        <v>4</v>
      </c>
      <c r="U78" s="110"/>
      <c r="V78" s="110"/>
      <c r="W78" s="110"/>
      <c r="X78" s="110"/>
      <c r="Y78" s="110"/>
      <c r="Z78" s="110">
        <v>20</v>
      </c>
      <c r="AA78" s="110"/>
      <c r="AB78" s="110"/>
      <c r="AC78" s="110">
        <v>2563</v>
      </c>
      <c r="AD78" s="110">
        <v>2563</v>
      </c>
      <c r="AE78" s="110" t="s">
        <v>69</v>
      </c>
      <c r="AF78" s="110">
        <v>300</v>
      </c>
      <c r="AG78" s="110" t="s">
        <v>100</v>
      </c>
      <c r="AH78" s="110"/>
      <c r="AI78" s="110"/>
      <c r="AJ78" s="125">
        <v>1500000</v>
      </c>
      <c r="AK78" s="128">
        <v>0</v>
      </c>
      <c r="AL78" s="125">
        <v>1500000</v>
      </c>
      <c r="AM78" s="125"/>
      <c r="AN78" s="178">
        <f t="shared" ref="AN78:AU80" si="50">$AJ78*0.125</f>
        <v>187500</v>
      </c>
      <c r="AO78" s="178">
        <f t="shared" si="50"/>
        <v>187500</v>
      </c>
      <c r="AP78" s="178">
        <f t="shared" si="50"/>
        <v>187500</v>
      </c>
      <c r="AQ78" s="178">
        <f t="shared" si="50"/>
        <v>187500</v>
      </c>
      <c r="AR78" s="178">
        <f t="shared" si="50"/>
        <v>187500</v>
      </c>
      <c r="AS78" s="178">
        <f t="shared" si="50"/>
        <v>187500</v>
      </c>
      <c r="AT78" s="178">
        <f t="shared" si="50"/>
        <v>187500</v>
      </c>
      <c r="AU78" s="178">
        <f t="shared" si="50"/>
        <v>187500</v>
      </c>
      <c r="AV78" s="125"/>
      <c r="AW78" s="125"/>
      <c r="AX78" s="179"/>
      <c r="AY78" s="180"/>
      <c r="AZ78" s="41">
        <f t="shared" si="43"/>
        <v>1500000</v>
      </c>
      <c r="BA78" s="41">
        <f t="shared" si="45"/>
        <v>0</v>
      </c>
      <c r="BB78" s="110" t="s">
        <v>101</v>
      </c>
      <c r="BD78" s="181"/>
    </row>
    <row r="79" spans="1:56" s="130" customFormat="1" ht="23.25">
      <c r="A79" s="110">
        <v>2</v>
      </c>
      <c r="B79" s="110">
        <v>2</v>
      </c>
      <c r="C79" s="174" t="s">
        <v>161</v>
      </c>
      <c r="D79" s="110">
        <v>1.1000000000000001</v>
      </c>
      <c r="E79" s="110">
        <v>13</v>
      </c>
      <c r="F79" s="122" t="s">
        <v>162</v>
      </c>
      <c r="G79" s="122" t="s">
        <v>162</v>
      </c>
      <c r="H79" s="122" t="s">
        <v>66</v>
      </c>
      <c r="I79" s="176" t="s">
        <v>68</v>
      </c>
      <c r="J79" s="177" t="s">
        <v>99</v>
      </c>
      <c r="K79" s="388">
        <v>18.312999999999999</v>
      </c>
      <c r="L79" s="130">
        <v>99.380899999999997</v>
      </c>
      <c r="M79" s="125">
        <v>1500000</v>
      </c>
      <c r="N79" s="125">
        <v>1500000</v>
      </c>
      <c r="O79" s="125">
        <v>0</v>
      </c>
      <c r="P79" s="110">
        <v>1</v>
      </c>
      <c r="Q79" s="110">
        <v>1</v>
      </c>
      <c r="R79" s="110">
        <v>4</v>
      </c>
      <c r="S79" s="110">
        <v>4</v>
      </c>
      <c r="T79" s="110">
        <v>4</v>
      </c>
      <c r="U79" s="110"/>
      <c r="V79" s="110"/>
      <c r="W79" s="110"/>
      <c r="X79" s="110"/>
      <c r="Y79" s="110"/>
      <c r="Z79" s="110">
        <v>5</v>
      </c>
      <c r="AA79" s="110"/>
      <c r="AB79" s="110"/>
      <c r="AC79" s="110">
        <v>2563</v>
      </c>
      <c r="AD79" s="110">
        <v>2563</v>
      </c>
      <c r="AE79" s="110" t="s">
        <v>69</v>
      </c>
      <c r="AF79" s="110">
        <v>120</v>
      </c>
      <c r="AG79" s="110" t="s">
        <v>100</v>
      </c>
      <c r="AH79" s="110"/>
      <c r="AI79" s="110"/>
      <c r="AJ79" s="125">
        <v>1500000</v>
      </c>
      <c r="AK79" s="128">
        <v>0</v>
      </c>
      <c r="AL79" s="125">
        <v>1500000</v>
      </c>
      <c r="AM79" s="125"/>
      <c r="AN79" s="178">
        <f t="shared" si="50"/>
        <v>187500</v>
      </c>
      <c r="AO79" s="178">
        <f t="shared" si="50"/>
        <v>187500</v>
      </c>
      <c r="AP79" s="178">
        <f t="shared" si="50"/>
        <v>187500</v>
      </c>
      <c r="AQ79" s="178">
        <f t="shared" si="50"/>
        <v>187500</v>
      </c>
      <c r="AR79" s="178">
        <f t="shared" si="50"/>
        <v>187500</v>
      </c>
      <c r="AS79" s="178">
        <f t="shared" si="50"/>
        <v>187500</v>
      </c>
      <c r="AT79" s="178">
        <f t="shared" si="50"/>
        <v>187500</v>
      </c>
      <c r="AU79" s="178">
        <f t="shared" si="50"/>
        <v>187500</v>
      </c>
      <c r="AV79" s="125"/>
      <c r="AW79" s="125"/>
      <c r="AX79" s="179"/>
      <c r="AY79" s="180"/>
      <c r="AZ79" s="41">
        <f t="shared" si="43"/>
        <v>1500000</v>
      </c>
      <c r="BA79" s="41">
        <f t="shared" si="45"/>
        <v>0</v>
      </c>
      <c r="BB79" s="110" t="s">
        <v>101</v>
      </c>
      <c r="BD79" s="181"/>
    </row>
    <row r="80" spans="1:56" s="130" customFormat="1" ht="23.25">
      <c r="A80" s="110">
        <v>2</v>
      </c>
      <c r="B80" s="110">
        <v>3</v>
      </c>
      <c r="C80" s="174" t="s">
        <v>163</v>
      </c>
      <c r="D80" s="110">
        <v>1.1000000000000001</v>
      </c>
      <c r="E80" s="110">
        <v>13</v>
      </c>
      <c r="F80" s="122" t="s">
        <v>164</v>
      </c>
      <c r="G80" s="122" t="s">
        <v>65</v>
      </c>
      <c r="H80" s="122" t="s">
        <v>66</v>
      </c>
      <c r="I80" s="176" t="s">
        <v>68</v>
      </c>
      <c r="J80" s="177" t="s">
        <v>99</v>
      </c>
      <c r="K80" s="388">
        <v>18.394600000000001</v>
      </c>
      <c r="L80" s="388">
        <v>99.583799999999997</v>
      </c>
      <c r="M80" s="125">
        <v>1500000</v>
      </c>
      <c r="N80" s="125">
        <v>1500000</v>
      </c>
      <c r="O80" s="125">
        <v>0</v>
      </c>
      <c r="P80" s="110">
        <v>1</v>
      </c>
      <c r="Q80" s="110">
        <v>1</v>
      </c>
      <c r="R80" s="110">
        <v>4</v>
      </c>
      <c r="S80" s="110">
        <v>4</v>
      </c>
      <c r="T80" s="110">
        <v>4</v>
      </c>
      <c r="U80" s="110"/>
      <c r="V80" s="110"/>
      <c r="W80" s="110"/>
      <c r="X80" s="110"/>
      <c r="Y80" s="110" t="s">
        <v>79</v>
      </c>
      <c r="Z80" s="110">
        <v>9</v>
      </c>
      <c r="AA80" s="110"/>
      <c r="AB80" s="110"/>
      <c r="AC80" s="110">
        <v>2563</v>
      </c>
      <c r="AD80" s="110">
        <v>2563</v>
      </c>
      <c r="AE80" s="110" t="s">
        <v>69</v>
      </c>
      <c r="AF80" s="110">
        <v>180</v>
      </c>
      <c r="AG80" s="110" t="s">
        <v>100</v>
      </c>
      <c r="AH80" s="110"/>
      <c r="AI80" s="110"/>
      <c r="AJ80" s="125">
        <v>1500000</v>
      </c>
      <c r="AK80" s="128">
        <v>0</v>
      </c>
      <c r="AL80" s="125">
        <v>1500000</v>
      </c>
      <c r="AM80" s="125"/>
      <c r="AN80" s="178">
        <f t="shared" si="50"/>
        <v>187500</v>
      </c>
      <c r="AO80" s="178">
        <f t="shared" si="50"/>
        <v>187500</v>
      </c>
      <c r="AP80" s="178">
        <f t="shared" si="50"/>
        <v>187500</v>
      </c>
      <c r="AQ80" s="178">
        <f t="shared" si="50"/>
        <v>187500</v>
      </c>
      <c r="AR80" s="178">
        <f t="shared" si="50"/>
        <v>187500</v>
      </c>
      <c r="AS80" s="178">
        <f t="shared" si="50"/>
        <v>187500</v>
      </c>
      <c r="AT80" s="178">
        <f t="shared" si="50"/>
        <v>187500</v>
      </c>
      <c r="AU80" s="178">
        <f t="shared" si="50"/>
        <v>187500</v>
      </c>
      <c r="AV80" s="125"/>
      <c r="AW80" s="125"/>
      <c r="AX80" s="179"/>
      <c r="AY80" s="180"/>
      <c r="AZ80" s="41">
        <f t="shared" si="43"/>
        <v>1500000</v>
      </c>
      <c r="BA80" s="41">
        <f t="shared" si="45"/>
        <v>0</v>
      </c>
      <c r="BB80" s="110" t="s">
        <v>101</v>
      </c>
      <c r="BD80" s="181"/>
    </row>
    <row r="81" spans="1:56" s="74" customFormat="1" ht="23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7"/>
      <c r="N81" s="67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70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71"/>
      <c r="AY81" s="72"/>
      <c r="AZ81" s="41">
        <f t="shared" si="43"/>
        <v>0</v>
      </c>
      <c r="BA81" s="41">
        <f t="shared" si="45"/>
        <v>0</v>
      </c>
      <c r="BB81" s="73" t="s">
        <v>101</v>
      </c>
      <c r="BD81" s="75"/>
    </row>
    <row r="82" spans="1:56" s="226" customFormat="1" ht="23.25">
      <c r="B82" s="223">
        <f>COUNT(B83:B86)</f>
        <v>2</v>
      </c>
      <c r="C82" s="264" t="s">
        <v>139</v>
      </c>
      <c r="D82" s="264"/>
      <c r="E82" s="223"/>
      <c r="F82" s="223"/>
      <c r="G82" s="223"/>
      <c r="H82" s="223"/>
      <c r="I82" s="223"/>
      <c r="J82" s="223"/>
      <c r="K82" s="223"/>
      <c r="L82" s="223"/>
      <c r="M82" s="227">
        <f>SUM(M83:M86)</f>
        <v>7000000</v>
      </c>
      <c r="N82" s="227">
        <f>SUM(N83:N86)</f>
        <v>7000000</v>
      </c>
      <c r="O82" s="227">
        <f>SUM(O83:O86)</f>
        <v>0</v>
      </c>
      <c r="P82" s="223"/>
      <c r="V82" s="227">
        <f>SUM(V83:V86)</f>
        <v>0</v>
      </c>
      <c r="W82" s="227">
        <f>SUM(W83:W86)</f>
        <v>0</v>
      </c>
      <c r="X82" s="227">
        <f>SUM(X83:X86)</f>
        <v>0</v>
      </c>
      <c r="Y82" s="227">
        <f>SUM(Y83:Y86)</f>
        <v>0</v>
      </c>
      <c r="Z82" s="227">
        <f>SUM(Z83:Z86)</f>
        <v>0</v>
      </c>
      <c r="AH82" s="223"/>
      <c r="AI82" s="223"/>
      <c r="AJ82" s="227">
        <f t="shared" ref="AJ82:AX82" si="51">SUM(AJ83:AJ86)</f>
        <v>7000000</v>
      </c>
      <c r="AK82" s="265">
        <f t="shared" si="51"/>
        <v>0</v>
      </c>
      <c r="AL82" s="227">
        <f t="shared" si="51"/>
        <v>7000000</v>
      </c>
      <c r="AM82" s="227">
        <f t="shared" si="51"/>
        <v>400000</v>
      </c>
      <c r="AN82" s="227">
        <f t="shared" si="51"/>
        <v>1000000</v>
      </c>
      <c r="AO82" s="227">
        <f t="shared" si="51"/>
        <v>1250000</v>
      </c>
      <c r="AP82" s="227">
        <f t="shared" si="51"/>
        <v>1250000</v>
      </c>
      <c r="AQ82" s="227">
        <f t="shared" si="51"/>
        <v>1100000</v>
      </c>
      <c r="AR82" s="227">
        <f t="shared" si="51"/>
        <v>1000000</v>
      </c>
      <c r="AS82" s="227">
        <f t="shared" si="51"/>
        <v>1000000</v>
      </c>
      <c r="AT82" s="227">
        <f t="shared" si="51"/>
        <v>0</v>
      </c>
      <c r="AU82" s="227">
        <f t="shared" si="51"/>
        <v>0</v>
      </c>
      <c r="AV82" s="227">
        <f t="shared" si="51"/>
        <v>0</v>
      </c>
      <c r="AW82" s="227">
        <f t="shared" si="51"/>
        <v>0</v>
      </c>
      <c r="AX82" s="266">
        <f t="shared" si="51"/>
        <v>0</v>
      </c>
      <c r="AY82" s="266"/>
      <c r="AZ82" s="41">
        <f t="shared" si="43"/>
        <v>7000000</v>
      </c>
      <c r="BA82" s="41">
        <f t="shared" si="45"/>
        <v>0</v>
      </c>
      <c r="BB82" s="254" t="s">
        <v>105</v>
      </c>
      <c r="BD82" s="267"/>
    </row>
    <row r="83" spans="1:56" s="74" customFormat="1" ht="23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7"/>
      <c r="N83" s="67"/>
      <c r="O83" s="125"/>
      <c r="P83" s="66"/>
      <c r="Q83" s="66"/>
      <c r="R83" s="66"/>
      <c r="S83" s="66"/>
      <c r="T83" s="66"/>
      <c r="U83" s="66"/>
      <c r="V83" s="67"/>
      <c r="W83" s="67"/>
      <c r="X83" s="67"/>
      <c r="Y83" s="67"/>
      <c r="Z83" s="67"/>
      <c r="AA83" s="66"/>
      <c r="AB83" s="66"/>
      <c r="AC83" s="66"/>
      <c r="AD83" s="66"/>
      <c r="AE83" s="66"/>
      <c r="AF83" s="66"/>
      <c r="AG83" s="66"/>
      <c r="AH83" s="66"/>
      <c r="AI83" s="66"/>
      <c r="AJ83" s="67"/>
      <c r="AK83" s="70"/>
      <c r="AL83" s="67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71"/>
      <c r="AY83" s="72"/>
      <c r="AZ83" s="41">
        <f t="shared" si="43"/>
        <v>0</v>
      </c>
      <c r="BA83" s="41">
        <f t="shared" si="45"/>
        <v>0</v>
      </c>
      <c r="BB83" s="73" t="s">
        <v>105</v>
      </c>
      <c r="BD83" s="75"/>
    </row>
    <row r="84" spans="1:56" s="393" customFormat="1" ht="23.25">
      <c r="A84" s="110">
        <v>2</v>
      </c>
      <c r="B84" s="110">
        <v>1</v>
      </c>
      <c r="C84" s="178" t="s">
        <v>165</v>
      </c>
      <c r="D84" s="110">
        <v>1.1000000000000001</v>
      </c>
      <c r="E84" s="110">
        <v>9</v>
      </c>
      <c r="F84" s="109" t="s">
        <v>103</v>
      </c>
      <c r="G84" s="109" t="s">
        <v>65</v>
      </c>
      <c r="H84" s="109" t="s">
        <v>66</v>
      </c>
      <c r="I84" s="389" t="s">
        <v>67</v>
      </c>
      <c r="J84" s="186" t="s">
        <v>68</v>
      </c>
      <c r="K84" s="390">
        <v>18.439093</v>
      </c>
      <c r="L84" s="391">
        <v>99.635626000000002</v>
      </c>
      <c r="M84" s="178">
        <v>4000000</v>
      </c>
      <c r="N84" s="178">
        <v>4000000</v>
      </c>
      <c r="O84" s="125">
        <v>0</v>
      </c>
      <c r="P84" s="110">
        <v>1</v>
      </c>
      <c r="Q84" s="110">
        <v>1</v>
      </c>
      <c r="R84" s="110">
        <v>1</v>
      </c>
      <c r="S84" s="110">
        <v>1</v>
      </c>
      <c r="T84" s="110">
        <v>1</v>
      </c>
      <c r="U84" s="110"/>
      <c r="V84" s="359"/>
      <c r="W84" s="359"/>
      <c r="X84" s="359"/>
      <c r="Y84" s="359"/>
      <c r="Z84" s="359"/>
      <c r="AA84" s="110"/>
      <c r="AB84" s="110"/>
      <c r="AC84" s="110">
        <v>2563</v>
      </c>
      <c r="AD84" s="110">
        <v>2563</v>
      </c>
      <c r="AE84" s="110" t="s">
        <v>69</v>
      </c>
      <c r="AF84" s="110">
        <v>180</v>
      </c>
      <c r="AG84" s="392" t="s">
        <v>104</v>
      </c>
      <c r="AH84" s="392"/>
      <c r="AI84" s="361"/>
      <c r="AJ84" s="178">
        <v>4000000</v>
      </c>
      <c r="AK84" s="116"/>
      <c r="AL84" s="178">
        <v>4000000</v>
      </c>
      <c r="AM84" s="109">
        <v>300000</v>
      </c>
      <c r="AN84" s="178">
        <v>500000</v>
      </c>
      <c r="AO84" s="178">
        <v>750000</v>
      </c>
      <c r="AP84" s="125">
        <v>750000</v>
      </c>
      <c r="AQ84" s="125">
        <v>600000</v>
      </c>
      <c r="AR84" s="125">
        <v>550000</v>
      </c>
      <c r="AS84" s="125">
        <v>550000</v>
      </c>
      <c r="AT84" s="125"/>
      <c r="AU84" s="125"/>
      <c r="AV84" s="125"/>
      <c r="AW84" s="125"/>
      <c r="AX84" s="385"/>
      <c r="AY84" s="171"/>
      <c r="AZ84" s="41">
        <f t="shared" si="43"/>
        <v>4000000</v>
      </c>
      <c r="BA84" s="41">
        <f t="shared" si="45"/>
        <v>0</v>
      </c>
      <c r="BB84" s="183" t="s">
        <v>105</v>
      </c>
      <c r="BD84" s="394"/>
    </row>
    <row r="85" spans="1:56" s="182" customFormat="1" ht="23.25">
      <c r="A85" s="119">
        <v>2</v>
      </c>
      <c r="B85" s="119">
        <v>2</v>
      </c>
      <c r="C85" s="178" t="s">
        <v>166</v>
      </c>
      <c r="D85" s="183">
        <v>1.1000000000000001</v>
      </c>
      <c r="E85" s="183">
        <v>9</v>
      </c>
      <c r="F85" s="109" t="s">
        <v>103</v>
      </c>
      <c r="G85" s="109" t="s">
        <v>65</v>
      </c>
      <c r="H85" s="109" t="s">
        <v>66</v>
      </c>
      <c r="I85" s="389" t="s">
        <v>67</v>
      </c>
      <c r="J85" s="186" t="s">
        <v>68</v>
      </c>
      <c r="K85" s="187">
        <v>18.439093</v>
      </c>
      <c r="L85" s="188">
        <v>99.635626000000002</v>
      </c>
      <c r="M85" s="178">
        <v>3000000</v>
      </c>
      <c r="N85" s="178">
        <v>3000000</v>
      </c>
      <c r="O85" s="125">
        <v>0</v>
      </c>
      <c r="P85" s="190">
        <v>1</v>
      </c>
      <c r="Q85" s="190">
        <v>1</v>
      </c>
      <c r="R85" s="190">
        <v>1</v>
      </c>
      <c r="S85" s="190">
        <v>1</v>
      </c>
      <c r="T85" s="190">
        <v>1</v>
      </c>
      <c r="U85" s="190"/>
      <c r="V85" s="395"/>
      <c r="W85" s="395"/>
      <c r="X85" s="359"/>
      <c r="Y85" s="359"/>
      <c r="Z85" s="395"/>
      <c r="AA85" s="110"/>
      <c r="AB85" s="110"/>
      <c r="AC85" s="183">
        <v>2563</v>
      </c>
      <c r="AD85" s="183">
        <v>2563</v>
      </c>
      <c r="AE85" s="183" t="s">
        <v>69</v>
      </c>
      <c r="AF85" s="183">
        <v>180</v>
      </c>
      <c r="AG85" s="115" t="s">
        <v>104</v>
      </c>
      <c r="AH85" s="194"/>
      <c r="AI85" s="262"/>
      <c r="AJ85" s="178">
        <v>3000000</v>
      </c>
      <c r="AK85" s="116"/>
      <c r="AL85" s="178">
        <v>3000000</v>
      </c>
      <c r="AM85" s="109">
        <v>100000</v>
      </c>
      <c r="AN85" s="109">
        <v>500000</v>
      </c>
      <c r="AO85" s="109">
        <v>500000</v>
      </c>
      <c r="AP85" s="109">
        <v>500000</v>
      </c>
      <c r="AQ85" s="109">
        <v>500000</v>
      </c>
      <c r="AR85" s="109">
        <v>450000</v>
      </c>
      <c r="AS85" s="109">
        <v>450000</v>
      </c>
      <c r="AT85" s="109"/>
      <c r="AU85" s="109"/>
      <c r="AV85" s="109"/>
      <c r="AW85" s="109"/>
      <c r="AX85" s="117"/>
      <c r="AY85" s="118"/>
      <c r="AZ85" s="41">
        <f t="shared" si="43"/>
        <v>3000000</v>
      </c>
      <c r="BA85" s="41">
        <f t="shared" si="45"/>
        <v>0</v>
      </c>
      <c r="BB85" s="183" t="s">
        <v>105</v>
      </c>
      <c r="BD85" s="192"/>
    </row>
    <row r="86" spans="1:56" s="401" customFormat="1" ht="23.25">
      <c r="A86" s="131"/>
      <c r="B86" s="131"/>
      <c r="C86" s="396"/>
      <c r="D86" s="131"/>
      <c r="E86" s="131"/>
      <c r="F86" s="131"/>
      <c r="G86" s="131"/>
      <c r="H86" s="131"/>
      <c r="I86" s="131"/>
      <c r="J86" s="131"/>
      <c r="K86" s="131"/>
      <c r="L86" s="131"/>
      <c r="M86" s="397"/>
      <c r="N86" s="397"/>
      <c r="O86" s="125">
        <v>0</v>
      </c>
      <c r="P86" s="131"/>
      <c r="Q86" s="131"/>
      <c r="R86" s="131"/>
      <c r="S86" s="131"/>
      <c r="T86" s="131"/>
      <c r="U86" s="131"/>
      <c r="V86" s="397"/>
      <c r="W86" s="397"/>
      <c r="X86" s="397"/>
      <c r="Y86" s="397"/>
      <c r="Z86" s="397"/>
      <c r="AA86" s="131"/>
      <c r="AB86" s="131"/>
      <c r="AC86" s="131"/>
      <c r="AD86" s="131"/>
      <c r="AE86" s="131"/>
      <c r="AF86" s="131"/>
      <c r="AG86" s="131"/>
      <c r="AH86" s="131"/>
      <c r="AI86" s="131"/>
      <c r="AJ86" s="397"/>
      <c r="AK86" s="398"/>
      <c r="AL86" s="397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399"/>
      <c r="AY86" s="400"/>
      <c r="AZ86" s="41">
        <f t="shared" si="43"/>
        <v>0</v>
      </c>
      <c r="BA86" s="41">
        <f t="shared" si="45"/>
        <v>0</v>
      </c>
      <c r="BB86" s="73" t="s">
        <v>105</v>
      </c>
      <c r="BC86" s="74"/>
    </row>
    <row r="87" spans="1:56" s="253" customFormat="1" ht="23.25">
      <c r="B87" s="254">
        <f>COUNT(B88:B89)</f>
        <v>0</v>
      </c>
      <c r="C87" s="264" t="s">
        <v>141</v>
      </c>
      <c r="D87" s="256"/>
      <c r="E87" s="254"/>
      <c r="F87" s="254"/>
      <c r="G87" s="254"/>
      <c r="H87" s="254"/>
      <c r="I87" s="254"/>
      <c r="J87" s="254"/>
      <c r="K87" s="254"/>
      <c r="L87" s="254"/>
      <c r="M87" s="257">
        <f>SUM(M88:M89)</f>
        <v>0</v>
      </c>
      <c r="N87" s="257">
        <f>SUM(N88:N89)</f>
        <v>0</v>
      </c>
      <c r="O87" s="258">
        <f>SUM(O88:O89)</f>
        <v>0</v>
      </c>
      <c r="P87" s="254"/>
      <c r="U87" s="402">
        <f t="shared" ref="U87:Z87" si="52">SUM(U88:U89)</f>
        <v>0</v>
      </c>
      <c r="V87" s="257">
        <f t="shared" si="52"/>
        <v>0</v>
      </c>
      <c r="W87" s="402">
        <f t="shared" si="52"/>
        <v>0</v>
      </c>
      <c r="X87" s="402">
        <f t="shared" si="52"/>
        <v>0</v>
      </c>
      <c r="Y87" s="402">
        <f t="shared" si="52"/>
        <v>0</v>
      </c>
      <c r="Z87" s="257">
        <f t="shared" si="52"/>
        <v>0</v>
      </c>
      <c r="AH87" s="254"/>
      <c r="AI87" s="254"/>
      <c r="AJ87" s="258">
        <f t="shared" ref="AJ87:AX87" si="53">SUM(AJ88:AJ89)</f>
        <v>0</v>
      </c>
      <c r="AK87" s="259">
        <f t="shared" si="53"/>
        <v>0</v>
      </c>
      <c r="AL87" s="258">
        <f t="shared" si="53"/>
        <v>0</v>
      </c>
      <c r="AM87" s="258">
        <f t="shared" si="53"/>
        <v>0</v>
      </c>
      <c r="AN87" s="258">
        <f t="shared" si="53"/>
        <v>0</v>
      </c>
      <c r="AO87" s="258">
        <f t="shared" si="53"/>
        <v>0</v>
      </c>
      <c r="AP87" s="258">
        <f t="shared" si="53"/>
        <v>0</v>
      </c>
      <c r="AQ87" s="258">
        <f t="shared" si="53"/>
        <v>0</v>
      </c>
      <c r="AR87" s="258">
        <f t="shared" si="53"/>
        <v>0</v>
      </c>
      <c r="AS87" s="258">
        <f t="shared" si="53"/>
        <v>0</v>
      </c>
      <c r="AT87" s="258">
        <f t="shared" si="53"/>
        <v>0</v>
      </c>
      <c r="AU87" s="258">
        <f t="shared" si="53"/>
        <v>0</v>
      </c>
      <c r="AV87" s="258">
        <f t="shared" si="53"/>
        <v>0</v>
      </c>
      <c r="AW87" s="258">
        <f t="shared" si="53"/>
        <v>0</v>
      </c>
      <c r="AX87" s="260">
        <f t="shared" si="53"/>
        <v>0</v>
      </c>
      <c r="AY87" s="260"/>
      <c r="AZ87" s="41">
        <f t="shared" si="43"/>
        <v>0</v>
      </c>
      <c r="BA87" s="41">
        <f t="shared" si="45"/>
        <v>0</v>
      </c>
      <c r="BB87" s="254" t="s">
        <v>108</v>
      </c>
      <c r="BD87" s="261"/>
    </row>
    <row r="88" spans="1:56" s="74" customFormat="1" ht="23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7"/>
      <c r="N88" s="67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7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70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71"/>
      <c r="AY88" s="72"/>
      <c r="AZ88" s="41">
        <f t="shared" si="43"/>
        <v>0</v>
      </c>
      <c r="BA88" s="41">
        <f t="shared" si="45"/>
        <v>0</v>
      </c>
      <c r="BB88" s="73" t="s">
        <v>108</v>
      </c>
      <c r="BD88" s="75"/>
    </row>
    <row r="89" spans="1:56" s="74" customFormat="1" ht="23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7"/>
      <c r="N89" s="67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7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70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71"/>
      <c r="AY89" s="72"/>
      <c r="AZ89" s="41">
        <f t="shared" si="43"/>
        <v>0</v>
      </c>
      <c r="BA89" s="41">
        <f t="shared" si="45"/>
        <v>0</v>
      </c>
      <c r="BB89" s="73" t="s">
        <v>108</v>
      </c>
      <c r="BD89" s="75"/>
    </row>
    <row r="90" spans="1:56" s="373" customFormat="1" ht="23.25">
      <c r="A90" s="216"/>
      <c r="B90" s="210">
        <f>+B91+B95+B99+B104</f>
        <v>5</v>
      </c>
      <c r="C90" s="368" t="s">
        <v>167</v>
      </c>
      <c r="D90" s="369"/>
      <c r="E90" s="210"/>
      <c r="F90" s="210"/>
      <c r="G90" s="210"/>
      <c r="H90" s="210"/>
      <c r="I90" s="210"/>
      <c r="J90" s="210"/>
      <c r="K90" s="210"/>
      <c r="L90" s="210"/>
      <c r="M90" s="214">
        <f>+M91+M95+M99+M104</f>
        <v>31200000</v>
      </c>
      <c r="N90" s="214">
        <f>+N91+N95+N99+N104</f>
        <v>31200000</v>
      </c>
      <c r="O90" s="370">
        <f>+M90-N90</f>
        <v>0</v>
      </c>
      <c r="P90" s="210"/>
      <c r="Q90" s="216"/>
      <c r="R90" s="216"/>
      <c r="S90" s="216"/>
      <c r="T90" s="216"/>
      <c r="U90" s="216"/>
      <c r="V90" s="214">
        <f t="shared" ref="V90:Z90" si="54">+V91+V95+V99+V104</f>
        <v>18800</v>
      </c>
      <c r="W90" s="214">
        <f t="shared" si="54"/>
        <v>0</v>
      </c>
      <c r="X90" s="214">
        <f t="shared" si="54"/>
        <v>0</v>
      </c>
      <c r="Y90" s="214">
        <f t="shared" si="54"/>
        <v>1325</v>
      </c>
      <c r="Z90" s="214">
        <f t="shared" si="54"/>
        <v>176.60426027625229</v>
      </c>
      <c r="AA90" s="216"/>
      <c r="AB90" s="216"/>
      <c r="AC90" s="216"/>
      <c r="AD90" s="216"/>
      <c r="AE90" s="216"/>
      <c r="AF90" s="216"/>
      <c r="AG90" s="216"/>
      <c r="AH90" s="210"/>
      <c r="AI90" s="210"/>
      <c r="AJ90" s="214">
        <f t="shared" ref="AJ90:AX90" si="55">+AJ91+AJ95+AJ99+AJ104</f>
        <v>31200000</v>
      </c>
      <c r="AK90" s="371">
        <f t="shared" si="55"/>
        <v>0</v>
      </c>
      <c r="AL90" s="214">
        <f t="shared" si="55"/>
        <v>31200000</v>
      </c>
      <c r="AM90" s="214">
        <f t="shared" si="55"/>
        <v>150000</v>
      </c>
      <c r="AN90" s="214">
        <f t="shared" si="55"/>
        <v>985000</v>
      </c>
      <c r="AO90" s="214">
        <f t="shared" si="55"/>
        <v>2580000</v>
      </c>
      <c r="AP90" s="214">
        <f t="shared" si="55"/>
        <v>4460000</v>
      </c>
      <c r="AQ90" s="214">
        <f t="shared" si="55"/>
        <v>4960000</v>
      </c>
      <c r="AR90" s="214">
        <f t="shared" si="55"/>
        <v>5030000</v>
      </c>
      <c r="AS90" s="214">
        <f t="shared" si="55"/>
        <v>4660000</v>
      </c>
      <c r="AT90" s="214">
        <f t="shared" si="55"/>
        <v>4550000</v>
      </c>
      <c r="AU90" s="214">
        <f t="shared" si="55"/>
        <v>3425000</v>
      </c>
      <c r="AV90" s="214">
        <f t="shared" si="55"/>
        <v>400000</v>
      </c>
      <c r="AW90" s="214">
        <f t="shared" si="55"/>
        <v>0</v>
      </c>
      <c r="AX90" s="372">
        <f t="shared" si="55"/>
        <v>0</v>
      </c>
      <c r="AY90" s="372"/>
      <c r="AZ90" s="41">
        <f t="shared" si="43"/>
        <v>31200000</v>
      </c>
      <c r="BA90" s="41">
        <f t="shared" si="45"/>
        <v>0</v>
      </c>
      <c r="BB90" s="218">
        <v>3</v>
      </c>
      <c r="BC90" s="206"/>
    </row>
    <row r="91" spans="1:56" s="226" customFormat="1" ht="23.25">
      <c r="B91" s="223">
        <f>COUNT(B92:B94)</f>
        <v>1</v>
      </c>
      <c r="C91" s="263" t="s">
        <v>127</v>
      </c>
      <c r="D91" s="264"/>
      <c r="E91" s="223"/>
      <c r="F91" s="223"/>
      <c r="G91" s="223"/>
      <c r="H91" s="223"/>
      <c r="I91" s="223"/>
      <c r="J91" s="223"/>
      <c r="K91" s="223"/>
      <c r="L91" s="223"/>
      <c r="M91" s="227">
        <f>SUM(M92:M94)</f>
        <v>2200000</v>
      </c>
      <c r="N91" s="227">
        <f>SUM(N92:N94)</f>
        <v>2200000</v>
      </c>
      <c r="O91" s="332">
        <f>+M91-N91</f>
        <v>0</v>
      </c>
      <c r="P91" s="223"/>
      <c r="V91" s="227">
        <f t="shared" ref="V91:Z91" si="56">SUM(V92:V94)</f>
        <v>12800</v>
      </c>
      <c r="W91" s="227">
        <f t="shared" si="56"/>
        <v>0</v>
      </c>
      <c r="X91" s="227">
        <f t="shared" si="56"/>
        <v>0</v>
      </c>
      <c r="Y91" s="227">
        <f t="shared" si="56"/>
        <v>65</v>
      </c>
      <c r="Z91" s="227">
        <f t="shared" si="56"/>
        <v>40</v>
      </c>
      <c r="AH91" s="223"/>
      <c r="AI91" s="223"/>
      <c r="AJ91" s="227">
        <f t="shared" ref="AJ91:AX91" si="57">SUM(AJ92:AJ94)</f>
        <v>2200000</v>
      </c>
      <c r="AK91" s="265">
        <f t="shared" si="57"/>
        <v>0</v>
      </c>
      <c r="AL91" s="227">
        <f t="shared" si="57"/>
        <v>2200000</v>
      </c>
      <c r="AM91" s="227">
        <f t="shared" si="57"/>
        <v>0</v>
      </c>
      <c r="AN91" s="227">
        <f t="shared" si="57"/>
        <v>110000</v>
      </c>
      <c r="AO91" s="227">
        <f t="shared" si="57"/>
        <v>330000</v>
      </c>
      <c r="AP91" s="227">
        <f t="shared" si="57"/>
        <v>660000</v>
      </c>
      <c r="AQ91" s="227">
        <f t="shared" si="57"/>
        <v>660000</v>
      </c>
      <c r="AR91" s="227">
        <f t="shared" si="57"/>
        <v>330000</v>
      </c>
      <c r="AS91" s="227">
        <f t="shared" si="57"/>
        <v>110000</v>
      </c>
      <c r="AT91" s="227">
        <f t="shared" si="57"/>
        <v>0</v>
      </c>
      <c r="AU91" s="227">
        <f t="shared" si="57"/>
        <v>0</v>
      </c>
      <c r="AV91" s="227">
        <f t="shared" si="57"/>
        <v>0</v>
      </c>
      <c r="AW91" s="227">
        <f t="shared" si="57"/>
        <v>0</v>
      </c>
      <c r="AX91" s="266">
        <f t="shared" si="57"/>
        <v>0</v>
      </c>
      <c r="AY91" s="266"/>
      <c r="AZ91" s="41">
        <f t="shared" si="43"/>
        <v>2200000</v>
      </c>
      <c r="BA91" s="41">
        <f t="shared" si="45"/>
        <v>0</v>
      </c>
      <c r="BB91" s="254" t="s">
        <v>89</v>
      </c>
      <c r="BD91" s="267"/>
    </row>
    <row r="92" spans="1:56" s="74" customFormat="1" ht="23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7"/>
      <c r="N92" s="67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70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71"/>
      <c r="AY92" s="72"/>
      <c r="AZ92" s="41">
        <f t="shared" si="43"/>
        <v>0</v>
      </c>
      <c r="BA92" s="41">
        <f t="shared" si="45"/>
        <v>0</v>
      </c>
      <c r="BB92" s="73" t="s">
        <v>89</v>
      </c>
      <c r="BD92" s="75"/>
    </row>
    <row r="93" spans="1:56" s="408" customFormat="1" ht="47.25" customHeight="1">
      <c r="A93" s="110">
        <v>2</v>
      </c>
      <c r="B93" s="110">
        <v>1</v>
      </c>
      <c r="C93" s="403" t="s">
        <v>168</v>
      </c>
      <c r="D93" s="269">
        <v>1.1000000000000001</v>
      </c>
      <c r="E93" s="182">
        <v>13</v>
      </c>
      <c r="F93" s="404" t="s">
        <v>169</v>
      </c>
      <c r="G93" s="404" t="s">
        <v>65</v>
      </c>
      <c r="H93" s="404" t="s">
        <v>89</v>
      </c>
      <c r="I93" s="405" t="s">
        <v>90</v>
      </c>
      <c r="J93" s="405" t="s">
        <v>91</v>
      </c>
      <c r="K93" s="406" t="s">
        <v>170</v>
      </c>
      <c r="L93" s="406" t="s">
        <v>171</v>
      </c>
      <c r="M93" s="274">
        <v>2200000</v>
      </c>
      <c r="N93" s="274">
        <v>2200000</v>
      </c>
      <c r="O93" s="359">
        <f>+M93-N93</f>
        <v>0</v>
      </c>
      <c r="P93" s="407" t="s">
        <v>172</v>
      </c>
      <c r="Q93" s="407" t="s">
        <v>172</v>
      </c>
      <c r="R93" s="407" t="s">
        <v>172</v>
      </c>
      <c r="S93" s="407" t="s">
        <v>172</v>
      </c>
      <c r="T93" s="407" t="s">
        <v>173</v>
      </c>
      <c r="V93" s="202">
        <v>12800</v>
      </c>
      <c r="W93" s="202"/>
      <c r="X93" s="202"/>
      <c r="Y93" s="202">
        <v>65</v>
      </c>
      <c r="Z93" s="202">
        <v>40</v>
      </c>
      <c r="AA93" s="110"/>
      <c r="AB93" s="110"/>
      <c r="AC93" s="409">
        <v>2563</v>
      </c>
      <c r="AD93" s="110">
        <v>2563</v>
      </c>
      <c r="AE93" s="110" t="s">
        <v>69</v>
      </c>
      <c r="AF93" s="110">
        <v>240</v>
      </c>
      <c r="AG93" s="110" t="s">
        <v>131</v>
      </c>
      <c r="AJ93" s="128">
        <v>2200000</v>
      </c>
      <c r="AK93" s="410"/>
      <c r="AL93" s="128">
        <v>2200000</v>
      </c>
      <c r="AN93" s="274">
        <f>AJ93*0.05</f>
        <v>110000</v>
      </c>
      <c r="AO93" s="274">
        <f>AJ93*0.15</f>
        <v>330000</v>
      </c>
      <c r="AP93" s="274">
        <f>AJ93*0.3</f>
        <v>660000</v>
      </c>
      <c r="AQ93" s="274">
        <f>AJ93*0.3</f>
        <v>660000</v>
      </c>
      <c r="AR93" s="274">
        <f>AJ93*0.15</f>
        <v>330000</v>
      </c>
      <c r="AS93" s="274">
        <f>AJ93*0.05</f>
        <v>110000</v>
      </c>
      <c r="AT93" s="274"/>
      <c r="AU93" s="274"/>
      <c r="AV93" s="274"/>
      <c r="AW93" s="274"/>
      <c r="AX93" s="281"/>
      <c r="AY93" s="282"/>
      <c r="AZ93" s="41">
        <f t="shared" si="43"/>
        <v>2200000</v>
      </c>
      <c r="BA93" s="41">
        <f t="shared" si="45"/>
        <v>0</v>
      </c>
      <c r="BB93" s="110" t="s">
        <v>89</v>
      </c>
      <c r="BD93" s="411"/>
    </row>
    <row r="94" spans="1:56" s="74" customFormat="1" ht="23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7"/>
      <c r="N94" s="67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70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71"/>
      <c r="AY94" s="72"/>
      <c r="AZ94" s="41">
        <f t="shared" si="43"/>
        <v>0</v>
      </c>
      <c r="BA94" s="41">
        <f t="shared" si="45"/>
        <v>0</v>
      </c>
      <c r="BB94" s="73" t="s">
        <v>89</v>
      </c>
      <c r="BD94" s="75"/>
    </row>
    <row r="95" spans="1:56" s="226" customFormat="1" ht="23.25">
      <c r="B95" s="223">
        <f>COUNT(B96:B98)</f>
        <v>1</v>
      </c>
      <c r="C95" s="264" t="s">
        <v>137</v>
      </c>
      <c r="D95" s="264"/>
      <c r="E95" s="223"/>
      <c r="F95" s="223"/>
      <c r="G95" s="223"/>
      <c r="H95" s="223"/>
      <c r="I95" s="223"/>
      <c r="J95" s="223"/>
      <c r="K95" s="223"/>
      <c r="L95" s="223"/>
      <c r="M95" s="227">
        <f>SUM(M96:M98)</f>
        <v>4000000</v>
      </c>
      <c r="N95" s="227">
        <f>SUM(N96:N98)</f>
        <v>4000000</v>
      </c>
      <c r="O95" s="333">
        <f>SUM(O96:O98)</f>
        <v>0</v>
      </c>
      <c r="P95" s="223"/>
      <c r="V95" s="227">
        <f t="shared" ref="V95:Z95" si="58">SUM(V96:V98)</f>
        <v>0</v>
      </c>
      <c r="W95" s="227">
        <f t="shared" si="58"/>
        <v>0</v>
      </c>
      <c r="X95" s="227">
        <f t="shared" si="58"/>
        <v>0</v>
      </c>
      <c r="Y95" s="227">
        <f t="shared" si="58"/>
        <v>260</v>
      </c>
      <c r="Z95" s="227">
        <f t="shared" si="58"/>
        <v>30</v>
      </c>
      <c r="AH95" s="223"/>
      <c r="AI95" s="223"/>
      <c r="AJ95" s="227">
        <f t="shared" ref="AJ95:AX95" si="59">SUM(AJ96:AJ98)</f>
        <v>4000000</v>
      </c>
      <c r="AK95" s="265">
        <f t="shared" si="59"/>
        <v>0</v>
      </c>
      <c r="AL95" s="227">
        <f t="shared" si="59"/>
        <v>4000000</v>
      </c>
      <c r="AM95" s="227">
        <f t="shared" si="59"/>
        <v>0</v>
      </c>
      <c r="AN95" s="227">
        <f t="shared" si="59"/>
        <v>500000</v>
      </c>
      <c r="AO95" s="227">
        <f t="shared" si="59"/>
        <v>500000</v>
      </c>
      <c r="AP95" s="227">
        <f t="shared" si="59"/>
        <v>500000</v>
      </c>
      <c r="AQ95" s="227">
        <f t="shared" si="59"/>
        <v>500000</v>
      </c>
      <c r="AR95" s="227">
        <f t="shared" si="59"/>
        <v>500000</v>
      </c>
      <c r="AS95" s="227">
        <f t="shared" si="59"/>
        <v>500000</v>
      </c>
      <c r="AT95" s="227">
        <f t="shared" si="59"/>
        <v>500000</v>
      </c>
      <c r="AU95" s="227">
        <f t="shared" si="59"/>
        <v>500000</v>
      </c>
      <c r="AV95" s="227">
        <f t="shared" si="59"/>
        <v>0</v>
      </c>
      <c r="AW95" s="227">
        <f t="shared" si="59"/>
        <v>0</v>
      </c>
      <c r="AX95" s="266">
        <f t="shared" si="59"/>
        <v>0</v>
      </c>
      <c r="AY95" s="266"/>
      <c r="AZ95" s="41">
        <f t="shared" si="43"/>
        <v>4000000</v>
      </c>
      <c r="BA95" s="41">
        <f t="shared" si="45"/>
        <v>0</v>
      </c>
      <c r="BB95" s="254" t="s">
        <v>101</v>
      </c>
      <c r="BD95" s="267"/>
    </row>
    <row r="96" spans="1:56" s="74" customFormat="1" ht="23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7"/>
      <c r="N96" s="67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70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71"/>
      <c r="AY96" s="72"/>
      <c r="AZ96" s="41">
        <f t="shared" si="43"/>
        <v>0</v>
      </c>
      <c r="BA96" s="41">
        <f t="shared" si="45"/>
        <v>0</v>
      </c>
      <c r="BB96" s="73" t="s">
        <v>101</v>
      </c>
      <c r="BD96" s="75"/>
    </row>
    <row r="97" spans="1:56" s="130" customFormat="1" ht="23.25">
      <c r="A97" s="110">
        <v>2</v>
      </c>
      <c r="B97" s="110">
        <v>1</v>
      </c>
      <c r="C97" s="174" t="s">
        <v>174</v>
      </c>
      <c r="D97" s="110">
        <v>1.1000000000000001</v>
      </c>
      <c r="E97" s="110">
        <v>13</v>
      </c>
      <c r="F97" s="122" t="s">
        <v>175</v>
      </c>
      <c r="G97" s="122" t="s">
        <v>65</v>
      </c>
      <c r="H97" s="122" t="s">
        <v>66</v>
      </c>
      <c r="I97" s="176" t="s">
        <v>68</v>
      </c>
      <c r="J97" s="177" t="s">
        <v>99</v>
      </c>
      <c r="K97" s="388">
        <v>18.264199999999999</v>
      </c>
      <c r="L97" s="388">
        <v>99.361999999999995</v>
      </c>
      <c r="M97" s="125">
        <v>4000000</v>
      </c>
      <c r="N97" s="125">
        <v>4000000</v>
      </c>
      <c r="O97" s="359">
        <f>+M97-N97</f>
        <v>0</v>
      </c>
      <c r="P97" s="110">
        <v>1</v>
      </c>
      <c r="Q97" s="110">
        <v>1</v>
      </c>
      <c r="R97" s="110">
        <v>1</v>
      </c>
      <c r="S97" s="110">
        <v>1</v>
      </c>
      <c r="T97" s="110">
        <v>4</v>
      </c>
      <c r="U97" s="110"/>
      <c r="V97" s="110"/>
      <c r="W97" s="110"/>
      <c r="X97" s="110"/>
      <c r="Y97" s="359">
        <v>260</v>
      </c>
      <c r="Z97" s="359">
        <v>30</v>
      </c>
      <c r="AA97" s="110"/>
      <c r="AB97" s="110"/>
      <c r="AC97" s="110">
        <v>2563</v>
      </c>
      <c r="AD97" s="110">
        <v>2563</v>
      </c>
      <c r="AE97" s="110" t="s">
        <v>69</v>
      </c>
      <c r="AF97" s="110">
        <v>270</v>
      </c>
      <c r="AG97" s="110" t="s">
        <v>100</v>
      </c>
      <c r="AH97" s="110"/>
      <c r="AI97" s="110"/>
      <c r="AJ97" s="125">
        <v>4000000</v>
      </c>
      <c r="AK97" s="128">
        <v>0</v>
      </c>
      <c r="AL97" s="125">
        <v>4000000</v>
      </c>
      <c r="AM97" s="125"/>
      <c r="AN97" s="178">
        <f t="shared" ref="AN97:AU97" si="60">$AJ97*0.125</f>
        <v>500000</v>
      </c>
      <c r="AO97" s="178">
        <f t="shared" si="60"/>
        <v>500000</v>
      </c>
      <c r="AP97" s="178">
        <f t="shared" si="60"/>
        <v>500000</v>
      </c>
      <c r="AQ97" s="178">
        <f t="shared" si="60"/>
        <v>500000</v>
      </c>
      <c r="AR97" s="178">
        <f t="shared" si="60"/>
        <v>500000</v>
      </c>
      <c r="AS97" s="178">
        <f t="shared" si="60"/>
        <v>500000</v>
      </c>
      <c r="AT97" s="178">
        <f t="shared" si="60"/>
        <v>500000</v>
      </c>
      <c r="AU97" s="178">
        <f t="shared" si="60"/>
        <v>500000</v>
      </c>
      <c r="AV97" s="125"/>
      <c r="AW97" s="125"/>
      <c r="AX97" s="179"/>
      <c r="AY97" s="180"/>
      <c r="AZ97" s="41">
        <f t="shared" si="43"/>
        <v>4000000</v>
      </c>
      <c r="BA97" s="41">
        <f t="shared" si="45"/>
        <v>0</v>
      </c>
      <c r="BB97" s="110" t="s">
        <v>101</v>
      </c>
      <c r="BD97" s="181"/>
    </row>
    <row r="98" spans="1:56" s="74" customFormat="1" ht="23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  <c r="N98" s="67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70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71"/>
      <c r="AY98" s="72"/>
      <c r="AZ98" s="41">
        <f t="shared" si="43"/>
        <v>0</v>
      </c>
      <c r="BA98" s="41">
        <f t="shared" si="45"/>
        <v>0</v>
      </c>
      <c r="BB98" s="73" t="s">
        <v>101</v>
      </c>
      <c r="BD98" s="75"/>
    </row>
    <row r="99" spans="1:56" s="226" customFormat="1" ht="23.25">
      <c r="B99" s="223">
        <f>COUNT(B100:B103)</f>
        <v>2</v>
      </c>
      <c r="C99" s="264" t="s">
        <v>139</v>
      </c>
      <c r="D99" s="264"/>
      <c r="E99" s="223"/>
      <c r="F99" s="223"/>
      <c r="G99" s="223"/>
      <c r="H99" s="223"/>
      <c r="I99" s="223"/>
      <c r="J99" s="223"/>
      <c r="K99" s="223"/>
      <c r="L99" s="223"/>
      <c r="M99" s="227">
        <f>SUM(M100:M103)</f>
        <v>10000000</v>
      </c>
      <c r="N99" s="227">
        <f>SUM(N100:N103)</f>
        <v>10000000</v>
      </c>
      <c r="O99" s="227">
        <f t="shared" ref="O99" si="61">SUM(O100:O103)</f>
        <v>0</v>
      </c>
      <c r="P99" s="223"/>
      <c r="V99" s="227">
        <f t="shared" ref="V99:Z99" si="62">SUM(V100:V103)</f>
        <v>6000</v>
      </c>
      <c r="W99" s="227">
        <f t="shared" si="62"/>
        <v>0</v>
      </c>
      <c r="X99" s="227">
        <f t="shared" si="62"/>
        <v>0</v>
      </c>
      <c r="Y99" s="227">
        <f t="shared" si="62"/>
        <v>900</v>
      </c>
      <c r="Z99" s="227">
        <f t="shared" si="62"/>
        <v>65</v>
      </c>
      <c r="AH99" s="223"/>
      <c r="AI99" s="223"/>
      <c r="AJ99" s="227">
        <f t="shared" ref="AJ99:AX99" si="63">SUM(AJ100:AJ103)</f>
        <v>10000000</v>
      </c>
      <c r="AK99" s="265">
        <f t="shared" si="63"/>
        <v>0</v>
      </c>
      <c r="AL99" s="227">
        <f t="shared" si="63"/>
        <v>10000000</v>
      </c>
      <c r="AM99" s="227">
        <f t="shared" si="63"/>
        <v>150000</v>
      </c>
      <c r="AN99" s="227">
        <f t="shared" si="63"/>
        <v>375000</v>
      </c>
      <c r="AO99" s="227">
        <f t="shared" si="63"/>
        <v>750000</v>
      </c>
      <c r="AP99" s="227">
        <f t="shared" si="63"/>
        <v>1300000</v>
      </c>
      <c r="AQ99" s="227">
        <f t="shared" si="63"/>
        <v>1300000</v>
      </c>
      <c r="AR99" s="227">
        <f t="shared" si="63"/>
        <v>1700000</v>
      </c>
      <c r="AS99" s="227">
        <f t="shared" si="63"/>
        <v>1550000</v>
      </c>
      <c r="AT99" s="227">
        <f t="shared" si="63"/>
        <v>1550000</v>
      </c>
      <c r="AU99" s="227">
        <f t="shared" si="63"/>
        <v>925000</v>
      </c>
      <c r="AV99" s="227">
        <f t="shared" si="63"/>
        <v>400000</v>
      </c>
      <c r="AW99" s="227">
        <f t="shared" si="63"/>
        <v>0</v>
      </c>
      <c r="AX99" s="266">
        <f t="shared" si="63"/>
        <v>0</v>
      </c>
      <c r="AY99" s="266"/>
      <c r="AZ99" s="41">
        <f t="shared" si="43"/>
        <v>10000000</v>
      </c>
      <c r="BA99" s="41">
        <f t="shared" si="45"/>
        <v>0</v>
      </c>
      <c r="BB99" s="254" t="s">
        <v>105</v>
      </c>
      <c r="BD99" s="267"/>
    </row>
    <row r="100" spans="1:56" s="74" customFormat="1" ht="23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67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70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71"/>
      <c r="AY100" s="72"/>
      <c r="AZ100" s="41">
        <f t="shared" si="43"/>
        <v>0</v>
      </c>
      <c r="BA100" s="41">
        <f t="shared" si="45"/>
        <v>0</v>
      </c>
      <c r="BB100" s="73" t="s">
        <v>105</v>
      </c>
      <c r="BD100" s="75"/>
    </row>
    <row r="101" spans="1:56" s="393" customFormat="1" ht="23.25">
      <c r="A101" s="73">
        <v>2</v>
      </c>
      <c r="B101" s="73">
        <v>1</v>
      </c>
      <c r="C101" s="412" t="s">
        <v>176</v>
      </c>
      <c r="D101" s="73">
        <v>1.1000000000000001</v>
      </c>
      <c r="E101" s="73">
        <v>13</v>
      </c>
      <c r="F101" s="413" t="s">
        <v>177</v>
      </c>
      <c r="G101" s="413" t="s">
        <v>65</v>
      </c>
      <c r="H101" s="413" t="s">
        <v>66</v>
      </c>
      <c r="I101" s="414" t="s">
        <v>67</v>
      </c>
      <c r="J101" s="415" t="s">
        <v>68</v>
      </c>
      <c r="K101" s="416">
        <v>18.3992</v>
      </c>
      <c r="L101" s="417" t="s">
        <v>178</v>
      </c>
      <c r="M101" s="412">
        <v>4000000</v>
      </c>
      <c r="N101" s="412">
        <v>4000000</v>
      </c>
      <c r="O101" s="359">
        <f>+M101-N101</f>
        <v>0</v>
      </c>
      <c r="P101" s="73">
        <v>1</v>
      </c>
      <c r="Q101" s="73">
        <v>1</v>
      </c>
      <c r="R101" s="73">
        <v>1</v>
      </c>
      <c r="S101" s="73">
        <v>4</v>
      </c>
      <c r="T101" s="73">
        <v>4</v>
      </c>
      <c r="U101" s="73"/>
      <c r="V101" s="418">
        <v>3000</v>
      </c>
      <c r="W101" s="418"/>
      <c r="X101" s="418"/>
      <c r="Y101" s="418">
        <v>500</v>
      </c>
      <c r="Z101" s="418">
        <v>50</v>
      </c>
      <c r="AA101" s="73"/>
      <c r="AB101" s="73"/>
      <c r="AC101" s="73">
        <v>2563</v>
      </c>
      <c r="AD101" s="73">
        <v>2563</v>
      </c>
      <c r="AE101" s="73" t="s">
        <v>69</v>
      </c>
      <c r="AF101" s="73">
        <v>210</v>
      </c>
      <c r="AG101" s="419" t="s">
        <v>104</v>
      </c>
      <c r="AH101" s="419"/>
      <c r="AI101" s="420"/>
      <c r="AJ101" s="412">
        <v>4000000</v>
      </c>
      <c r="AK101" s="421"/>
      <c r="AL101" s="412">
        <v>4000000</v>
      </c>
      <c r="AM101" s="343"/>
      <c r="AN101" s="178"/>
      <c r="AO101" s="178"/>
      <c r="AP101" s="125">
        <v>400000</v>
      </c>
      <c r="AQ101" s="125">
        <v>400000</v>
      </c>
      <c r="AR101" s="125">
        <v>800000</v>
      </c>
      <c r="AS101" s="125">
        <v>800000</v>
      </c>
      <c r="AT101" s="125">
        <v>800000</v>
      </c>
      <c r="AU101" s="125">
        <v>400000</v>
      </c>
      <c r="AV101" s="125">
        <v>400000</v>
      </c>
      <c r="AW101" s="125"/>
      <c r="AX101" s="422"/>
      <c r="AY101" s="423"/>
      <c r="AZ101" s="41">
        <f t="shared" si="43"/>
        <v>4000000</v>
      </c>
      <c r="BA101" s="41">
        <f t="shared" si="45"/>
        <v>0</v>
      </c>
      <c r="BB101" s="183" t="s">
        <v>105</v>
      </c>
      <c r="BD101" s="394"/>
    </row>
    <row r="102" spans="1:56" s="182" customFormat="1" ht="23.25">
      <c r="A102" s="424">
        <v>2</v>
      </c>
      <c r="B102" s="424">
        <v>2</v>
      </c>
      <c r="C102" s="412" t="s">
        <v>179</v>
      </c>
      <c r="D102" s="339">
        <v>1.1000000000000001</v>
      </c>
      <c r="E102" s="339">
        <v>13</v>
      </c>
      <c r="F102" s="413" t="s">
        <v>94</v>
      </c>
      <c r="G102" s="413" t="s">
        <v>65</v>
      </c>
      <c r="H102" s="413" t="s">
        <v>66</v>
      </c>
      <c r="I102" s="414" t="s">
        <v>67</v>
      </c>
      <c r="J102" s="415" t="s">
        <v>68</v>
      </c>
      <c r="K102" s="425">
        <v>18.312899999999999</v>
      </c>
      <c r="L102" s="426">
        <v>99.467500000000001</v>
      </c>
      <c r="M102" s="412">
        <v>6000000</v>
      </c>
      <c r="N102" s="412">
        <v>6000000</v>
      </c>
      <c r="O102" s="359">
        <f>+M102-N102</f>
        <v>0</v>
      </c>
      <c r="P102" s="165">
        <v>1</v>
      </c>
      <c r="Q102" s="165">
        <v>1</v>
      </c>
      <c r="R102" s="165">
        <v>1</v>
      </c>
      <c r="S102" s="165">
        <v>4</v>
      </c>
      <c r="T102" s="165">
        <v>4</v>
      </c>
      <c r="U102" s="165"/>
      <c r="V102" s="427">
        <v>3000</v>
      </c>
      <c r="W102" s="427" t="s">
        <v>79</v>
      </c>
      <c r="X102" s="418" t="s">
        <v>79</v>
      </c>
      <c r="Y102" s="418">
        <v>400</v>
      </c>
      <c r="Z102" s="427">
        <v>15</v>
      </c>
      <c r="AA102" s="73"/>
      <c r="AB102" s="73"/>
      <c r="AC102" s="339">
        <v>2563</v>
      </c>
      <c r="AD102" s="339">
        <v>2563</v>
      </c>
      <c r="AE102" s="339" t="s">
        <v>69</v>
      </c>
      <c r="AF102" s="339">
        <v>330</v>
      </c>
      <c r="AG102" s="428" t="s">
        <v>104</v>
      </c>
      <c r="AH102" s="429"/>
      <c r="AI102" s="430"/>
      <c r="AJ102" s="412">
        <v>6000000</v>
      </c>
      <c r="AK102" s="421"/>
      <c r="AL102" s="412">
        <v>6000000</v>
      </c>
      <c r="AM102" s="343">
        <v>150000</v>
      </c>
      <c r="AN102" s="343">
        <v>375000</v>
      </c>
      <c r="AO102" s="343">
        <v>750000</v>
      </c>
      <c r="AP102" s="343">
        <v>900000</v>
      </c>
      <c r="AQ102" s="343">
        <v>900000</v>
      </c>
      <c r="AR102" s="343">
        <v>900000</v>
      </c>
      <c r="AS102" s="343">
        <v>750000</v>
      </c>
      <c r="AT102" s="343">
        <v>750000</v>
      </c>
      <c r="AU102" s="343">
        <v>525000</v>
      </c>
      <c r="AV102" s="343">
        <v>0</v>
      </c>
      <c r="AW102" s="343">
        <v>0</v>
      </c>
      <c r="AX102" s="344">
        <v>0</v>
      </c>
      <c r="AY102" s="345"/>
      <c r="AZ102" s="41">
        <f t="shared" si="43"/>
        <v>6000000</v>
      </c>
      <c r="BA102" s="41">
        <f t="shared" si="45"/>
        <v>0</v>
      </c>
      <c r="BB102" s="183" t="s">
        <v>105</v>
      </c>
      <c r="BD102" s="192"/>
    </row>
    <row r="103" spans="1:56" s="74" customFormat="1" ht="23.2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7"/>
      <c r="N103" s="67"/>
      <c r="O103" s="66"/>
      <c r="P103" s="66"/>
      <c r="Q103" s="66"/>
      <c r="R103" s="66"/>
      <c r="S103" s="66"/>
      <c r="T103" s="66"/>
      <c r="U103" s="66"/>
      <c r="V103" s="67"/>
      <c r="W103" s="67"/>
      <c r="X103" s="67"/>
      <c r="Y103" s="67"/>
      <c r="Z103" s="67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70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71"/>
      <c r="AY103" s="72"/>
      <c r="AZ103" s="41">
        <f t="shared" si="43"/>
        <v>0</v>
      </c>
      <c r="BA103" s="41">
        <f t="shared" si="45"/>
        <v>0</v>
      </c>
      <c r="BB103" s="73" t="s">
        <v>105</v>
      </c>
      <c r="BD103" s="75"/>
    </row>
    <row r="104" spans="1:56" s="226" customFormat="1" ht="23.25">
      <c r="B104" s="223">
        <f>COUNT(B105:B107)</f>
        <v>1</v>
      </c>
      <c r="C104" s="264" t="s">
        <v>141</v>
      </c>
      <c r="D104" s="264"/>
      <c r="E104" s="223"/>
      <c r="F104" s="223"/>
      <c r="G104" s="223"/>
      <c r="H104" s="223"/>
      <c r="I104" s="223"/>
      <c r="J104" s="223"/>
      <c r="K104" s="223"/>
      <c r="L104" s="223"/>
      <c r="M104" s="227">
        <f>SUM(M105:M107)</f>
        <v>15000000</v>
      </c>
      <c r="N104" s="227">
        <f>SUM(N105:N107)</f>
        <v>15000000</v>
      </c>
      <c r="O104" s="223"/>
      <c r="P104" s="223"/>
      <c r="V104" s="227">
        <f t="shared" ref="V104:Z104" si="64">SUM(V105:V107)</f>
        <v>0</v>
      </c>
      <c r="W104" s="227">
        <f t="shared" si="64"/>
        <v>0</v>
      </c>
      <c r="X104" s="227">
        <f t="shared" si="64"/>
        <v>0</v>
      </c>
      <c r="Y104" s="227">
        <f t="shared" si="64"/>
        <v>100</v>
      </c>
      <c r="Z104" s="227">
        <f t="shared" si="64"/>
        <v>41.60426027625229</v>
      </c>
      <c r="AH104" s="223"/>
      <c r="AI104" s="223"/>
      <c r="AJ104" s="227">
        <f t="shared" ref="AJ104:AX104" si="65">SUM(AJ105:AJ107)</f>
        <v>15000000</v>
      </c>
      <c r="AK104" s="265">
        <f t="shared" si="65"/>
        <v>0</v>
      </c>
      <c r="AL104" s="227">
        <f t="shared" si="65"/>
        <v>15000000</v>
      </c>
      <c r="AM104" s="227">
        <f t="shared" si="65"/>
        <v>0</v>
      </c>
      <c r="AN104" s="227">
        <f t="shared" si="65"/>
        <v>0</v>
      </c>
      <c r="AO104" s="227">
        <f t="shared" si="65"/>
        <v>1000000</v>
      </c>
      <c r="AP104" s="227">
        <f t="shared" si="65"/>
        <v>2000000</v>
      </c>
      <c r="AQ104" s="227">
        <f t="shared" si="65"/>
        <v>2500000</v>
      </c>
      <c r="AR104" s="227">
        <f t="shared" si="65"/>
        <v>2500000</v>
      </c>
      <c r="AS104" s="227">
        <f t="shared" si="65"/>
        <v>2500000</v>
      </c>
      <c r="AT104" s="227">
        <f t="shared" si="65"/>
        <v>2500000</v>
      </c>
      <c r="AU104" s="227">
        <f t="shared" si="65"/>
        <v>2000000</v>
      </c>
      <c r="AV104" s="227">
        <f t="shared" si="65"/>
        <v>0</v>
      </c>
      <c r="AW104" s="227">
        <f t="shared" si="65"/>
        <v>0</v>
      </c>
      <c r="AX104" s="266">
        <f t="shared" si="65"/>
        <v>0</v>
      </c>
      <c r="AY104" s="431"/>
      <c r="AZ104" s="41">
        <f t="shared" si="43"/>
        <v>15000000</v>
      </c>
      <c r="BA104" s="41">
        <f t="shared" si="45"/>
        <v>0</v>
      </c>
      <c r="BB104" s="254" t="s">
        <v>108</v>
      </c>
      <c r="BD104" s="267"/>
    </row>
    <row r="105" spans="1:56" s="74" customFormat="1" ht="23.2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7"/>
      <c r="N105" s="67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70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71"/>
      <c r="AY105" s="72"/>
      <c r="AZ105" s="41">
        <f t="shared" si="43"/>
        <v>0</v>
      </c>
      <c r="BA105" s="41">
        <f t="shared" si="45"/>
        <v>0</v>
      </c>
      <c r="BB105" s="73" t="s">
        <v>108</v>
      </c>
      <c r="BD105" s="75"/>
    </row>
    <row r="106" spans="1:56" s="446" customFormat="1" ht="23.25">
      <c r="A106" s="315">
        <v>2</v>
      </c>
      <c r="B106" s="315">
        <v>1</v>
      </c>
      <c r="C106" s="432" t="s">
        <v>180</v>
      </c>
      <c r="D106" s="433">
        <v>1.1000000000000001</v>
      </c>
      <c r="E106" s="433">
        <v>13</v>
      </c>
      <c r="F106" s="433" t="s">
        <v>107</v>
      </c>
      <c r="G106" s="433" t="s">
        <v>65</v>
      </c>
      <c r="H106" s="433" t="s">
        <v>76</v>
      </c>
      <c r="I106" s="433" t="s">
        <v>90</v>
      </c>
      <c r="J106" s="433" t="s">
        <v>181</v>
      </c>
      <c r="K106" s="302">
        <v>19.759302000000002</v>
      </c>
      <c r="L106" s="302">
        <v>99.710290000000001</v>
      </c>
      <c r="M106" s="434">
        <v>15000000</v>
      </c>
      <c r="N106" s="434">
        <v>15000000</v>
      </c>
      <c r="O106" s="359">
        <f>+M106-N106</f>
        <v>0</v>
      </c>
      <c r="P106" s="433">
        <v>1</v>
      </c>
      <c r="Q106" s="433">
        <v>1</v>
      </c>
      <c r="R106" s="433">
        <v>1</v>
      </c>
      <c r="S106" s="433">
        <v>4</v>
      </c>
      <c r="T106" s="433">
        <v>4</v>
      </c>
      <c r="U106" s="435"/>
      <c r="V106" s="436">
        <v>0</v>
      </c>
      <c r="W106" s="437"/>
      <c r="X106" s="438"/>
      <c r="Y106" s="439">
        <v>100</v>
      </c>
      <c r="Z106" s="440">
        <v>41.60426027625229</v>
      </c>
      <c r="AA106" s="436" t="s">
        <v>110</v>
      </c>
      <c r="AB106" s="437">
        <v>100</v>
      </c>
      <c r="AC106" s="441">
        <v>2563</v>
      </c>
      <c r="AD106" s="441">
        <v>2563</v>
      </c>
      <c r="AE106" s="441" t="s">
        <v>69</v>
      </c>
      <c r="AF106" s="441">
        <v>120</v>
      </c>
      <c r="AG106" s="433" t="s">
        <v>111</v>
      </c>
      <c r="AH106" s="315"/>
      <c r="AI106" s="442" t="s">
        <v>182</v>
      </c>
      <c r="AJ106" s="434">
        <v>15000000</v>
      </c>
      <c r="AK106" s="443">
        <f t="shared" ref="AK106" si="66">AJ106-AL106</f>
        <v>0</v>
      </c>
      <c r="AL106" s="444">
        <f t="shared" ref="AL106" si="67">AJ106</f>
        <v>15000000</v>
      </c>
      <c r="AM106" s="444"/>
      <c r="AN106" s="444"/>
      <c r="AO106" s="444">
        <v>1000000</v>
      </c>
      <c r="AP106" s="444">
        <v>2000000</v>
      </c>
      <c r="AQ106" s="444">
        <v>2500000</v>
      </c>
      <c r="AR106" s="444">
        <v>2500000</v>
      </c>
      <c r="AS106" s="444">
        <v>2500000</v>
      </c>
      <c r="AT106" s="444">
        <v>2500000</v>
      </c>
      <c r="AU106" s="444">
        <v>2000000</v>
      </c>
      <c r="AV106" s="444"/>
      <c r="AW106" s="444"/>
      <c r="AX106" s="445"/>
      <c r="AY106" s="148"/>
      <c r="AZ106" s="41">
        <f t="shared" si="43"/>
        <v>15000000</v>
      </c>
      <c r="BA106" s="41">
        <f t="shared" si="45"/>
        <v>0</v>
      </c>
      <c r="BB106" s="110" t="s">
        <v>108</v>
      </c>
      <c r="BC106" s="130"/>
    </row>
    <row r="107" spans="1:56" s="74" customFormat="1" ht="23.2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7"/>
      <c r="N107" s="67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70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71"/>
      <c r="AY107" s="72"/>
      <c r="AZ107" s="41">
        <f t="shared" si="43"/>
        <v>0</v>
      </c>
      <c r="BA107" s="41">
        <f t="shared" si="45"/>
        <v>0</v>
      </c>
      <c r="BB107" s="73" t="s">
        <v>108</v>
      </c>
      <c r="BD107" s="75"/>
    </row>
    <row r="108" spans="1:56" s="206" customFormat="1" ht="23.25">
      <c r="B108" s="207">
        <f>COUNT(B109:B111)</f>
        <v>1</v>
      </c>
      <c r="C108" s="87" t="s">
        <v>183</v>
      </c>
      <c r="D108" s="208"/>
      <c r="E108" s="207"/>
      <c r="F108" s="207"/>
      <c r="G108" s="207"/>
      <c r="H108" s="207"/>
      <c r="I108" s="207"/>
      <c r="J108" s="207"/>
      <c r="K108" s="207"/>
      <c r="L108" s="207"/>
      <c r="M108" s="212">
        <f>SUM(M109:M111)</f>
        <v>9900000</v>
      </c>
      <c r="N108" s="212">
        <f>SUM(N109:N111)</f>
        <v>9900000</v>
      </c>
      <c r="O108" s="447">
        <f>+M108-N108</f>
        <v>0</v>
      </c>
      <c r="P108" s="207"/>
      <c r="AH108" s="207"/>
      <c r="AI108" s="207"/>
      <c r="AJ108" s="448">
        <f>SUM(AJ109:AJ111)</f>
        <v>9900000</v>
      </c>
      <c r="AK108" s="449">
        <f t="shared" ref="AK108:AX108" si="68">SUM(AK109:AK111)</f>
        <v>0</v>
      </c>
      <c r="AL108" s="448">
        <f t="shared" si="68"/>
        <v>9900000</v>
      </c>
      <c r="AM108" s="448">
        <f t="shared" si="68"/>
        <v>6000000</v>
      </c>
      <c r="AN108" s="448">
        <f t="shared" si="68"/>
        <v>2000000</v>
      </c>
      <c r="AO108" s="448">
        <f t="shared" si="68"/>
        <v>1900000</v>
      </c>
      <c r="AP108" s="448">
        <f t="shared" si="68"/>
        <v>0</v>
      </c>
      <c r="AQ108" s="448">
        <f t="shared" si="68"/>
        <v>0</v>
      </c>
      <c r="AR108" s="448">
        <f t="shared" si="68"/>
        <v>0</v>
      </c>
      <c r="AS108" s="448">
        <f t="shared" si="68"/>
        <v>0</v>
      </c>
      <c r="AT108" s="448">
        <f t="shared" si="68"/>
        <v>0</v>
      </c>
      <c r="AU108" s="448">
        <f t="shared" si="68"/>
        <v>0</v>
      </c>
      <c r="AV108" s="448">
        <f t="shared" si="68"/>
        <v>0</v>
      </c>
      <c r="AW108" s="448">
        <f t="shared" si="68"/>
        <v>0</v>
      </c>
      <c r="AX108" s="450">
        <f t="shared" si="68"/>
        <v>0</v>
      </c>
      <c r="AY108" s="450"/>
      <c r="AZ108" s="41">
        <f t="shared" si="43"/>
        <v>9900000</v>
      </c>
      <c r="BA108" s="41">
        <f t="shared" si="45"/>
        <v>0</v>
      </c>
      <c r="BB108" s="218">
        <v>3</v>
      </c>
      <c r="BD108" s="451"/>
    </row>
    <row r="109" spans="1:56" s="74" customFormat="1" ht="23.2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7"/>
      <c r="N109" s="67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70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71"/>
      <c r="AY109" s="72"/>
      <c r="AZ109" s="41">
        <f t="shared" si="43"/>
        <v>0</v>
      </c>
      <c r="BA109" s="41">
        <f t="shared" si="45"/>
        <v>0</v>
      </c>
      <c r="BB109" s="73">
        <v>4</v>
      </c>
      <c r="BD109" s="75"/>
    </row>
    <row r="110" spans="1:56" s="130" customFormat="1" ht="42">
      <c r="A110" s="452">
        <v>2</v>
      </c>
      <c r="B110" s="452">
        <v>1</v>
      </c>
      <c r="C110" s="453" t="s">
        <v>184</v>
      </c>
      <c r="D110" s="452">
        <v>1.1000000000000001</v>
      </c>
      <c r="E110" s="452">
        <v>13</v>
      </c>
      <c r="F110" s="454" t="s">
        <v>64</v>
      </c>
      <c r="G110" s="454" t="s">
        <v>65</v>
      </c>
      <c r="H110" s="454" t="s">
        <v>66</v>
      </c>
      <c r="I110" s="455" t="s">
        <v>68</v>
      </c>
      <c r="J110" s="456"/>
      <c r="K110" s="456">
        <v>18.251999999999999</v>
      </c>
      <c r="L110" s="457">
        <v>99.45</v>
      </c>
      <c r="M110" s="458">
        <v>9900000</v>
      </c>
      <c r="N110" s="458">
        <v>9900000</v>
      </c>
      <c r="O110" s="459">
        <f>+M110-N110</f>
        <v>0</v>
      </c>
      <c r="P110" s="315">
        <v>1</v>
      </c>
      <c r="Q110" s="315">
        <v>1</v>
      </c>
      <c r="R110" s="315">
        <v>1</v>
      </c>
      <c r="S110" s="315">
        <v>1</v>
      </c>
      <c r="T110" s="315">
        <v>1</v>
      </c>
      <c r="U110" s="315"/>
      <c r="V110" s="315"/>
      <c r="W110" s="315"/>
      <c r="X110" s="315"/>
      <c r="Y110" s="315"/>
      <c r="Z110" s="315">
        <v>100</v>
      </c>
      <c r="AA110" s="315"/>
      <c r="AB110" s="452"/>
      <c r="AC110" s="315">
        <v>2562</v>
      </c>
      <c r="AD110" s="452">
        <v>2562</v>
      </c>
      <c r="AE110" s="452" t="s">
        <v>69</v>
      </c>
      <c r="AF110" s="65">
        <v>360</v>
      </c>
      <c r="AG110" s="65" t="s">
        <v>185</v>
      </c>
      <c r="AH110" s="66"/>
      <c r="AI110" s="66"/>
      <c r="AJ110" s="458">
        <v>9900000</v>
      </c>
      <c r="AK110" s="70"/>
      <c r="AL110" s="458">
        <v>9900000</v>
      </c>
      <c r="AM110" s="67">
        <v>6000000</v>
      </c>
      <c r="AN110" s="67">
        <v>2000000</v>
      </c>
      <c r="AO110" s="67">
        <v>1900000</v>
      </c>
      <c r="AP110" s="66"/>
      <c r="AQ110" s="66"/>
      <c r="AR110" s="66"/>
      <c r="AS110" s="66"/>
      <c r="AT110" s="66"/>
      <c r="AU110" s="66"/>
      <c r="AV110" s="66"/>
      <c r="AW110" s="66"/>
      <c r="AX110" s="71"/>
      <c r="AY110" s="72"/>
      <c r="AZ110" s="41">
        <f t="shared" si="43"/>
        <v>9900000</v>
      </c>
      <c r="BA110" s="41">
        <f t="shared" si="45"/>
        <v>0</v>
      </c>
      <c r="BB110" s="110" t="s">
        <v>116</v>
      </c>
      <c r="BD110" s="181"/>
    </row>
    <row r="111" spans="1:56" s="74" customFormat="1" ht="23.2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7"/>
      <c r="N111" s="67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70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71"/>
      <c r="AY111" s="72"/>
      <c r="AZ111" s="41">
        <f t="shared" si="43"/>
        <v>0</v>
      </c>
      <c r="BA111" s="41">
        <f t="shared" si="45"/>
        <v>0</v>
      </c>
      <c r="BB111" s="73">
        <v>4</v>
      </c>
      <c r="BD111" s="75"/>
    </row>
    <row r="112" spans="1:56" s="469" customFormat="1" ht="23.25">
      <c r="A112" s="460"/>
      <c r="B112" s="460">
        <f>COUNT(B114:B121)</f>
        <v>7</v>
      </c>
      <c r="C112" s="461" t="s">
        <v>186</v>
      </c>
      <c r="D112" s="462"/>
      <c r="E112" s="460"/>
      <c r="F112" s="460"/>
      <c r="G112" s="463"/>
      <c r="H112" s="463"/>
      <c r="I112" s="463"/>
      <c r="J112" s="463"/>
      <c r="K112" s="460"/>
      <c r="L112" s="460"/>
      <c r="M112" s="464">
        <f>SUM(M113:M121)</f>
        <v>70000000</v>
      </c>
      <c r="N112" s="465"/>
      <c r="O112" s="464">
        <f>SUM(O113:O121)</f>
        <v>70000000</v>
      </c>
      <c r="P112" s="464"/>
      <c r="Q112" s="460"/>
      <c r="R112" s="460"/>
      <c r="S112" s="460"/>
      <c r="T112" s="460"/>
      <c r="U112" s="460"/>
      <c r="V112" s="464">
        <f t="shared" ref="V112" si="69">SUM(V114:V120)</f>
        <v>0</v>
      </c>
      <c r="W112" s="464">
        <f>SUM(W113:W121)</f>
        <v>11.5</v>
      </c>
      <c r="X112" s="464">
        <f t="shared" ref="X112:Z112" si="70">SUM(X113:X121)</f>
        <v>0</v>
      </c>
      <c r="Y112" s="464">
        <f t="shared" si="70"/>
        <v>1670</v>
      </c>
      <c r="Z112" s="464">
        <f t="shared" si="70"/>
        <v>86</v>
      </c>
      <c r="AA112" s="460"/>
      <c r="AB112" s="460"/>
      <c r="AC112" s="460"/>
      <c r="AD112" s="460"/>
      <c r="AE112" s="460"/>
      <c r="AF112" s="460"/>
      <c r="AG112" s="460"/>
      <c r="AH112" s="460"/>
      <c r="AI112" s="460"/>
      <c r="AJ112" s="464">
        <f>SUM(AJ113:AJ121)</f>
        <v>70000000</v>
      </c>
      <c r="AK112" s="466">
        <f t="shared" ref="AK112:AX112" si="71">SUM(AK113:AK121)</f>
        <v>67900000</v>
      </c>
      <c r="AL112" s="464">
        <f t="shared" si="71"/>
        <v>2100000</v>
      </c>
      <c r="AM112" s="464">
        <f t="shared" si="71"/>
        <v>0</v>
      </c>
      <c r="AN112" s="464">
        <f t="shared" si="71"/>
        <v>0</v>
      </c>
      <c r="AO112" s="464">
        <f t="shared" si="71"/>
        <v>0</v>
      </c>
      <c r="AP112" s="464">
        <f t="shared" si="71"/>
        <v>3500000</v>
      </c>
      <c r="AQ112" s="464">
        <f t="shared" si="71"/>
        <v>3500000</v>
      </c>
      <c r="AR112" s="464">
        <f t="shared" si="71"/>
        <v>4000000</v>
      </c>
      <c r="AS112" s="464">
        <f t="shared" si="71"/>
        <v>14000000</v>
      </c>
      <c r="AT112" s="464">
        <f t="shared" si="71"/>
        <v>17000000</v>
      </c>
      <c r="AU112" s="464">
        <f t="shared" si="71"/>
        <v>15000000</v>
      </c>
      <c r="AV112" s="464">
        <f t="shared" si="71"/>
        <v>5000000</v>
      </c>
      <c r="AW112" s="464">
        <f t="shared" si="71"/>
        <v>4000000</v>
      </c>
      <c r="AX112" s="467">
        <f t="shared" si="71"/>
        <v>4000000</v>
      </c>
      <c r="AY112" s="467"/>
      <c r="AZ112" s="41">
        <f t="shared" si="43"/>
        <v>70000000</v>
      </c>
      <c r="BA112" s="41">
        <f t="shared" si="45"/>
        <v>0</v>
      </c>
      <c r="BB112" s="468">
        <v>2</v>
      </c>
      <c r="BD112" s="470"/>
    </row>
    <row r="113" spans="1:56" s="182" customFormat="1" ht="23.25">
      <c r="A113" s="183"/>
      <c r="B113" s="183"/>
      <c r="C113" s="471"/>
      <c r="D113" s="184"/>
      <c r="E113" s="183"/>
      <c r="F113" s="183"/>
      <c r="G113" s="472"/>
      <c r="H113" s="472"/>
      <c r="I113" s="472"/>
      <c r="J113" s="472"/>
      <c r="K113" s="183"/>
      <c r="L113" s="183"/>
      <c r="M113" s="189"/>
      <c r="N113" s="473"/>
      <c r="O113" s="189"/>
      <c r="P113" s="189"/>
      <c r="Q113" s="183"/>
      <c r="R113" s="183"/>
      <c r="S113" s="183"/>
      <c r="T113" s="183"/>
      <c r="U113" s="183"/>
      <c r="V113" s="189"/>
      <c r="W113" s="189"/>
      <c r="X113" s="189"/>
      <c r="Y113" s="189"/>
      <c r="Z113" s="189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9"/>
      <c r="AK113" s="191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474"/>
      <c r="AY113" s="180"/>
      <c r="AZ113" s="41">
        <f t="shared" si="43"/>
        <v>0</v>
      </c>
      <c r="BA113" s="41">
        <f t="shared" si="45"/>
        <v>0</v>
      </c>
      <c r="BB113" s="183" t="s">
        <v>108</v>
      </c>
      <c r="BD113" s="192"/>
    </row>
    <row r="114" spans="1:56" s="130" customFormat="1" ht="23.25">
      <c r="A114" s="110">
        <v>2</v>
      </c>
      <c r="B114" s="110">
        <v>1</v>
      </c>
      <c r="C114" s="193" t="s">
        <v>187</v>
      </c>
      <c r="D114" s="194">
        <v>2.5</v>
      </c>
      <c r="E114" s="194">
        <v>10</v>
      </c>
      <c r="F114" s="194" t="s">
        <v>188</v>
      </c>
      <c r="G114" s="194" t="s">
        <v>189</v>
      </c>
      <c r="H114" s="194" t="s">
        <v>76</v>
      </c>
      <c r="I114" s="194" t="s">
        <v>90</v>
      </c>
      <c r="J114" s="194">
        <v>205</v>
      </c>
      <c r="K114" s="158">
        <v>19.684799999999999</v>
      </c>
      <c r="L114" s="158">
        <v>99.702200000000005</v>
      </c>
      <c r="M114" s="475">
        <v>12000000</v>
      </c>
      <c r="N114" s="476">
        <v>0</v>
      </c>
      <c r="O114" s="125">
        <f t="shared" ref="O114:O120" si="72">+M114-N114</f>
        <v>12000000</v>
      </c>
      <c r="P114" s="194">
        <v>1</v>
      </c>
      <c r="Q114" s="194">
        <v>1</v>
      </c>
      <c r="R114" s="194">
        <v>4</v>
      </c>
      <c r="S114" s="194">
        <v>4</v>
      </c>
      <c r="T114" s="194">
        <v>4</v>
      </c>
      <c r="U114" s="197"/>
      <c r="V114" s="202">
        <v>0</v>
      </c>
      <c r="W114" s="477">
        <v>1.5</v>
      </c>
      <c r="X114" s="109"/>
      <c r="Y114" s="475">
        <v>200</v>
      </c>
      <c r="Z114" s="478">
        <v>13</v>
      </c>
      <c r="AA114" s="202" t="s">
        <v>190</v>
      </c>
      <c r="AB114" s="199">
        <v>27</v>
      </c>
      <c r="AC114" s="203">
        <v>2563</v>
      </c>
      <c r="AD114" s="203">
        <v>2563</v>
      </c>
      <c r="AE114" s="203" t="s">
        <v>69</v>
      </c>
      <c r="AF114" s="203">
        <v>90</v>
      </c>
      <c r="AG114" s="194" t="s">
        <v>111</v>
      </c>
      <c r="AH114" s="110"/>
      <c r="AI114" s="204" t="s">
        <v>191</v>
      </c>
      <c r="AJ114" s="196">
        <v>12000000</v>
      </c>
      <c r="AK114" s="205">
        <f>AJ114-AL114</f>
        <v>11640000</v>
      </c>
      <c r="AL114" s="125">
        <f>AJ114*3%</f>
        <v>360000</v>
      </c>
      <c r="AM114" s="125"/>
      <c r="AN114" s="125"/>
      <c r="AO114" s="125"/>
      <c r="AP114" s="125">
        <v>2000000</v>
      </c>
      <c r="AQ114" s="125">
        <v>2000000</v>
      </c>
      <c r="AR114" s="125">
        <v>2000000</v>
      </c>
      <c r="AS114" s="125">
        <v>2000000</v>
      </c>
      <c r="AT114" s="125">
        <v>2000000</v>
      </c>
      <c r="AU114" s="125">
        <v>2000000</v>
      </c>
      <c r="AV114" s="125"/>
      <c r="AW114" s="125"/>
      <c r="AX114" s="179"/>
      <c r="AY114" s="180"/>
      <c r="AZ114" s="41">
        <f t="shared" si="43"/>
        <v>12000000</v>
      </c>
      <c r="BA114" s="41">
        <f t="shared" si="45"/>
        <v>0</v>
      </c>
      <c r="BB114" s="110" t="s">
        <v>108</v>
      </c>
      <c r="BD114" s="181"/>
    </row>
    <row r="115" spans="1:56" s="130" customFormat="1" ht="23.25">
      <c r="A115" s="110">
        <v>2</v>
      </c>
      <c r="B115" s="110">
        <v>2</v>
      </c>
      <c r="C115" s="193" t="s">
        <v>192</v>
      </c>
      <c r="D115" s="194">
        <v>2.5</v>
      </c>
      <c r="E115" s="194">
        <v>10</v>
      </c>
      <c r="F115" s="194" t="s">
        <v>193</v>
      </c>
      <c r="G115" s="194" t="s">
        <v>189</v>
      </c>
      <c r="H115" s="194" t="s">
        <v>76</v>
      </c>
      <c r="I115" s="194" t="s">
        <v>90</v>
      </c>
      <c r="J115" s="479" t="s">
        <v>194</v>
      </c>
      <c r="K115" s="158">
        <v>19.574100000000001</v>
      </c>
      <c r="L115" s="158">
        <v>99.801100000000005</v>
      </c>
      <c r="M115" s="475">
        <v>17000000</v>
      </c>
      <c r="N115" s="476">
        <v>0</v>
      </c>
      <c r="O115" s="125">
        <f t="shared" si="72"/>
        <v>17000000</v>
      </c>
      <c r="P115" s="194">
        <v>1</v>
      </c>
      <c r="Q115" s="194">
        <v>1</v>
      </c>
      <c r="R115" s="194">
        <v>4</v>
      </c>
      <c r="S115" s="194">
        <v>4</v>
      </c>
      <c r="T115" s="194">
        <v>4</v>
      </c>
      <c r="U115" s="197"/>
      <c r="V115" s="202">
        <v>0</v>
      </c>
      <c r="W115" s="477">
        <v>2</v>
      </c>
      <c r="X115" s="475"/>
      <c r="Y115" s="475">
        <v>500</v>
      </c>
      <c r="Z115" s="478">
        <v>20</v>
      </c>
      <c r="AA115" s="202" t="s">
        <v>190</v>
      </c>
      <c r="AB115" s="199">
        <v>36</v>
      </c>
      <c r="AC115" s="203">
        <v>2563</v>
      </c>
      <c r="AD115" s="203">
        <v>2563</v>
      </c>
      <c r="AE115" s="203" t="s">
        <v>69</v>
      </c>
      <c r="AF115" s="203">
        <v>90</v>
      </c>
      <c r="AG115" s="194" t="s">
        <v>111</v>
      </c>
      <c r="AH115" s="110"/>
      <c r="AI115" s="204" t="s">
        <v>195</v>
      </c>
      <c r="AJ115" s="196">
        <v>17000000</v>
      </c>
      <c r="AK115" s="205">
        <f>AJ115-AL115</f>
        <v>16490000</v>
      </c>
      <c r="AL115" s="125">
        <f>AJ115*3%</f>
        <v>510000</v>
      </c>
      <c r="AM115" s="125"/>
      <c r="AN115" s="125"/>
      <c r="AO115" s="125"/>
      <c r="AP115" s="125">
        <v>1500000</v>
      </c>
      <c r="AQ115" s="125">
        <v>1500000</v>
      </c>
      <c r="AR115" s="125">
        <v>2000000</v>
      </c>
      <c r="AS115" s="125">
        <v>2000000</v>
      </c>
      <c r="AT115" s="125">
        <v>2000000</v>
      </c>
      <c r="AU115" s="125">
        <v>2000000</v>
      </c>
      <c r="AV115" s="125">
        <v>2000000</v>
      </c>
      <c r="AW115" s="125">
        <v>2000000</v>
      </c>
      <c r="AX115" s="179">
        <v>2000000</v>
      </c>
      <c r="AY115" s="180"/>
      <c r="AZ115" s="41">
        <f t="shared" si="43"/>
        <v>17000000</v>
      </c>
      <c r="BA115" s="41">
        <f t="shared" si="45"/>
        <v>0</v>
      </c>
      <c r="BB115" s="110" t="s">
        <v>108</v>
      </c>
      <c r="BD115" s="181"/>
    </row>
    <row r="116" spans="1:56" s="130" customFormat="1" ht="23.25">
      <c r="A116" s="110">
        <v>2</v>
      </c>
      <c r="B116" s="110">
        <v>3</v>
      </c>
      <c r="C116" s="193" t="s">
        <v>196</v>
      </c>
      <c r="D116" s="194">
        <v>2.6</v>
      </c>
      <c r="E116" s="194">
        <v>10</v>
      </c>
      <c r="F116" s="194" t="s">
        <v>107</v>
      </c>
      <c r="G116" s="194" t="s">
        <v>108</v>
      </c>
      <c r="H116" s="194" t="s">
        <v>76</v>
      </c>
      <c r="I116" s="194" t="s">
        <v>78</v>
      </c>
      <c r="J116" s="194" t="s">
        <v>109</v>
      </c>
      <c r="K116" s="158">
        <v>19.721299999999999</v>
      </c>
      <c r="L116" s="158">
        <v>99.691299999999998</v>
      </c>
      <c r="M116" s="475">
        <v>6500000</v>
      </c>
      <c r="N116" s="476">
        <v>0</v>
      </c>
      <c r="O116" s="125">
        <f t="shared" si="72"/>
        <v>6500000</v>
      </c>
      <c r="P116" s="194">
        <v>1</v>
      </c>
      <c r="Q116" s="194">
        <v>1</v>
      </c>
      <c r="R116" s="194">
        <v>4</v>
      </c>
      <c r="S116" s="194">
        <v>4</v>
      </c>
      <c r="T116" s="194">
        <v>4</v>
      </c>
      <c r="U116" s="480"/>
      <c r="V116" s="202">
        <v>0</v>
      </c>
      <c r="W116" s="477">
        <v>2</v>
      </c>
      <c r="X116" s="475"/>
      <c r="Y116" s="475">
        <v>200</v>
      </c>
      <c r="Z116" s="478">
        <v>13</v>
      </c>
      <c r="AA116" s="202" t="s">
        <v>190</v>
      </c>
      <c r="AB116" s="199">
        <v>36</v>
      </c>
      <c r="AC116" s="203">
        <v>2563</v>
      </c>
      <c r="AD116" s="203">
        <v>2563</v>
      </c>
      <c r="AE116" s="203" t="s">
        <v>69</v>
      </c>
      <c r="AF116" s="203">
        <v>90</v>
      </c>
      <c r="AG116" s="194" t="s">
        <v>111</v>
      </c>
      <c r="AH116" s="110"/>
      <c r="AI116" s="204" t="s">
        <v>197</v>
      </c>
      <c r="AJ116" s="196">
        <v>6500000</v>
      </c>
      <c r="AK116" s="205">
        <f>AJ116-AL116</f>
        <v>6305000</v>
      </c>
      <c r="AL116" s="125">
        <f>AJ116*3%</f>
        <v>195000</v>
      </c>
      <c r="AM116" s="125"/>
      <c r="AN116" s="125"/>
      <c r="AO116" s="125"/>
      <c r="AS116" s="125">
        <v>2000000</v>
      </c>
      <c r="AT116" s="125">
        <v>2500000</v>
      </c>
      <c r="AU116" s="125">
        <v>2000000</v>
      </c>
      <c r="AV116" s="125"/>
      <c r="AW116" s="125"/>
      <c r="AX116" s="179"/>
      <c r="AY116" s="180"/>
      <c r="AZ116" s="41">
        <f t="shared" si="43"/>
        <v>6500000</v>
      </c>
      <c r="BA116" s="41">
        <f t="shared" si="45"/>
        <v>0</v>
      </c>
      <c r="BB116" s="110" t="s">
        <v>108</v>
      </c>
      <c r="BD116" s="181"/>
    </row>
    <row r="117" spans="1:56" s="130" customFormat="1" ht="23.25">
      <c r="A117" s="110">
        <v>2</v>
      </c>
      <c r="B117" s="110">
        <v>4</v>
      </c>
      <c r="C117" s="193" t="s">
        <v>198</v>
      </c>
      <c r="D117" s="194">
        <v>2.6</v>
      </c>
      <c r="E117" s="194">
        <v>10</v>
      </c>
      <c r="F117" s="194" t="s">
        <v>107</v>
      </c>
      <c r="G117" s="194" t="s">
        <v>108</v>
      </c>
      <c r="H117" s="194" t="s">
        <v>76</v>
      </c>
      <c r="I117" s="194" t="s">
        <v>78</v>
      </c>
      <c r="J117" s="194" t="s">
        <v>109</v>
      </c>
      <c r="K117" s="158">
        <v>19.729299999999999</v>
      </c>
      <c r="L117" s="158">
        <v>99.699399999999997</v>
      </c>
      <c r="M117" s="475">
        <v>6500000</v>
      </c>
      <c r="N117" s="476">
        <v>0</v>
      </c>
      <c r="O117" s="125">
        <f t="shared" si="72"/>
        <v>6500000</v>
      </c>
      <c r="P117" s="194">
        <v>1</v>
      </c>
      <c r="Q117" s="194">
        <v>1</v>
      </c>
      <c r="R117" s="194">
        <v>4</v>
      </c>
      <c r="S117" s="194">
        <v>4</v>
      </c>
      <c r="T117" s="194">
        <v>4</v>
      </c>
      <c r="U117" s="481"/>
      <c r="V117" s="202">
        <v>0</v>
      </c>
      <c r="W117" s="477">
        <v>2</v>
      </c>
      <c r="X117" s="475"/>
      <c r="Y117" s="475">
        <v>200</v>
      </c>
      <c r="Z117" s="478">
        <v>10</v>
      </c>
      <c r="AA117" s="202" t="s">
        <v>190</v>
      </c>
      <c r="AB117" s="199">
        <v>36</v>
      </c>
      <c r="AC117" s="203">
        <v>2563</v>
      </c>
      <c r="AD117" s="203">
        <v>2563</v>
      </c>
      <c r="AE117" s="203" t="s">
        <v>69</v>
      </c>
      <c r="AF117" s="203">
        <v>90</v>
      </c>
      <c r="AG117" s="194" t="s">
        <v>111</v>
      </c>
      <c r="AH117" s="110"/>
      <c r="AI117" s="204" t="s">
        <v>199</v>
      </c>
      <c r="AJ117" s="196">
        <v>6500000</v>
      </c>
      <c r="AK117" s="205">
        <f t="shared" ref="AK117:AK120" si="73">AJ117-AL117</f>
        <v>6305000</v>
      </c>
      <c r="AL117" s="125">
        <f t="shared" ref="AL117:AL120" si="74">AJ117*3%</f>
        <v>195000</v>
      </c>
      <c r="AM117" s="125"/>
      <c r="AN117" s="125"/>
      <c r="AO117" s="125"/>
      <c r="AS117" s="125">
        <v>2000000</v>
      </c>
      <c r="AT117" s="125">
        <v>2500000</v>
      </c>
      <c r="AU117" s="125">
        <v>2000000</v>
      </c>
      <c r="AV117" s="125"/>
      <c r="AW117" s="125"/>
      <c r="AX117" s="179"/>
      <c r="AY117" s="180"/>
      <c r="AZ117" s="41">
        <f t="shared" si="43"/>
        <v>6500000</v>
      </c>
      <c r="BA117" s="41">
        <f t="shared" si="45"/>
        <v>0</v>
      </c>
      <c r="BB117" s="110" t="s">
        <v>108</v>
      </c>
      <c r="BD117" s="181"/>
    </row>
    <row r="118" spans="1:56" s="130" customFormat="1" ht="23.25">
      <c r="A118" s="110">
        <v>2</v>
      </c>
      <c r="B118" s="110">
        <v>5</v>
      </c>
      <c r="C118" s="193" t="s">
        <v>200</v>
      </c>
      <c r="D118" s="194">
        <v>2.6</v>
      </c>
      <c r="E118" s="194">
        <v>10</v>
      </c>
      <c r="F118" s="194" t="s">
        <v>107</v>
      </c>
      <c r="G118" s="194" t="s">
        <v>108</v>
      </c>
      <c r="H118" s="194" t="s">
        <v>76</v>
      </c>
      <c r="I118" s="194" t="s">
        <v>78</v>
      </c>
      <c r="J118" s="194" t="s">
        <v>109</v>
      </c>
      <c r="K118" s="158">
        <v>19.731400000000001</v>
      </c>
      <c r="L118" s="158">
        <v>99.7042</v>
      </c>
      <c r="M118" s="475">
        <v>6500000</v>
      </c>
      <c r="N118" s="476">
        <v>0</v>
      </c>
      <c r="O118" s="125">
        <f t="shared" si="72"/>
        <v>6500000</v>
      </c>
      <c r="P118" s="194">
        <v>1</v>
      </c>
      <c r="Q118" s="194">
        <v>1</v>
      </c>
      <c r="R118" s="194">
        <v>4</v>
      </c>
      <c r="S118" s="194">
        <v>4</v>
      </c>
      <c r="T118" s="194">
        <v>4</v>
      </c>
      <c r="U118" s="481"/>
      <c r="V118" s="202">
        <v>0</v>
      </c>
      <c r="W118" s="477">
        <v>2</v>
      </c>
      <c r="X118" s="475"/>
      <c r="Y118" s="475">
        <v>200</v>
      </c>
      <c r="Z118" s="478">
        <v>10</v>
      </c>
      <c r="AA118" s="202" t="s">
        <v>190</v>
      </c>
      <c r="AB118" s="199">
        <v>36</v>
      </c>
      <c r="AC118" s="203">
        <v>2563</v>
      </c>
      <c r="AD118" s="203">
        <v>2563</v>
      </c>
      <c r="AE118" s="203" t="s">
        <v>69</v>
      </c>
      <c r="AF118" s="203">
        <v>90</v>
      </c>
      <c r="AG118" s="194" t="s">
        <v>111</v>
      </c>
      <c r="AH118" s="110"/>
      <c r="AI118" s="204" t="s">
        <v>201</v>
      </c>
      <c r="AJ118" s="196">
        <v>6500000</v>
      </c>
      <c r="AK118" s="205">
        <f t="shared" si="73"/>
        <v>6305000</v>
      </c>
      <c r="AL118" s="125">
        <f t="shared" si="74"/>
        <v>195000</v>
      </c>
      <c r="AM118" s="125"/>
      <c r="AN118" s="125"/>
      <c r="AO118" s="125"/>
      <c r="AP118" s="125"/>
      <c r="AQ118" s="125"/>
      <c r="AR118" s="125"/>
      <c r="AS118" s="125">
        <v>2000000</v>
      </c>
      <c r="AT118" s="125">
        <v>2500000</v>
      </c>
      <c r="AU118" s="125">
        <v>2000000</v>
      </c>
      <c r="AV118" s="125"/>
      <c r="AW118" s="125"/>
      <c r="AX118" s="179"/>
      <c r="AY118" s="180"/>
      <c r="AZ118" s="41">
        <f t="shared" si="43"/>
        <v>6500000</v>
      </c>
      <c r="BA118" s="41">
        <f t="shared" si="45"/>
        <v>0</v>
      </c>
      <c r="BB118" s="110" t="s">
        <v>108</v>
      </c>
      <c r="BD118" s="181"/>
    </row>
    <row r="119" spans="1:56" s="130" customFormat="1" ht="23.25">
      <c r="A119" s="110">
        <v>2</v>
      </c>
      <c r="B119" s="110">
        <v>6</v>
      </c>
      <c r="C119" s="193" t="s">
        <v>202</v>
      </c>
      <c r="D119" s="194">
        <v>2.6</v>
      </c>
      <c r="E119" s="194">
        <v>10</v>
      </c>
      <c r="F119" s="194" t="s">
        <v>107</v>
      </c>
      <c r="G119" s="194" t="s">
        <v>108</v>
      </c>
      <c r="H119" s="194" t="s">
        <v>76</v>
      </c>
      <c r="I119" s="194" t="s">
        <v>78</v>
      </c>
      <c r="J119" s="194" t="s">
        <v>109</v>
      </c>
      <c r="K119" s="158">
        <v>19.751899999999999</v>
      </c>
      <c r="L119" s="158">
        <v>99.710499999999996</v>
      </c>
      <c r="M119" s="475">
        <v>6500000</v>
      </c>
      <c r="N119" s="476">
        <v>0</v>
      </c>
      <c r="O119" s="125">
        <f t="shared" si="72"/>
        <v>6500000</v>
      </c>
      <c r="P119" s="194">
        <v>1</v>
      </c>
      <c r="Q119" s="194">
        <v>1</v>
      </c>
      <c r="R119" s="194">
        <v>4</v>
      </c>
      <c r="S119" s="194">
        <v>4</v>
      </c>
      <c r="T119" s="194">
        <v>4</v>
      </c>
      <c r="U119" s="481"/>
      <c r="V119" s="202">
        <v>0</v>
      </c>
      <c r="W119" s="477">
        <v>2</v>
      </c>
      <c r="X119" s="475"/>
      <c r="Y119" s="475">
        <v>200</v>
      </c>
      <c r="Z119" s="478">
        <v>10</v>
      </c>
      <c r="AA119" s="202" t="s">
        <v>190</v>
      </c>
      <c r="AB119" s="199">
        <v>36</v>
      </c>
      <c r="AC119" s="203">
        <v>2563</v>
      </c>
      <c r="AD119" s="203">
        <v>2563</v>
      </c>
      <c r="AE119" s="203" t="s">
        <v>69</v>
      </c>
      <c r="AF119" s="203">
        <v>90</v>
      </c>
      <c r="AG119" s="194" t="s">
        <v>111</v>
      </c>
      <c r="AH119" s="110"/>
      <c r="AI119" s="204" t="s">
        <v>203</v>
      </c>
      <c r="AJ119" s="196">
        <v>6500000</v>
      </c>
      <c r="AK119" s="205">
        <f t="shared" si="73"/>
        <v>6305000</v>
      </c>
      <c r="AL119" s="125">
        <f t="shared" si="74"/>
        <v>195000</v>
      </c>
      <c r="AM119" s="125"/>
      <c r="AN119" s="125"/>
      <c r="AO119" s="125"/>
      <c r="AP119" s="125"/>
      <c r="AQ119" s="125"/>
      <c r="AR119" s="125"/>
      <c r="AS119" s="125">
        <v>2000000</v>
      </c>
      <c r="AT119" s="125">
        <v>2500000</v>
      </c>
      <c r="AU119" s="125">
        <v>2000000</v>
      </c>
      <c r="AV119" s="125"/>
      <c r="AW119" s="125"/>
      <c r="AX119" s="179"/>
      <c r="AY119" s="180"/>
      <c r="AZ119" s="41">
        <f t="shared" si="43"/>
        <v>6500000</v>
      </c>
      <c r="BA119" s="41">
        <f t="shared" si="45"/>
        <v>0</v>
      </c>
      <c r="BB119" s="110" t="s">
        <v>108</v>
      </c>
      <c r="BD119" s="181"/>
    </row>
    <row r="120" spans="1:56" s="130" customFormat="1" ht="23.25">
      <c r="A120" s="110">
        <v>2</v>
      </c>
      <c r="B120" s="110">
        <v>7</v>
      </c>
      <c r="C120" s="193" t="s">
        <v>204</v>
      </c>
      <c r="D120" s="194">
        <v>2.5</v>
      </c>
      <c r="E120" s="194">
        <v>10</v>
      </c>
      <c r="F120" s="194" t="s">
        <v>188</v>
      </c>
      <c r="G120" s="194" t="s">
        <v>189</v>
      </c>
      <c r="H120" s="194" t="s">
        <v>76</v>
      </c>
      <c r="I120" s="194" t="s">
        <v>90</v>
      </c>
      <c r="J120" s="194" t="s">
        <v>181</v>
      </c>
      <c r="K120" s="158">
        <v>19.671900000000001</v>
      </c>
      <c r="L120" s="158">
        <v>99.704800000000006</v>
      </c>
      <c r="M120" s="475">
        <v>15000000</v>
      </c>
      <c r="N120" s="476">
        <v>0</v>
      </c>
      <c r="O120" s="125">
        <f t="shared" si="72"/>
        <v>15000000</v>
      </c>
      <c r="P120" s="194">
        <v>1</v>
      </c>
      <c r="Q120" s="194">
        <v>1</v>
      </c>
      <c r="R120" s="194">
        <v>4</v>
      </c>
      <c r="S120" s="194">
        <v>4</v>
      </c>
      <c r="T120" s="194">
        <v>4</v>
      </c>
      <c r="U120" s="481"/>
      <c r="V120" s="202">
        <v>0</v>
      </c>
      <c r="W120" s="482"/>
      <c r="X120" s="475"/>
      <c r="Y120" s="475">
        <v>170</v>
      </c>
      <c r="Z120" s="478">
        <v>10</v>
      </c>
      <c r="AA120" s="202" t="s">
        <v>110</v>
      </c>
      <c r="AB120" s="199">
        <v>100</v>
      </c>
      <c r="AC120" s="203">
        <v>2564</v>
      </c>
      <c r="AD120" s="203">
        <v>2564</v>
      </c>
      <c r="AE120" s="203" t="s">
        <v>69</v>
      </c>
      <c r="AF120" s="203">
        <v>90</v>
      </c>
      <c r="AG120" s="194" t="s">
        <v>111</v>
      </c>
      <c r="AH120" s="110"/>
      <c r="AI120" s="204" t="s">
        <v>205</v>
      </c>
      <c r="AJ120" s="196">
        <v>15000000</v>
      </c>
      <c r="AK120" s="205">
        <f t="shared" si="73"/>
        <v>14550000</v>
      </c>
      <c r="AL120" s="125">
        <f t="shared" si="74"/>
        <v>450000</v>
      </c>
      <c r="AM120" s="125"/>
      <c r="AN120" s="125"/>
      <c r="AO120" s="125"/>
      <c r="AP120" s="125"/>
      <c r="AQ120" s="125"/>
      <c r="AR120" s="125"/>
      <c r="AS120" s="125">
        <v>2000000</v>
      </c>
      <c r="AT120" s="125">
        <v>3000000</v>
      </c>
      <c r="AU120" s="125">
        <v>3000000</v>
      </c>
      <c r="AV120" s="125">
        <v>3000000</v>
      </c>
      <c r="AW120" s="125">
        <v>2000000</v>
      </c>
      <c r="AX120" s="179">
        <v>2000000</v>
      </c>
      <c r="AY120" s="180"/>
      <c r="AZ120" s="41">
        <f t="shared" si="43"/>
        <v>15000000</v>
      </c>
      <c r="BA120" s="41">
        <f t="shared" si="45"/>
        <v>0</v>
      </c>
      <c r="BB120" s="110" t="s">
        <v>108</v>
      </c>
      <c r="BD120" s="181"/>
    </row>
    <row r="121" spans="1:56" s="497" customFormat="1" ht="23.25">
      <c r="A121" s="123"/>
      <c r="B121" s="123"/>
      <c r="C121" s="483"/>
      <c r="D121" s="484"/>
      <c r="E121" s="484"/>
      <c r="F121" s="484"/>
      <c r="G121" s="484"/>
      <c r="H121" s="484"/>
      <c r="I121" s="484"/>
      <c r="J121" s="484"/>
      <c r="K121" s="485"/>
      <c r="L121" s="485"/>
      <c r="M121" s="486"/>
      <c r="N121" s="487"/>
      <c r="O121" s="145"/>
      <c r="P121" s="484"/>
      <c r="Q121" s="484"/>
      <c r="R121" s="484"/>
      <c r="S121" s="484"/>
      <c r="T121" s="484"/>
      <c r="U121" s="488"/>
      <c r="V121" s="489"/>
      <c r="W121" s="490"/>
      <c r="X121" s="486"/>
      <c r="Y121" s="486"/>
      <c r="Z121" s="491"/>
      <c r="AA121" s="489"/>
      <c r="AB121" s="492"/>
      <c r="AC121" s="493"/>
      <c r="AD121" s="493"/>
      <c r="AE121" s="493"/>
      <c r="AF121" s="493"/>
      <c r="AG121" s="484"/>
      <c r="AH121" s="123"/>
      <c r="AI121" s="494"/>
      <c r="AJ121" s="495"/>
      <c r="AK121" s="496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7"/>
      <c r="AY121" s="148"/>
      <c r="AZ121" s="41">
        <f t="shared" si="43"/>
        <v>0</v>
      </c>
      <c r="BA121" s="41">
        <f t="shared" si="45"/>
        <v>0</v>
      </c>
      <c r="BB121" s="110" t="s">
        <v>108</v>
      </c>
      <c r="BC121" s="130"/>
    </row>
    <row r="122" spans="1:56" s="84" customFormat="1" ht="24.75" customHeight="1">
      <c r="A122" s="77"/>
      <c r="B122" s="77">
        <f>+B123+B133+B327</f>
        <v>174</v>
      </c>
      <c r="C122" s="77" t="s">
        <v>206</v>
      </c>
      <c r="D122" s="77"/>
      <c r="E122" s="77"/>
      <c r="F122" s="77"/>
      <c r="G122" s="77"/>
      <c r="H122" s="77"/>
      <c r="I122" s="77"/>
      <c r="J122" s="77"/>
      <c r="K122" s="77"/>
      <c r="L122" s="77"/>
      <c r="M122" s="78">
        <f>+M123+M133+M327</f>
        <v>200160000</v>
      </c>
      <c r="N122" s="78">
        <f>+N123+N133+N327</f>
        <v>199683000</v>
      </c>
      <c r="O122" s="78">
        <f>+O123+O133+O327</f>
        <v>477000</v>
      </c>
      <c r="P122" s="77"/>
      <c r="Q122" s="77"/>
      <c r="R122" s="77"/>
      <c r="S122" s="77"/>
      <c r="T122" s="77"/>
      <c r="U122" s="77"/>
      <c r="V122" s="78">
        <f>+V123+V133+V327</f>
        <v>530705</v>
      </c>
      <c r="W122" s="78">
        <f>+W123+W133+W327</f>
        <v>1685.8710000000001</v>
      </c>
      <c r="X122" s="498">
        <f>+X123+X133+X327</f>
        <v>49.95</v>
      </c>
      <c r="Y122" s="78">
        <f>+Y123+Y133+Y327</f>
        <v>83674</v>
      </c>
      <c r="Z122" s="78">
        <f>+Z123+Z133+Z327</f>
        <v>2245</v>
      </c>
      <c r="AA122" s="77"/>
      <c r="AB122" s="77"/>
      <c r="AC122" s="77"/>
      <c r="AD122" s="77"/>
      <c r="AE122" s="77"/>
      <c r="AF122" s="77"/>
      <c r="AG122" s="77"/>
      <c r="AH122" s="77"/>
      <c r="AI122" s="77"/>
      <c r="AJ122" s="78">
        <f t="shared" ref="AJ122:AX122" si="75">+AJ123+AJ133+AJ327</f>
        <v>200160000</v>
      </c>
      <c r="AK122" s="80">
        <f t="shared" si="75"/>
        <v>1000000</v>
      </c>
      <c r="AL122" s="78">
        <f t="shared" si="75"/>
        <v>199160000</v>
      </c>
      <c r="AM122" s="78">
        <f t="shared" si="75"/>
        <v>26558666</v>
      </c>
      <c r="AN122" s="78">
        <f t="shared" si="75"/>
        <v>39675467</v>
      </c>
      <c r="AO122" s="78">
        <f t="shared" si="75"/>
        <v>42310167</v>
      </c>
      <c r="AP122" s="78">
        <f t="shared" si="75"/>
        <v>30830764</v>
      </c>
      <c r="AQ122" s="78">
        <f t="shared" si="75"/>
        <v>15688266</v>
      </c>
      <c r="AR122" s="78">
        <f t="shared" si="75"/>
        <v>14294670</v>
      </c>
      <c r="AS122" s="78">
        <f t="shared" si="75"/>
        <v>11683000</v>
      </c>
      <c r="AT122" s="78">
        <f t="shared" si="75"/>
        <v>7743000</v>
      </c>
      <c r="AU122" s="78">
        <f t="shared" si="75"/>
        <v>7243000</v>
      </c>
      <c r="AV122" s="78">
        <f t="shared" si="75"/>
        <v>3903000</v>
      </c>
      <c r="AW122" s="78">
        <f t="shared" si="75"/>
        <v>123000</v>
      </c>
      <c r="AX122" s="78">
        <f t="shared" si="75"/>
        <v>107000</v>
      </c>
      <c r="AY122" s="78"/>
      <c r="AZ122" s="41">
        <f t="shared" si="43"/>
        <v>200160000</v>
      </c>
      <c r="BA122" s="41">
        <f t="shared" si="45"/>
        <v>0</v>
      </c>
      <c r="BB122" s="83">
        <v>2</v>
      </c>
      <c r="BD122" s="85"/>
    </row>
    <row r="123" spans="1:56" s="102" customFormat="1" ht="23.25">
      <c r="A123" s="86"/>
      <c r="B123" s="86">
        <f>COUNT(B124:B132)</f>
        <v>7</v>
      </c>
      <c r="C123" s="87" t="s">
        <v>207</v>
      </c>
      <c r="D123" s="355"/>
      <c r="E123" s="86"/>
      <c r="F123" s="86"/>
      <c r="G123" s="356"/>
      <c r="H123" s="356"/>
      <c r="I123" s="356"/>
      <c r="J123" s="356"/>
      <c r="K123" s="86"/>
      <c r="L123" s="90"/>
      <c r="M123" s="91">
        <f>SUM(M124:M132)</f>
        <v>27700000</v>
      </c>
      <c r="N123" s="92">
        <f>SUM(N124:N132)</f>
        <v>27223000</v>
      </c>
      <c r="O123" s="92">
        <f>+M123-N123</f>
        <v>477000</v>
      </c>
      <c r="P123" s="92"/>
      <c r="Q123" s="86"/>
      <c r="R123" s="86"/>
      <c r="S123" s="86"/>
      <c r="T123" s="86"/>
      <c r="U123" s="93">
        <f t="shared" ref="U123:Z123" si="76">SUM(U124:U132)</f>
        <v>0</v>
      </c>
      <c r="V123" s="94">
        <f t="shared" si="76"/>
        <v>149316</v>
      </c>
      <c r="W123" s="93">
        <f t="shared" si="76"/>
        <v>302.63</v>
      </c>
      <c r="X123" s="93">
        <f t="shared" si="76"/>
        <v>0</v>
      </c>
      <c r="Y123" s="94">
        <f t="shared" si="76"/>
        <v>44658</v>
      </c>
      <c r="Z123" s="499">
        <f t="shared" si="76"/>
        <v>130</v>
      </c>
      <c r="AA123" s="86"/>
      <c r="AB123" s="86"/>
      <c r="AC123" s="86"/>
      <c r="AD123" s="86"/>
      <c r="AE123" s="86"/>
      <c r="AF123" s="86"/>
      <c r="AG123" s="86"/>
      <c r="AH123" s="86"/>
      <c r="AI123" s="86"/>
      <c r="AJ123" s="357">
        <f t="shared" ref="AJ123:AX123" si="77">SUM(AJ124:AJ132)</f>
        <v>27700000</v>
      </c>
      <c r="AK123" s="357">
        <f t="shared" si="77"/>
        <v>0</v>
      </c>
      <c r="AL123" s="357">
        <f t="shared" si="77"/>
        <v>27700000</v>
      </c>
      <c r="AM123" s="357">
        <f t="shared" si="77"/>
        <v>2770000</v>
      </c>
      <c r="AN123" s="357">
        <f t="shared" si="77"/>
        <v>2770000</v>
      </c>
      <c r="AO123" s="357">
        <f t="shared" si="77"/>
        <v>2770000</v>
      </c>
      <c r="AP123" s="357">
        <f t="shared" si="77"/>
        <v>2770000</v>
      </c>
      <c r="AQ123" s="357">
        <f t="shared" si="77"/>
        <v>2770000</v>
      </c>
      <c r="AR123" s="357">
        <f t="shared" si="77"/>
        <v>2770000</v>
      </c>
      <c r="AS123" s="357">
        <f t="shared" si="77"/>
        <v>2770000</v>
      </c>
      <c r="AT123" s="357">
        <f t="shared" si="77"/>
        <v>2770000</v>
      </c>
      <c r="AU123" s="357">
        <f t="shared" si="77"/>
        <v>2770000</v>
      </c>
      <c r="AV123" s="357">
        <f t="shared" si="77"/>
        <v>2770000</v>
      </c>
      <c r="AW123" s="357">
        <f t="shared" si="77"/>
        <v>0</v>
      </c>
      <c r="AX123" s="500">
        <f t="shared" si="77"/>
        <v>0</v>
      </c>
      <c r="AY123" s="500"/>
      <c r="AZ123" s="41">
        <f t="shared" si="43"/>
        <v>27700000</v>
      </c>
      <c r="BA123" s="41">
        <f t="shared" si="45"/>
        <v>0</v>
      </c>
      <c r="BB123" s="101">
        <v>3</v>
      </c>
      <c r="BD123" s="103"/>
    </row>
    <row r="124" spans="1:56" s="74" customFormat="1" ht="23.2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7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70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71"/>
      <c r="AY124" s="72"/>
      <c r="AZ124" s="41">
        <f t="shared" si="43"/>
        <v>0</v>
      </c>
      <c r="BA124" s="41">
        <f t="shared" si="45"/>
        <v>0</v>
      </c>
      <c r="BB124" s="73">
        <v>4</v>
      </c>
      <c r="BD124" s="75"/>
    </row>
    <row r="125" spans="1:56" s="120" customFormat="1" ht="33" customHeight="1">
      <c r="A125" s="104">
        <v>2</v>
      </c>
      <c r="B125" s="104">
        <v>1</v>
      </c>
      <c r="C125" s="66" t="s">
        <v>208</v>
      </c>
      <c r="D125" s="104">
        <v>3.3</v>
      </c>
      <c r="E125" s="104">
        <v>9</v>
      </c>
      <c r="F125" s="105" t="s">
        <v>75</v>
      </c>
      <c r="G125" s="105" t="s">
        <v>65</v>
      </c>
      <c r="H125" s="105" t="s">
        <v>76</v>
      </c>
      <c r="I125" s="501" t="s">
        <v>209</v>
      </c>
      <c r="J125" s="107" t="s">
        <v>78</v>
      </c>
      <c r="K125" s="104" t="s">
        <v>210</v>
      </c>
      <c r="L125" s="108" t="s">
        <v>210</v>
      </c>
      <c r="M125" s="109">
        <v>4835000</v>
      </c>
      <c r="N125" s="109">
        <v>4748000</v>
      </c>
      <c r="O125" s="109">
        <f t="shared" ref="O125:O131" si="78">+M125-N125</f>
        <v>87000</v>
      </c>
      <c r="P125" s="110">
        <v>1</v>
      </c>
      <c r="Q125" s="110">
        <v>1</v>
      </c>
      <c r="R125" s="110">
        <v>1</v>
      </c>
      <c r="S125" s="110">
        <v>1</v>
      </c>
      <c r="T125" s="110">
        <v>1</v>
      </c>
      <c r="U125" s="111"/>
      <c r="V125" s="112">
        <v>1316</v>
      </c>
      <c r="W125" s="113">
        <v>302.63</v>
      </c>
      <c r="X125" s="114"/>
      <c r="Y125" s="112">
        <v>14658</v>
      </c>
      <c r="Z125" s="112">
        <v>30</v>
      </c>
      <c r="AA125" s="114"/>
      <c r="AB125" s="114"/>
      <c r="AC125" s="115">
        <v>2563</v>
      </c>
      <c r="AD125" s="115">
        <v>2563</v>
      </c>
      <c r="AE125" s="115" t="s">
        <v>69</v>
      </c>
      <c r="AF125" s="115">
        <v>264</v>
      </c>
      <c r="AG125" s="110" t="s">
        <v>80</v>
      </c>
      <c r="AH125" s="115"/>
      <c r="AI125" s="115"/>
      <c r="AJ125" s="109">
        <v>4835000</v>
      </c>
      <c r="AK125" s="116"/>
      <c r="AL125" s="109">
        <f t="shared" ref="AL125:AL131" si="79">AJ125</f>
        <v>4835000</v>
      </c>
      <c r="AM125" s="109">
        <f>0.1*AL125</f>
        <v>483500</v>
      </c>
      <c r="AN125" s="109">
        <f>0.1*AJ125</f>
        <v>483500</v>
      </c>
      <c r="AO125" s="109">
        <v>483500</v>
      </c>
      <c r="AP125" s="109">
        <v>483500</v>
      </c>
      <c r="AQ125" s="109">
        <v>483500</v>
      </c>
      <c r="AR125" s="109">
        <v>483500</v>
      </c>
      <c r="AS125" s="109">
        <v>483500</v>
      </c>
      <c r="AT125" s="109">
        <v>483500</v>
      </c>
      <c r="AU125" s="109">
        <v>483500</v>
      </c>
      <c r="AV125" s="109">
        <v>483500</v>
      </c>
      <c r="AW125" s="109"/>
      <c r="AX125" s="117"/>
      <c r="AY125" s="118"/>
      <c r="AZ125" s="41">
        <f t="shared" si="43"/>
        <v>4835000</v>
      </c>
      <c r="BA125" s="41">
        <f t="shared" si="45"/>
        <v>0</v>
      </c>
      <c r="BB125" s="119" t="s">
        <v>76</v>
      </c>
      <c r="BD125" s="121"/>
    </row>
    <row r="126" spans="1:56" s="503" customFormat="1" ht="31.5" customHeight="1">
      <c r="A126" s="123">
        <v>2</v>
      </c>
      <c r="B126" s="123">
        <v>2</v>
      </c>
      <c r="C126" s="66" t="s">
        <v>211</v>
      </c>
      <c r="D126" s="104">
        <v>3.3</v>
      </c>
      <c r="E126" s="123">
        <v>9</v>
      </c>
      <c r="F126" s="502" t="s">
        <v>82</v>
      </c>
      <c r="G126" s="502" t="s">
        <v>65</v>
      </c>
      <c r="H126" s="502" t="s">
        <v>83</v>
      </c>
      <c r="I126" s="502" t="s">
        <v>84</v>
      </c>
      <c r="J126" s="123" t="s">
        <v>85</v>
      </c>
      <c r="K126" s="123">
        <v>18.791</v>
      </c>
      <c r="L126" s="123">
        <v>100.7392</v>
      </c>
      <c r="M126" s="145">
        <v>2300000</v>
      </c>
      <c r="N126" s="145">
        <v>2242000</v>
      </c>
      <c r="O126" s="109">
        <f t="shared" si="78"/>
        <v>58000</v>
      </c>
      <c r="P126" s="110">
        <v>1</v>
      </c>
      <c r="Q126" s="110">
        <v>1</v>
      </c>
      <c r="R126" s="110">
        <v>1</v>
      </c>
      <c r="S126" s="110">
        <v>1</v>
      </c>
      <c r="T126" s="110">
        <v>1</v>
      </c>
      <c r="U126" s="123"/>
      <c r="V126" s="123"/>
      <c r="W126" s="123"/>
      <c r="X126" s="123"/>
      <c r="Y126" s="123"/>
      <c r="Z126" s="123"/>
      <c r="AA126" s="123"/>
      <c r="AB126" s="123"/>
      <c r="AC126" s="123">
        <v>2563</v>
      </c>
      <c r="AD126" s="123">
        <v>2563</v>
      </c>
      <c r="AE126" s="123" t="s">
        <v>69</v>
      </c>
      <c r="AF126" s="262">
        <v>360</v>
      </c>
      <c r="AG126" s="123" t="s">
        <v>86</v>
      </c>
      <c r="AH126" s="123"/>
      <c r="AI126" s="123"/>
      <c r="AJ126" s="145">
        <v>2300000</v>
      </c>
      <c r="AK126" s="143"/>
      <c r="AL126" s="145">
        <f t="shared" si="79"/>
        <v>2300000</v>
      </c>
      <c r="AM126" s="109">
        <f t="shared" ref="AM126:AM131" si="80">0.1*AL126</f>
        <v>230000</v>
      </c>
      <c r="AN126" s="109">
        <f t="shared" ref="AN126:AN131" si="81">0.1*AJ126</f>
        <v>230000</v>
      </c>
      <c r="AO126" s="145">
        <v>230000</v>
      </c>
      <c r="AP126" s="125">
        <v>230000</v>
      </c>
      <c r="AQ126" s="125">
        <v>230000</v>
      </c>
      <c r="AR126" s="125">
        <v>230000</v>
      </c>
      <c r="AS126" s="125">
        <v>230000</v>
      </c>
      <c r="AT126" s="125">
        <v>230000</v>
      </c>
      <c r="AU126" s="125">
        <v>230000</v>
      </c>
      <c r="AV126" s="125">
        <v>230000</v>
      </c>
      <c r="AW126" s="125"/>
      <c r="AX126" s="125"/>
      <c r="AY126" s="129"/>
      <c r="AZ126" s="41">
        <f t="shared" si="43"/>
        <v>2300000</v>
      </c>
      <c r="BA126" s="41">
        <f t="shared" si="45"/>
        <v>0</v>
      </c>
      <c r="BB126" s="110" t="s">
        <v>83</v>
      </c>
      <c r="BC126" s="130"/>
    </row>
    <row r="127" spans="1:56" customFormat="1" ht="22.5" customHeight="1">
      <c r="A127" s="504">
        <v>2</v>
      </c>
      <c r="B127" s="138">
        <v>3</v>
      </c>
      <c r="C127" s="505" t="s">
        <v>212</v>
      </c>
      <c r="D127" s="506">
        <v>3.3</v>
      </c>
      <c r="E127" s="507">
        <v>9</v>
      </c>
      <c r="F127" s="504" t="s">
        <v>88</v>
      </c>
      <c r="G127" s="504" t="s">
        <v>88</v>
      </c>
      <c r="H127" s="504" t="s">
        <v>89</v>
      </c>
      <c r="I127" s="133" t="s">
        <v>90</v>
      </c>
      <c r="J127" s="508" t="s">
        <v>91</v>
      </c>
      <c r="K127" s="135">
        <v>19.152899999999999</v>
      </c>
      <c r="L127" s="135">
        <v>99.941789999999997</v>
      </c>
      <c r="M127" s="509">
        <v>3800000</v>
      </c>
      <c r="N127" s="509">
        <v>3742000</v>
      </c>
      <c r="O127" s="510">
        <f t="shared" si="78"/>
        <v>58000</v>
      </c>
      <c r="P127" s="138">
        <v>1</v>
      </c>
      <c r="Q127" s="138">
        <v>1</v>
      </c>
      <c r="R127" s="138">
        <v>1</v>
      </c>
      <c r="S127" s="138">
        <v>1</v>
      </c>
      <c r="T127" s="138">
        <v>1</v>
      </c>
      <c r="U127" s="504"/>
      <c r="V127" s="511"/>
      <c r="W127" s="512"/>
      <c r="X127" s="504"/>
      <c r="Y127" s="513"/>
      <c r="Z127" s="511"/>
      <c r="AA127" s="138"/>
      <c r="AB127" s="138"/>
      <c r="AC127" s="138">
        <v>2563</v>
      </c>
      <c r="AD127" s="138">
        <v>2563</v>
      </c>
      <c r="AE127" s="504" t="s">
        <v>69</v>
      </c>
      <c r="AF127" s="514">
        <v>330</v>
      </c>
      <c r="AG127" s="138" t="s">
        <v>92</v>
      </c>
      <c r="AH127" s="138"/>
      <c r="AI127" s="515"/>
      <c r="AJ127" s="509">
        <v>3800000</v>
      </c>
      <c r="AK127" s="516"/>
      <c r="AL127" s="509">
        <f t="shared" si="79"/>
        <v>3800000</v>
      </c>
      <c r="AM127" s="109">
        <f t="shared" si="80"/>
        <v>380000</v>
      </c>
      <c r="AN127" s="109">
        <f t="shared" si="81"/>
        <v>380000</v>
      </c>
      <c r="AO127" s="517">
        <v>380000</v>
      </c>
      <c r="AP127" s="395">
        <v>380000</v>
      </c>
      <c r="AQ127" s="395">
        <v>380000</v>
      </c>
      <c r="AR127" s="395">
        <v>380000</v>
      </c>
      <c r="AS127" s="395">
        <v>380000</v>
      </c>
      <c r="AT127" s="395">
        <v>380000</v>
      </c>
      <c r="AU127" s="395">
        <v>380000</v>
      </c>
      <c r="AV127" s="395">
        <v>380000</v>
      </c>
      <c r="AW127" s="395"/>
      <c r="AX127" s="395"/>
      <c r="AY127" s="518"/>
      <c r="AZ127" s="41">
        <f t="shared" si="43"/>
        <v>3800000</v>
      </c>
      <c r="BA127" s="41">
        <f t="shared" si="45"/>
        <v>0</v>
      </c>
      <c r="BB127" s="73" t="s">
        <v>89</v>
      </c>
      <c r="BC127" s="519"/>
    </row>
    <row r="128" spans="1:56" s="172" customFormat="1" ht="23.25">
      <c r="A128" s="153">
        <v>2</v>
      </c>
      <c r="B128" s="153">
        <v>4</v>
      </c>
      <c r="C128" s="154" t="s">
        <v>213</v>
      </c>
      <c r="D128" s="153">
        <v>3.3</v>
      </c>
      <c r="E128" s="153">
        <v>9</v>
      </c>
      <c r="F128" s="155" t="s">
        <v>94</v>
      </c>
      <c r="G128" s="155" t="s">
        <v>65</v>
      </c>
      <c r="H128" s="155" t="s">
        <v>66</v>
      </c>
      <c r="I128" s="156"/>
      <c r="J128" s="157" t="s">
        <v>68</v>
      </c>
      <c r="K128" s="158">
        <v>18.300699999999999</v>
      </c>
      <c r="L128" s="158">
        <v>99.469099999999997</v>
      </c>
      <c r="M128" s="331">
        <v>4620000</v>
      </c>
      <c r="N128" s="331">
        <v>4542000</v>
      </c>
      <c r="O128" s="156">
        <f t="shared" si="78"/>
        <v>78000</v>
      </c>
      <c r="P128" s="159">
        <v>1</v>
      </c>
      <c r="Q128" s="160">
        <v>1</v>
      </c>
      <c r="R128" s="161">
        <v>1</v>
      </c>
      <c r="S128" s="161">
        <v>1</v>
      </c>
      <c r="T128" s="161">
        <v>1</v>
      </c>
      <c r="U128" s="157"/>
      <c r="V128" s="162"/>
      <c r="W128" s="162"/>
      <c r="X128" s="163"/>
      <c r="Y128" s="164"/>
      <c r="Z128" s="164"/>
      <c r="AA128" s="153"/>
      <c r="AB128" s="153"/>
      <c r="AC128" s="110">
        <v>2563</v>
      </c>
      <c r="AD128" s="110">
        <v>2563</v>
      </c>
      <c r="AE128" s="110" t="s">
        <v>69</v>
      </c>
      <c r="AF128" s="165"/>
      <c r="AG128" s="105" t="s">
        <v>95</v>
      </c>
      <c r="AH128" s="166"/>
      <c r="AI128" s="167"/>
      <c r="AJ128" s="331">
        <v>4620000</v>
      </c>
      <c r="AK128" s="168"/>
      <c r="AL128" s="331">
        <f t="shared" si="79"/>
        <v>4620000</v>
      </c>
      <c r="AM128" s="109">
        <f t="shared" si="80"/>
        <v>462000</v>
      </c>
      <c r="AN128" s="109">
        <f t="shared" si="81"/>
        <v>462000</v>
      </c>
      <c r="AO128" s="156">
        <v>462000</v>
      </c>
      <c r="AP128" s="156">
        <v>462000</v>
      </c>
      <c r="AQ128" s="169">
        <v>462000</v>
      </c>
      <c r="AR128" s="169">
        <v>462000</v>
      </c>
      <c r="AS128" s="169">
        <v>462000</v>
      </c>
      <c r="AT128" s="169">
        <v>462000</v>
      </c>
      <c r="AU128" s="169">
        <v>462000</v>
      </c>
      <c r="AV128" s="156">
        <v>462000</v>
      </c>
      <c r="AW128" s="156"/>
      <c r="AX128" s="170"/>
      <c r="AY128" s="171"/>
      <c r="AZ128" s="41">
        <f t="shared" si="43"/>
        <v>4620000</v>
      </c>
      <c r="BA128" s="41">
        <f t="shared" si="45"/>
        <v>0</v>
      </c>
      <c r="BB128" s="153" t="s">
        <v>66</v>
      </c>
      <c r="BD128" s="173"/>
    </row>
    <row r="129" spans="1:56" s="130" customFormat="1" ht="84">
      <c r="A129" s="110">
        <v>2</v>
      </c>
      <c r="B129" s="110">
        <v>5</v>
      </c>
      <c r="C129" s="174" t="s">
        <v>214</v>
      </c>
      <c r="D129" s="104">
        <v>3.3</v>
      </c>
      <c r="E129" s="110">
        <v>9</v>
      </c>
      <c r="F129" s="175" t="s">
        <v>97</v>
      </c>
      <c r="G129" s="175" t="s">
        <v>98</v>
      </c>
      <c r="H129" s="122" t="s">
        <v>66</v>
      </c>
      <c r="I129" s="176" t="s">
        <v>68</v>
      </c>
      <c r="J129" s="177" t="s">
        <v>99</v>
      </c>
      <c r="K129" s="110">
        <v>18.520700000000001</v>
      </c>
      <c r="L129" s="130">
        <v>99.630300000000005</v>
      </c>
      <c r="M129" s="125">
        <v>5325000</v>
      </c>
      <c r="N129" s="125">
        <v>5242000</v>
      </c>
      <c r="O129" s="109">
        <f t="shared" si="78"/>
        <v>83000</v>
      </c>
      <c r="P129" s="110">
        <v>1</v>
      </c>
      <c r="Q129" s="110">
        <v>1</v>
      </c>
      <c r="R129" s="110">
        <v>1</v>
      </c>
      <c r="S129" s="110">
        <v>1</v>
      </c>
      <c r="T129" s="110">
        <v>1</v>
      </c>
      <c r="U129" s="110"/>
      <c r="V129" s="110"/>
      <c r="W129" s="110"/>
      <c r="X129" s="110"/>
      <c r="Y129" s="110"/>
      <c r="Z129" s="110"/>
      <c r="AA129" s="110"/>
      <c r="AB129" s="110"/>
      <c r="AC129" s="110">
        <v>2563</v>
      </c>
      <c r="AD129" s="110">
        <v>2563</v>
      </c>
      <c r="AE129" s="110" t="s">
        <v>69</v>
      </c>
      <c r="AF129" s="110">
        <v>360</v>
      </c>
      <c r="AG129" s="110" t="s">
        <v>100</v>
      </c>
      <c r="AH129" s="110"/>
      <c r="AI129" s="110"/>
      <c r="AJ129" s="125">
        <v>5325000</v>
      </c>
      <c r="AK129" s="128">
        <v>0</v>
      </c>
      <c r="AL129" s="125">
        <f t="shared" si="79"/>
        <v>5325000</v>
      </c>
      <c r="AM129" s="109">
        <f t="shared" si="80"/>
        <v>532500</v>
      </c>
      <c r="AN129" s="109">
        <f t="shared" si="81"/>
        <v>532500</v>
      </c>
      <c r="AO129" s="178">
        <v>532500</v>
      </c>
      <c r="AP129" s="178">
        <v>532500</v>
      </c>
      <c r="AQ129" s="178">
        <v>532500</v>
      </c>
      <c r="AR129" s="178">
        <v>532500</v>
      </c>
      <c r="AS129" s="178">
        <v>532500</v>
      </c>
      <c r="AT129" s="178">
        <v>532500</v>
      </c>
      <c r="AU129" s="178">
        <v>532500</v>
      </c>
      <c r="AV129" s="125">
        <v>532500</v>
      </c>
      <c r="AW129" s="125"/>
      <c r="AX129" s="179"/>
      <c r="AY129" s="180"/>
      <c r="AZ129" s="41">
        <f t="shared" si="43"/>
        <v>5325000</v>
      </c>
      <c r="BA129" s="41">
        <f t="shared" si="45"/>
        <v>0</v>
      </c>
      <c r="BB129" s="110" t="s">
        <v>101</v>
      </c>
      <c r="BD129" s="181"/>
    </row>
    <row r="130" spans="1:56" s="182" customFormat="1" ht="24.75" customHeight="1">
      <c r="A130" s="183">
        <v>2</v>
      </c>
      <c r="B130" s="183">
        <v>6</v>
      </c>
      <c r="C130" s="184" t="s">
        <v>215</v>
      </c>
      <c r="D130" s="183">
        <v>3.3</v>
      </c>
      <c r="E130" s="183">
        <v>9</v>
      </c>
      <c r="F130" s="109" t="s">
        <v>103</v>
      </c>
      <c r="G130" s="109" t="s">
        <v>65</v>
      </c>
      <c r="H130" s="109" t="s">
        <v>66</v>
      </c>
      <c r="I130" s="185" t="s">
        <v>67</v>
      </c>
      <c r="J130" s="186" t="s">
        <v>68</v>
      </c>
      <c r="K130" s="187">
        <v>18.439093</v>
      </c>
      <c r="L130" s="188">
        <v>99.635626000000002</v>
      </c>
      <c r="M130" s="189">
        <v>2200000</v>
      </c>
      <c r="N130" s="189">
        <v>2165000</v>
      </c>
      <c r="O130" s="109">
        <f t="shared" si="78"/>
        <v>35000</v>
      </c>
      <c r="P130" s="190">
        <v>1</v>
      </c>
      <c r="Q130" s="190">
        <v>1</v>
      </c>
      <c r="R130" s="190">
        <v>1</v>
      </c>
      <c r="S130" s="190">
        <v>1</v>
      </c>
      <c r="T130" s="190">
        <v>1</v>
      </c>
      <c r="AC130" s="183">
        <v>2563</v>
      </c>
      <c r="AD130" s="183">
        <v>2563</v>
      </c>
      <c r="AE130" s="183" t="s">
        <v>69</v>
      </c>
      <c r="AF130" s="183">
        <v>180</v>
      </c>
      <c r="AG130" s="115" t="s">
        <v>104</v>
      </c>
      <c r="AH130" s="183"/>
      <c r="AI130" s="183"/>
      <c r="AJ130" s="189">
        <v>2200000</v>
      </c>
      <c r="AK130" s="191"/>
      <c r="AL130" s="189">
        <f t="shared" si="79"/>
        <v>2200000</v>
      </c>
      <c r="AM130" s="109">
        <f t="shared" si="80"/>
        <v>220000</v>
      </c>
      <c r="AN130" s="109">
        <f t="shared" si="81"/>
        <v>220000</v>
      </c>
      <c r="AO130" s="109">
        <v>220000</v>
      </c>
      <c r="AP130" s="109">
        <v>220000</v>
      </c>
      <c r="AQ130" s="109">
        <v>220000</v>
      </c>
      <c r="AR130" s="109">
        <v>220000</v>
      </c>
      <c r="AS130" s="109">
        <v>220000</v>
      </c>
      <c r="AT130" s="109">
        <v>220000</v>
      </c>
      <c r="AU130" s="109">
        <v>220000</v>
      </c>
      <c r="AV130" s="109">
        <v>220000</v>
      </c>
      <c r="AW130" s="109"/>
      <c r="AX130" s="117"/>
      <c r="AY130" s="118"/>
      <c r="AZ130" s="41">
        <f t="shared" si="43"/>
        <v>2200000</v>
      </c>
      <c r="BA130" s="41">
        <f t="shared" si="45"/>
        <v>0</v>
      </c>
      <c r="BB130" s="183" t="s">
        <v>105</v>
      </c>
      <c r="BD130" s="192"/>
    </row>
    <row r="131" spans="1:56" s="130" customFormat="1" ht="23.25">
      <c r="A131" s="110">
        <v>2</v>
      </c>
      <c r="B131" s="110">
        <v>7</v>
      </c>
      <c r="C131" s="193" t="s">
        <v>216</v>
      </c>
      <c r="D131" s="194">
        <v>3.3</v>
      </c>
      <c r="E131" s="194">
        <v>9</v>
      </c>
      <c r="F131" s="194" t="s">
        <v>107</v>
      </c>
      <c r="G131" s="194" t="s">
        <v>108</v>
      </c>
      <c r="H131" s="194" t="s">
        <v>76</v>
      </c>
      <c r="I131" s="194" t="s">
        <v>78</v>
      </c>
      <c r="J131" s="194" t="s">
        <v>109</v>
      </c>
      <c r="K131" s="195">
        <v>19.711995999999999</v>
      </c>
      <c r="L131" s="195">
        <v>99.661113</v>
      </c>
      <c r="M131" s="520">
        <v>4620000</v>
      </c>
      <c r="N131" s="196">
        <v>4542000</v>
      </c>
      <c r="O131" s="109">
        <f t="shared" si="78"/>
        <v>78000</v>
      </c>
      <c r="P131" s="194">
        <v>1</v>
      </c>
      <c r="Q131" s="194">
        <v>1</v>
      </c>
      <c r="R131" s="194">
        <v>1</v>
      </c>
      <c r="S131" s="194">
        <v>1</v>
      </c>
      <c r="T131" s="194">
        <v>4</v>
      </c>
      <c r="U131" s="197"/>
      <c r="V131" s="198">
        <v>148000</v>
      </c>
      <c r="W131" s="199"/>
      <c r="X131" s="200"/>
      <c r="Y131" s="198">
        <v>30000</v>
      </c>
      <c r="Z131" s="201">
        <v>100</v>
      </c>
      <c r="AA131" s="202" t="s">
        <v>110</v>
      </c>
      <c r="AB131" s="199">
        <v>100</v>
      </c>
      <c r="AC131" s="203">
        <v>2563</v>
      </c>
      <c r="AD131" s="203">
        <v>2563</v>
      </c>
      <c r="AE131" s="203" t="s">
        <v>69</v>
      </c>
      <c r="AF131" s="203">
        <v>360</v>
      </c>
      <c r="AG131" s="194" t="s">
        <v>111</v>
      </c>
      <c r="AH131" s="110"/>
      <c r="AI131" s="204" t="s">
        <v>217</v>
      </c>
      <c r="AJ131" s="520">
        <v>4620000</v>
      </c>
      <c r="AK131" s="205" t="s">
        <v>79</v>
      </c>
      <c r="AL131" s="125">
        <f t="shared" si="79"/>
        <v>4620000</v>
      </c>
      <c r="AM131" s="109">
        <f t="shared" si="80"/>
        <v>462000</v>
      </c>
      <c r="AN131" s="109">
        <f t="shared" si="81"/>
        <v>462000</v>
      </c>
      <c r="AO131" s="125">
        <v>462000</v>
      </c>
      <c r="AP131" s="125">
        <v>462000</v>
      </c>
      <c r="AQ131" s="125">
        <v>462000</v>
      </c>
      <c r="AR131" s="125">
        <v>462000</v>
      </c>
      <c r="AS131" s="125">
        <v>462000</v>
      </c>
      <c r="AT131" s="125">
        <v>462000</v>
      </c>
      <c r="AU131" s="125">
        <v>462000</v>
      </c>
      <c r="AV131" s="125">
        <v>462000</v>
      </c>
      <c r="AW131" s="125"/>
      <c r="AX131" s="179"/>
      <c r="AY131" s="180"/>
      <c r="AZ131" s="41">
        <f t="shared" si="43"/>
        <v>4620000</v>
      </c>
      <c r="BA131" s="41">
        <f t="shared" si="45"/>
        <v>0</v>
      </c>
      <c r="BB131" s="110" t="s">
        <v>108</v>
      </c>
      <c r="BD131" s="181"/>
    </row>
    <row r="132" spans="1:56" s="74" customFormat="1" ht="23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7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70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71"/>
      <c r="AY132" s="72"/>
      <c r="AZ132" s="41">
        <f t="shared" si="43"/>
        <v>0</v>
      </c>
      <c r="BA132" s="41">
        <f t="shared" si="45"/>
        <v>0</v>
      </c>
      <c r="BB132" s="73">
        <v>4</v>
      </c>
      <c r="BD132" s="75"/>
    </row>
    <row r="133" spans="1:56" s="531" customFormat="1" ht="23.25">
      <c r="A133" s="101"/>
      <c r="B133" s="101">
        <f>+B134+B180+B194+B218+B246+B264+B301+B319+B324</f>
        <v>166</v>
      </c>
      <c r="C133" s="87" t="s">
        <v>218</v>
      </c>
      <c r="D133" s="521"/>
      <c r="E133" s="101"/>
      <c r="F133" s="101"/>
      <c r="G133" s="522"/>
      <c r="H133" s="522"/>
      <c r="I133" s="522"/>
      <c r="J133" s="522"/>
      <c r="K133" s="101"/>
      <c r="L133" s="523"/>
      <c r="M133" s="524">
        <f>+M134+M180+M194+M218+M246+M264+M301+M319+M324</f>
        <v>160460000</v>
      </c>
      <c r="N133" s="524">
        <f>+N134+N180+N194+N218+N246+N264+N301+N319+N324</f>
        <v>160460000</v>
      </c>
      <c r="O133" s="524"/>
      <c r="P133" s="525"/>
      <c r="Q133" s="526"/>
      <c r="R133" s="526"/>
      <c r="S133" s="526"/>
      <c r="T133" s="526"/>
      <c r="U133" s="526"/>
      <c r="V133" s="524">
        <f>+V134+V180+V194+V218+V246+V264+V301+V319+V324</f>
        <v>381389</v>
      </c>
      <c r="W133" s="524">
        <f>+W134+W180+W194+W218+W246+W264+W301+W319+W324</f>
        <v>1383.241</v>
      </c>
      <c r="X133" s="527">
        <f>+X134+X180+X194+X218+X246+X264+X301+X319+X324</f>
        <v>49.95</v>
      </c>
      <c r="Y133" s="524">
        <f>+Y134+Y180+Y194+Y218+Y246+Y264+Y301+Y319+Y324</f>
        <v>39016</v>
      </c>
      <c r="Z133" s="524">
        <f>+Z134+Z180+Z194+Z218+Z246+Z264+Z301+Z319+Z324</f>
        <v>2115</v>
      </c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524">
        <f t="shared" ref="AJ133:AX133" si="82">+AJ134+AJ180+AJ194+AJ218+AJ246+AJ264+AJ301+AJ319+AJ324</f>
        <v>160460000</v>
      </c>
      <c r="AK133" s="528">
        <f t="shared" si="82"/>
        <v>1000000</v>
      </c>
      <c r="AL133" s="524">
        <f t="shared" si="82"/>
        <v>159460000</v>
      </c>
      <c r="AM133" s="524">
        <f t="shared" si="82"/>
        <v>21788666</v>
      </c>
      <c r="AN133" s="524">
        <f t="shared" si="82"/>
        <v>34905467</v>
      </c>
      <c r="AO133" s="524">
        <f t="shared" si="82"/>
        <v>38540167</v>
      </c>
      <c r="AP133" s="524">
        <f t="shared" si="82"/>
        <v>27060764</v>
      </c>
      <c r="AQ133" s="524">
        <f t="shared" si="82"/>
        <v>11918266</v>
      </c>
      <c r="AR133" s="524">
        <f t="shared" si="82"/>
        <v>10524670</v>
      </c>
      <c r="AS133" s="524">
        <f t="shared" si="82"/>
        <v>7913000</v>
      </c>
      <c r="AT133" s="524">
        <f t="shared" si="82"/>
        <v>3973000</v>
      </c>
      <c r="AU133" s="524">
        <f t="shared" si="82"/>
        <v>3473000</v>
      </c>
      <c r="AV133" s="524">
        <f t="shared" si="82"/>
        <v>133000</v>
      </c>
      <c r="AW133" s="524">
        <f t="shared" si="82"/>
        <v>123000</v>
      </c>
      <c r="AX133" s="529">
        <f t="shared" si="82"/>
        <v>107000</v>
      </c>
      <c r="AY133" s="529"/>
      <c r="AZ133" s="41">
        <f t="shared" si="43"/>
        <v>160460000</v>
      </c>
      <c r="BA133" s="41">
        <f t="shared" si="45"/>
        <v>0</v>
      </c>
      <c r="BB133" s="530">
        <v>3</v>
      </c>
      <c r="BD133" s="532"/>
    </row>
    <row r="134" spans="1:56" s="253" customFormat="1" ht="23.25">
      <c r="B134" s="254">
        <f>COUNT(B135:B179)</f>
        <v>43</v>
      </c>
      <c r="C134" s="533" t="s">
        <v>118</v>
      </c>
      <c r="D134" s="256"/>
      <c r="E134" s="254"/>
      <c r="F134" s="254"/>
      <c r="G134" s="254"/>
      <c r="H134" s="254"/>
      <c r="I134" s="254"/>
      <c r="J134" s="254"/>
      <c r="K134" s="254"/>
      <c r="L134" s="254"/>
      <c r="M134" s="257">
        <f>SUM(M135:M179)</f>
        <v>34000000</v>
      </c>
      <c r="N134" s="257">
        <f>SUM(N135:N179)</f>
        <v>34000000</v>
      </c>
      <c r="O134" s="254"/>
      <c r="P134" s="254"/>
      <c r="V134" s="257">
        <f>SUM(V135:V179)</f>
        <v>277376</v>
      </c>
      <c r="W134" s="402">
        <f>SUM(W135:W179)</f>
        <v>945.6149999999999</v>
      </c>
      <c r="X134" s="534">
        <f>SUM(X135:X179)</f>
        <v>44.307000000000002</v>
      </c>
      <c r="Y134" s="257">
        <f>SUM(Y135:Y179)</f>
        <v>18560</v>
      </c>
      <c r="Z134" s="257">
        <f>SUM(Z135:Z179)</f>
        <v>722</v>
      </c>
      <c r="AH134" s="254"/>
      <c r="AI134" s="254"/>
      <c r="AJ134" s="257">
        <f t="shared" ref="AJ134:AX134" si="83">SUM(AJ135:AJ179)</f>
        <v>34000000</v>
      </c>
      <c r="AK134" s="259">
        <f t="shared" si="83"/>
        <v>0</v>
      </c>
      <c r="AL134" s="257">
        <f t="shared" si="83"/>
        <v>34000000</v>
      </c>
      <c r="AM134" s="257">
        <f t="shared" si="83"/>
        <v>2098000</v>
      </c>
      <c r="AN134" s="257">
        <f t="shared" si="83"/>
        <v>10054801</v>
      </c>
      <c r="AO134" s="257">
        <f t="shared" si="83"/>
        <v>10390001</v>
      </c>
      <c r="AP134" s="257">
        <f t="shared" si="83"/>
        <v>9463598</v>
      </c>
      <c r="AQ134" s="257">
        <f t="shared" si="83"/>
        <v>1273600</v>
      </c>
      <c r="AR134" s="257">
        <f t="shared" si="83"/>
        <v>160000</v>
      </c>
      <c r="AS134" s="257">
        <f t="shared" si="83"/>
        <v>220000</v>
      </c>
      <c r="AT134" s="257">
        <f t="shared" si="83"/>
        <v>150000</v>
      </c>
      <c r="AU134" s="257">
        <f t="shared" si="83"/>
        <v>80000</v>
      </c>
      <c r="AV134" s="257">
        <f t="shared" si="83"/>
        <v>50000</v>
      </c>
      <c r="AW134" s="257">
        <f t="shared" si="83"/>
        <v>40000</v>
      </c>
      <c r="AX134" s="375">
        <f t="shared" si="83"/>
        <v>20000</v>
      </c>
      <c r="AY134" s="375"/>
      <c r="AZ134" s="41">
        <f t="shared" ref="AZ134:AZ186" si="84">SUM(AM134:AX134)</f>
        <v>34000000</v>
      </c>
      <c r="BA134" s="41">
        <f t="shared" si="45"/>
        <v>0</v>
      </c>
      <c r="BB134" s="254" t="s">
        <v>76</v>
      </c>
      <c r="BD134" s="261"/>
    </row>
    <row r="135" spans="1:56" s="74" customFormat="1" ht="23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7"/>
      <c r="N135" s="67"/>
      <c r="O135" s="66"/>
      <c r="P135" s="66"/>
      <c r="Q135" s="66"/>
      <c r="R135" s="66"/>
      <c r="S135" s="66"/>
      <c r="T135" s="66"/>
      <c r="U135" s="66"/>
      <c r="V135" s="66"/>
      <c r="W135" s="535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70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71"/>
      <c r="AY135" s="72"/>
      <c r="AZ135" s="41">
        <f t="shared" si="84"/>
        <v>0</v>
      </c>
      <c r="BA135" s="41">
        <f t="shared" si="45"/>
        <v>0</v>
      </c>
      <c r="BB135" s="73" t="s">
        <v>76</v>
      </c>
      <c r="BD135" s="75"/>
    </row>
    <row r="136" spans="1:56" s="172" customFormat="1" ht="23.25">
      <c r="A136" s="153">
        <v>2</v>
      </c>
      <c r="B136" s="234">
        <v>1</v>
      </c>
      <c r="C136" s="536" t="s">
        <v>219</v>
      </c>
      <c r="D136" s="153">
        <v>3.3</v>
      </c>
      <c r="E136" s="162">
        <v>9</v>
      </c>
      <c r="F136" s="162" t="s">
        <v>75</v>
      </c>
      <c r="G136" s="162" t="s">
        <v>65</v>
      </c>
      <c r="H136" s="162" t="s">
        <v>76</v>
      </c>
      <c r="I136" s="537" t="s">
        <v>209</v>
      </c>
      <c r="J136" s="537" t="s">
        <v>78</v>
      </c>
      <c r="K136" s="538">
        <v>19.896899999999999</v>
      </c>
      <c r="L136" s="538">
        <v>99.847800000000007</v>
      </c>
      <c r="M136" s="169">
        <v>1000000</v>
      </c>
      <c r="N136" s="169">
        <v>1000000</v>
      </c>
      <c r="O136" s="169">
        <f t="shared" ref="O136:O173" si="85">+M136-N136</f>
        <v>0</v>
      </c>
      <c r="P136" s="69">
        <v>1</v>
      </c>
      <c r="Q136" s="69">
        <v>1</v>
      </c>
      <c r="R136" s="69">
        <v>1</v>
      </c>
      <c r="S136" s="69">
        <v>1</v>
      </c>
      <c r="T136" s="69">
        <v>1</v>
      </c>
      <c r="U136" s="539"/>
      <c r="V136" s="540">
        <v>201786</v>
      </c>
      <c r="W136" s="541"/>
      <c r="X136" s="542"/>
      <c r="Y136" s="543"/>
      <c r="Z136" s="544">
        <v>27</v>
      </c>
      <c r="AA136" s="153"/>
      <c r="AB136" s="153"/>
      <c r="AC136" s="153">
        <v>2563</v>
      </c>
      <c r="AD136" s="153">
        <v>2563</v>
      </c>
      <c r="AE136" s="153" t="s">
        <v>69</v>
      </c>
      <c r="AF136" s="153">
        <v>365</v>
      </c>
      <c r="AG136" s="153" t="s">
        <v>80</v>
      </c>
      <c r="AH136" s="153"/>
      <c r="AI136" s="153"/>
      <c r="AJ136" s="169">
        <f>SUM(AM136:AX136)</f>
        <v>1000000</v>
      </c>
      <c r="AK136" s="545"/>
      <c r="AL136" s="169">
        <v>1000000</v>
      </c>
      <c r="AM136" s="169">
        <v>10000</v>
      </c>
      <c r="AN136" s="169">
        <v>30000</v>
      </c>
      <c r="AO136" s="169">
        <v>60000</v>
      </c>
      <c r="AP136" s="169">
        <v>80000</v>
      </c>
      <c r="AQ136" s="169">
        <v>100000</v>
      </c>
      <c r="AR136" s="169">
        <v>160000</v>
      </c>
      <c r="AS136" s="169">
        <v>220000</v>
      </c>
      <c r="AT136" s="169">
        <v>150000</v>
      </c>
      <c r="AU136" s="169">
        <v>80000</v>
      </c>
      <c r="AV136" s="169">
        <v>50000</v>
      </c>
      <c r="AW136" s="169">
        <v>40000</v>
      </c>
      <c r="AX136" s="249">
        <v>20000</v>
      </c>
      <c r="AY136" s="180"/>
      <c r="AZ136" s="41">
        <f t="shared" si="84"/>
        <v>1000000</v>
      </c>
      <c r="BA136" s="41">
        <f t="shared" ref="BA136:BA204" si="86">+AJ136-AZ136</f>
        <v>0</v>
      </c>
      <c r="BB136" s="153" t="s">
        <v>76</v>
      </c>
      <c r="BD136" s="173"/>
    </row>
    <row r="137" spans="1:56" s="172" customFormat="1" ht="23.25">
      <c r="A137" s="153">
        <v>2</v>
      </c>
      <c r="B137" s="234">
        <v>2</v>
      </c>
      <c r="C137" s="536" t="s">
        <v>220</v>
      </c>
      <c r="D137" s="153">
        <v>3.3</v>
      </c>
      <c r="E137" s="162">
        <v>9</v>
      </c>
      <c r="F137" s="162" t="s">
        <v>221</v>
      </c>
      <c r="G137" s="162" t="s">
        <v>121</v>
      </c>
      <c r="H137" s="162" t="s">
        <v>76</v>
      </c>
      <c r="I137" s="537" t="s">
        <v>209</v>
      </c>
      <c r="J137" s="537" t="s">
        <v>78</v>
      </c>
      <c r="K137" s="538">
        <v>19.869478999999998</v>
      </c>
      <c r="L137" s="538">
        <v>99.858385999999996</v>
      </c>
      <c r="M137" s="169">
        <v>900000</v>
      </c>
      <c r="N137" s="169">
        <v>900000</v>
      </c>
      <c r="O137" s="169">
        <f t="shared" si="85"/>
        <v>0</v>
      </c>
      <c r="P137" s="69">
        <v>1</v>
      </c>
      <c r="Q137" s="69">
        <v>1</v>
      </c>
      <c r="R137" s="69">
        <v>1</v>
      </c>
      <c r="S137" s="69">
        <v>1</v>
      </c>
      <c r="T137" s="69">
        <v>1</v>
      </c>
      <c r="U137" s="539"/>
      <c r="V137" s="540">
        <v>3050</v>
      </c>
      <c r="W137" s="541"/>
      <c r="X137" s="542"/>
      <c r="Y137" s="543">
        <v>120</v>
      </c>
      <c r="Z137" s="544">
        <v>20</v>
      </c>
      <c r="AA137" s="153" t="s">
        <v>79</v>
      </c>
      <c r="AB137" s="153" t="s">
        <v>79</v>
      </c>
      <c r="AC137" s="153">
        <v>2563</v>
      </c>
      <c r="AD137" s="153">
        <v>2563</v>
      </c>
      <c r="AE137" s="153" t="s">
        <v>69</v>
      </c>
      <c r="AF137" s="153">
        <v>150</v>
      </c>
      <c r="AG137" s="153" t="s">
        <v>80</v>
      </c>
      <c r="AH137" s="153"/>
      <c r="AI137" s="153"/>
      <c r="AJ137" s="169">
        <f>SUM(AM137:AR137)</f>
        <v>900000</v>
      </c>
      <c r="AK137" s="545"/>
      <c r="AL137" s="169">
        <v>900000</v>
      </c>
      <c r="AM137" s="169">
        <v>45000</v>
      </c>
      <c r="AN137" s="169">
        <v>126000</v>
      </c>
      <c r="AO137" s="169">
        <v>225000</v>
      </c>
      <c r="AP137" s="169">
        <v>342000</v>
      </c>
      <c r="AQ137" s="169">
        <v>162000</v>
      </c>
      <c r="AR137" s="169"/>
      <c r="AS137" s="169"/>
      <c r="AT137" s="169"/>
      <c r="AU137" s="169"/>
      <c r="AV137" s="169"/>
      <c r="AW137" s="169"/>
      <c r="AX137" s="249"/>
      <c r="AY137" s="180"/>
      <c r="AZ137" s="41">
        <f t="shared" si="84"/>
        <v>900000</v>
      </c>
      <c r="BA137" s="41">
        <f t="shared" si="86"/>
        <v>0</v>
      </c>
      <c r="BB137" s="153" t="s">
        <v>76</v>
      </c>
      <c r="BD137" s="173"/>
    </row>
    <row r="138" spans="1:56" s="172" customFormat="1" ht="23.25">
      <c r="A138" s="153">
        <v>2</v>
      </c>
      <c r="B138" s="234">
        <v>3</v>
      </c>
      <c r="C138" s="546" t="s">
        <v>222</v>
      </c>
      <c r="D138" s="153">
        <v>3.3</v>
      </c>
      <c r="E138" s="236">
        <v>9</v>
      </c>
      <c r="F138" s="162" t="s">
        <v>223</v>
      </c>
      <c r="G138" s="162" t="s">
        <v>224</v>
      </c>
      <c r="H138" s="162" t="s">
        <v>76</v>
      </c>
      <c r="I138" s="237" t="s">
        <v>225</v>
      </c>
      <c r="J138" s="237" t="s">
        <v>78</v>
      </c>
      <c r="K138" s="547">
        <v>19.142900000000001</v>
      </c>
      <c r="L138" s="547">
        <v>99.409800000000004</v>
      </c>
      <c r="M138" s="169">
        <v>980000</v>
      </c>
      <c r="N138" s="169">
        <v>980000</v>
      </c>
      <c r="O138" s="169">
        <f t="shared" si="85"/>
        <v>0</v>
      </c>
      <c r="P138" s="548">
        <v>1</v>
      </c>
      <c r="Q138" s="548">
        <v>1</v>
      </c>
      <c r="R138" s="548">
        <v>1</v>
      </c>
      <c r="S138" s="548">
        <v>1</v>
      </c>
      <c r="T138" s="548">
        <v>1</v>
      </c>
      <c r="U138" s="539" t="s">
        <v>79</v>
      </c>
      <c r="V138" s="540">
        <v>700</v>
      </c>
      <c r="W138" s="541">
        <v>122</v>
      </c>
      <c r="X138" s="542"/>
      <c r="Y138" s="549">
        <v>61</v>
      </c>
      <c r="Z138" s="168">
        <v>20</v>
      </c>
      <c r="AA138" s="153"/>
      <c r="AB138" s="153"/>
      <c r="AC138" s="153">
        <v>2563</v>
      </c>
      <c r="AD138" s="153">
        <v>2563</v>
      </c>
      <c r="AE138" s="153" t="s">
        <v>69</v>
      </c>
      <c r="AF138" s="153">
        <v>90</v>
      </c>
      <c r="AG138" s="153" t="s">
        <v>80</v>
      </c>
      <c r="AH138" s="153"/>
      <c r="AI138" s="153"/>
      <c r="AJ138" s="169">
        <v>980000</v>
      </c>
      <c r="AK138" s="248" t="s">
        <v>79</v>
      </c>
      <c r="AL138" s="169">
        <f>AJ138</f>
        <v>980000</v>
      </c>
      <c r="AM138" s="169"/>
      <c r="AN138" s="169">
        <v>327000</v>
      </c>
      <c r="AO138" s="169">
        <v>327000</v>
      </c>
      <c r="AP138" s="169">
        <v>326000</v>
      </c>
      <c r="AQ138" s="169"/>
      <c r="AR138" s="169"/>
      <c r="AS138" s="169"/>
      <c r="AT138" s="169"/>
      <c r="AU138" s="169"/>
      <c r="AV138" s="169"/>
      <c r="AW138" s="169"/>
      <c r="AX138" s="249"/>
      <c r="AY138" s="180"/>
      <c r="AZ138" s="41">
        <f t="shared" si="84"/>
        <v>980000</v>
      </c>
      <c r="BA138" s="41">
        <f t="shared" si="86"/>
        <v>0</v>
      </c>
      <c r="BB138" s="153" t="s">
        <v>76</v>
      </c>
      <c r="BD138" s="173"/>
    </row>
    <row r="139" spans="1:56" s="172" customFormat="1" ht="23.25">
      <c r="A139" s="153">
        <v>2</v>
      </c>
      <c r="B139" s="234">
        <v>4</v>
      </c>
      <c r="C139" s="536" t="s">
        <v>226</v>
      </c>
      <c r="D139" s="153">
        <v>3.3</v>
      </c>
      <c r="E139" s="162">
        <v>9</v>
      </c>
      <c r="F139" s="162" t="s">
        <v>227</v>
      </c>
      <c r="G139" s="162" t="s">
        <v>228</v>
      </c>
      <c r="H139" s="162" t="s">
        <v>76</v>
      </c>
      <c r="I139" s="537" t="s">
        <v>229</v>
      </c>
      <c r="J139" s="537" t="s">
        <v>90</v>
      </c>
      <c r="K139" s="538">
        <v>19.9877</v>
      </c>
      <c r="L139" s="538">
        <v>100.4622</v>
      </c>
      <c r="M139" s="169">
        <v>800000</v>
      </c>
      <c r="N139" s="169">
        <v>800000</v>
      </c>
      <c r="O139" s="169">
        <f t="shared" si="85"/>
        <v>0</v>
      </c>
      <c r="P139" s="69">
        <v>1</v>
      </c>
      <c r="Q139" s="69">
        <v>1</v>
      </c>
      <c r="R139" s="69">
        <v>1</v>
      </c>
      <c r="S139" s="69">
        <v>1</v>
      </c>
      <c r="T139" s="69">
        <v>1</v>
      </c>
      <c r="U139" s="539"/>
      <c r="V139" s="540">
        <v>600</v>
      </c>
      <c r="W139" s="541"/>
      <c r="X139" s="542"/>
      <c r="Y139" s="543">
        <v>50</v>
      </c>
      <c r="Z139" s="544">
        <v>15</v>
      </c>
      <c r="AA139" s="153"/>
      <c r="AB139" s="153"/>
      <c r="AC139" s="153">
        <v>2563</v>
      </c>
      <c r="AD139" s="153">
        <v>2563</v>
      </c>
      <c r="AE139" s="153" t="s">
        <v>69</v>
      </c>
      <c r="AF139" s="153">
        <v>90</v>
      </c>
      <c r="AG139" s="153" t="s">
        <v>80</v>
      </c>
      <c r="AH139" s="153"/>
      <c r="AI139" s="153"/>
      <c r="AJ139" s="169">
        <f>AL139+AK139</f>
        <v>800000</v>
      </c>
      <c r="AK139" s="545"/>
      <c r="AL139" s="169">
        <v>800000</v>
      </c>
      <c r="AM139" s="169"/>
      <c r="AN139" s="169">
        <v>270000</v>
      </c>
      <c r="AO139" s="169">
        <v>270000</v>
      </c>
      <c r="AP139" s="169">
        <f>AL139-AN139-AO139</f>
        <v>260000</v>
      </c>
      <c r="AQ139" s="169"/>
      <c r="AR139" s="169"/>
      <c r="AS139" s="169"/>
      <c r="AT139" s="169"/>
      <c r="AU139" s="169"/>
      <c r="AV139" s="169"/>
      <c r="AW139" s="169"/>
      <c r="AX139" s="249"/>
      <c r="AY139" s="180"/>
      <c r="AZ139" s="41">
        <f t="shared" si="84"/>
        <v>800000</v>
      </c>
      <c r="BA139" s="41">
        <f t="shared" si="86"/>
        <v>0</v>
      </c>
      <c r="BB139" s="153" t="s">
        <v>76</v>
      </c>
      <c r="BD139" s="173"/>
    </row>
    <row r="140" spans="1:56" s="172" customFormat="1" ht="23.25">
      <c r="A140" s="153">
        <v>2</v>
      </c>
      <c r="B140" s="234">
        <v>5</v>
      </c>
      <c r="C140" s="536" t="s">
        <v>230</v>
      </c>
      <c r="D140" s="153">
        <v>3.3</v>
      </c>
      <c r="E140" s="162">
        <v>9</v>
      </c>
      <c r="F140" s="162" t="s">
        <v>120</v>
      </c>
      <c r="G140" s="162" t="s">
        <v>121</v>
      </c>
      <c r="H140" s="162" t="s">
        <v>76</v>
      </c>
      <c r="I140" s="537" t="s">
        <v>122</v>
      </c>
      <c r="J140" s="537" t="s">
        <v>90</v>
      </c>
      <c r="K140" s="538">
        <v>19.796600000000002</v>
      </c>
      <c r="L140" s="538">
        <v>100.0012</v>
      </c>
      <c r="M140" s="169">
        <v>780000</v>
      </c>
      <c r="N140" s="169">
        <v>780000</v>
      </c>
      <c r="O140" s="169">
        <f t="shared" si="85"/>
        <v>0</v>
      </c>
      <c r="P140" s="69">
        <v>1</v>
      </c>
      <c r="Q140" s="69">
        <v>1</v>
      </c>
      <c r="R140" s="69">
        <v>1</v>
      </c>
      <c r="S140" s="69">
        <v>1</v>
      </c>
      <c r="T140" s="69">
        <v>1</v>
      </c>
      <c r="U140" s="539"/>
      <c r="V140" s="540">
        <v>9680</v>
      </c>
      <c r="W140" s="541">
        <v>8</v>
      </c>
      <c r="X140" s="542">
        <v>9</v>
      </c>
      <c r="Y140" s="543">
        <v>1850</v>
      </c>
      <c r="Z140" s="544">
        <v>15</v>
      </c>
      <c r="AA140" s="153"/>
      <c r="AB140" s="153"/>
      <c r="AC140" s="153">
        <v>2563</v>
      </c>
      <c r="AD140" s="153">
        <v>2563</v>
      </c>
      <c r="AE140" s="153" t="s">
        <v>69</v>
      </c>
      <c r="AF140" s="153">
        <v>90</v>
      </c>
      <c r="AG140" s="153" t="s">
        <v>80</v>
      </c>
      <c r="AH140" s="153"/>
      <c r="AI140" s="153"/>
      <c r="AJ140" s="169">
        <v>780000</v>
      </c>
      <c r="AK140" s="545"/>
      <c r="AL140" s="169">
        <v>780000</v>
      </c>
      <c r="AM140" s="169">
        <v>260000</v>
      </c>
      <c r="AN140" s="169">
        <v>260000</v>
      </c>
      <c r="AO140" s="169">
        <v>260000</v>
      </c>
      <c r="AP140" s="169"/>
      <c r="AQ140" s="169"/>
      <c r="AR140" s="169"/>
      <c r="AS140" s="169"/>
      <c r="AT140" s="169"/>
      <c r="AU140" s="169"/>
      <c r="AV140" s="169"/>
      <c r="AW140" s="169"/>
      <c r="AX140" s="249"/>
      <c r="AY140" s="180"/>
      <c r="AZ140" s="41">
        <f t="shared" si="84"/>
        <v>780000</v>
      </c>
      <c r="BA140" s="41">
        <f t="shared" si="86"/>
        <v>0</v>
      </c>
      <c r="BB140" s="153" t="s">
        <v>76</v>
      </c>
      <c r="BD140" s="173"/>
    </row>
    <row r="141" spans="1:56" s="172" customFormat="1" ht="23.25">
      <c r="A141" s="153">
        <v>2</v>
      </c>
      <c r="B141" s="234">
        <v>6</v>
      </c>
      <c r="C141" s="235" t="s">
        <v>231</v>
      </c>
      <c r="D141" s="153">
        <v>3.3</v>
      </c>
      <c r="E141" s="162">
        <v>9</v>
      </c>
      <c r="F141" s="162" t="s">
        <v>232</v>
      </c>
      <c r="G141" s="162" t="s">
        <v>124</v>
      </c>
      <c r="H141" s="162" t="s">
        <v>76</v>
      </c>
      <c r="I141" s="537" t="s">
        <v>125</v>
      </c>
      <c r="J141" s="537" t="s">
        <v>90</v>
      </c>
      <c r="K141" s="550">
        <v>20.399999999999999</v>
      </c>
      <c r="L141" s="550">
        <v>99.893199999999993</v>
      </c>
      <c r="M141" s="169">
        <v>980000</v>
      </c>
      <c r="N141" s="169">
        <v>980000</v>
      </c>
      <c r="O141" s="169">
        <f t="shared" si="85"/>
        <v>0</v>
      </c>
      <c r="P141" s="162">
        <v>1</v>
      </c>
      <c r="Q141" s="162">
        <v>1</v>
      </c>
      <c r="R141" s="162">
        <v>1</v>
      </c>
      <c r="S141" s="162">
        <v>1</v>
      </c>
      <c r="T141" s="162">
        <v>1</v>
      </c>
      <c r="U141" s="539"/>
      <c r="V141" s="540">
        <v>700</v>
      </c>
      <c r="W141" s="541">
        <v>0.6</v>
      </c>
      <c r="X141" s="542"/>
      <c r="Y141" s="543">
        <v>50</v>
      </c>
      <c r="Z141" s="544">
        <v>20</v>
      </c>
      <c r="AA141" s="153"/>
      <c r="AB141" s="153"/>
      <c r="AC141" s="153">
        <v>2563</v>
      </c>
      <c r="AD141" s="153">
        <v>2563</v>
      </c>
      <c r="AE141" s="153" t="s">
        <v>69</v>
      </c>
      <c r="AF141" s="153">
        <v>90</v>
      </c>
      <c r="AG141" s="153" t="s">
        <v>80</v>
      </c>
      <c r="AH141" s="153"/>
      <c r="AI141" s="153"/>
      <c r="AJ141" s="169">
        <v>980000</v>
      </c>
      <c r="AK141" s="545" t="s">
        <v>79</v>
      </c>
      <c r="AL141" s="169">
        <v>980000</v>
      </c>
      <c r="AM141" s="169"/>
      <c r="AN141" s="169">
        <v>380000</v>
      </c>
      <c r="AO141" s="169">
        <v>300000</v>
      </c>
      <c r="AP141" s="169">
        <v>300000</v>
      </c>
      <c r="AQ141" s="169"/>
      <c r="AR141" s="169"/>
      <c r="AS141" s="169"/>
      <c r="AT141" s="169"/>
      <c r="AU141" s="169"/>
      <c r="AV141" s="169"/>
      <c r="AW141" s="169"/>
      <c r="AX141" s="249"/>
      <c r="AY141" s="180"/>
      <c r="AZ141" s="41">
        <f t="shared" si="84"/>
        <v>980000</v>
      </c>
      <c r="BA141" s="41">
        <f t="shared" si="86"/>
        <v>0</v>
      </c>
      <c r="BB141" s="153" t="s">
        <v>76</v>
      </c>
      <c r="BD141" s="173"/>
    </row>
    <row r="142" spans="1:56" s="552" customFormat="1" ht="23.25">
      <c r="A142" s="153">
        <v>2</v>
      </c>
      <c r="B142" s="234">
        <v>7</v>
      </c>
      <c r="C142" s="235" t="s">
        <v>233</v>
      </c>
      <c r="D142" s="153">
        <v>3.3</v>
      </c>
      <c r="E142" s="236">
        <v>9</v>
      </c>
      <c r="F142" s="234" t="s">
        <v>223</v>
      </c>
      <c r="G142" s="162" t="s">
        <v>224</v>
      </c>
      <c r="H142" s="162" t="s">
        <v>76</v>
      </c>
      <c r="I142" s="237" t="s">
        <v>225</v>
      </c>
      <c r="J142" s="238" t="s">
        <v>78</v>
      </c>
      <c r="K142" s="239">
        <v>19.084099999999999</v>
      </c>
      <c r="L142" s="239">
        <v>99.466700000000003</v>
      </c>
      <c r="M142" s="169">
        <v>970000</v>
      </c>
      <c r="N142" s="169">
        <v>970000</v>
      </c>
      <c r="O142" s="169">
        <f t="shared" si="85"/>
        <v>0</v>
      </c>
      <c r="P142" s="240">
        <v>1</v>
      </c>
      <c r="Q142" s="240">
        <v>1</v>
      </c>
      <c r="R142" s="240">
        <v>1</v>
      </c>
      <c r="S142" s="240">
        <v>1</v>
      </c>
      <c r="T142" s="240">
        <v>1</v>
      </c>
      <c r="U142" s="539" t="s">
        <v>79</v>
      </c>
      <c r="V142" s="540">
        <v>900</v>
      </c>
      <c r="W142" s="541">
        <v>122</v>
      </c>
      <c r="X142" s="542"/>
      <c r="Y142" s="549">
        <v>26</v>
      </c>
      <c r="Z142" s="168">
        <v>20</v>
      </c>
      <c r="AA142" s="153"/>
      <c r="AB142" s="153"/>
      <c r="AC142" s="153">
        <v>2563</v>
      </c>
      <c r="AD142" s="153">
        <v>2563</v>
      </c>
      <c r="AE142" s="153" t="s">
        <v>69</v>
      </c>
      <c r="AF142" s="153">
        <v>90</v>
      </c>
      <c r="AG142" s="153" t="s">
        <v>80</v>
      </c>
      <c r="AH142" s="153"/>
      <c r="AI142" s="247"/>
      <c r="AJ142" s="169">
        <v>970000</v>
      </c>
      <c r="AK142" s="248" t="s">
        <v>79</v>
      </c>
      <c r="AL142" s="169">
        <f>AJ142</f>
        <v>970000</v>
      </c>
      <c r="AM142" s="169"/>
      <c r="AN142" s="169">
        <v>324000</v>
      </c>
      <c r="AO142" s="169">
        <v>324000</v>
      </c>
      <c r="AP142" s="169">
        <v>322000</v>
      </c>
      <c r="AQ142" s="169"/>
      <c r="AR142" s="169"/>
      <c r="AS142" s="169"/>
      <c r="AT142" s="169"/>
      <c r="AU142" s="169"/>
      <c r="AV142" s="169"/>
      <c r="AW142" s="169"/>
      <c r="AX142" s="249"/>
      <c r="AY142" s="180"/>
      <c r="AZ142" s="41">
        <f t="shared" si="84"/>
        <v>970000</v>
      </c>
      <c r="BA142" s="41">
        <f t="shared" si="86"/>
        <v>0</v>
      </c>
      <c r="BB142" s="551" t="s">
        <v>76</v>
      </c>
      <c r="BD142" s="553"/>
    </row>
    <row r="143" spans="1:56" s="172" customFormat="1" ht="23.25">
      <c r="A143" s="153">
        <v>2</v>
      </c>
      <c r="B143" s="234">
        <v>8</v>
      </c>
      <c r="C143" s="536" t="s">
        <v>234</v>
      </c>
      <c r="D143" s="153">
        <v>3.3</v>
      </c>
      <c r="E143" s="162">
        <v>9</v>
      </c>
      <c r="F143" s="162" t="s">
        <v>235</v>
      </c>
      <c r="G143" s="162" t="s">
        <v>228</v>
      </c>
      <c r="H143" s="162" t="s">
        <v>76</v>
      </c>
      <c r="I143" s="537" t="s">
        <v>229</v>
      </c>
      <c r="J143" s="537" t="s">
        <v>90</v>
      </c>
      <c r="K143" s="538">
        <v>20.069631999999999</v>
      </c>
      <c r="L143" s="538">
        <v>100.50475400000001</v>
      </c>
      <c r="M143" s="169">
        <v>980000</v>
      </c>
      <c r="N143" s="169">
        <v>980000</v>
      </c>
      <c r="O143" s="169">
        <f t="shared" si="85"/>
        <v>0</v>
      </c>
      <c r="P143" s="69">
        <v>1</v>
      </c>
      <c r="Q143" s="69">
        <v>1</v>
      </c>
      <c r="R143" s="69">
        <v>1</v>
      </c>
      <c r="S143" s="69">
        <v>1</v>
      </c>
      <c r="T143" s="69">
        <v>1</v>
      </c>
      <c r="U143" s="539"/>
      <c r="V143" s="540">
        <v>1000</v>
      </c>
      <c r="W143" s="541"/>
      <c r="X143" s="542"/>
      <c r="Y143" s="543">
        <v>120</v>
      </c>
      <c r="Z143" s="544">
        <v>20</v>
      </c>
      <c r="AA143" s="153"/>
      <c r="AB143" s="153"/>
      <c r="AC143" s="153">
        <v>2563</v>
      </c>
      <c r="AD143" s="153">
        <v>2563</v>
      </c>
      <c r="AE143" s="153" t="s">
        <v>69</v>
      </c>
      <c r="AF143" s="153">
        <v>90</v>
      </c>
      <c r="AG143" s="153" t="s">
        <v>80</v>
      </c>
      <c r="AH143" s="153"/>
      <c r="AI143" s="153"/>
      <c r="AJ143" s="169">
        <f>AL143+AK143</f>
        <v>980000</v>
      </c>
      <c r="AK143" s="545"/>
      <c r="AL143" s="169">
        <v>980000</v>
      </c>
      <c r="AM143" s="169"/>
      <c r="AN143" s="169">
        <v>330000</v>
      </c>
      <c r="AO143" s="169">
        <v>330000</v>
      </c>
      <c r="AP143" s="169">
        <f>AL143-AN143-AO143</f>
        <v>320000</v>
      </c>
      <c r="AQ143" s="169"/>
      <c r="AR143" s="169"/>
      <c r="AS143" s="169"/>
      <c r="AT143" s="169"/>
      <c r="AU143" s="169"/>
      <c r="AV143" s="169"/>
      <c r="AW143" s="169"/>
      <c r="AX143" s="249"/>
      <c r="AY143" s="180"/>
      <c r="AZ143" s="41">
        <f t="shared" si="84"/>
        <v>980000</v>
      </c>
      <c r="BA143" s="41">
        <f t="shared" si="86"/>
        <v>0</v>
      </c>
      <c r="BB143" s="153" t="s">
        <v>76</v>
      </c>
      <c r="BD143" s="173"/>
    </row>
    <row r="144" spans="1:56" s="172" customFormat="1" ht="23.25">
      <c r="A144" s="153">
        <v>2</v>
      </c>
      <c r="B144" s="234">
        <v>9</v>
      </c>
      <c r="C144" s="536" t="s">
        <v>236</v>
      </c>
      <c r="D144" s="153">
        <v>3.3</v>
      </c>
      <c r="E144" s="162">
        <v>9</v>
      </c>
      <c r="F144" s="162" t="s">
        <v>120</v>
      </c>
      <c r="G144" s="162" t="s">
        <v>121</v>
      </c>
      <c r="H144" s="162" t="s">
        <v>76</v>
      </c>
      <c r="I144" s="537" t="s">
        <v>122</v>
      </c>
      <c r="J144" s="537" t="s">
        <v>90</v>
      </c>
      <c r="K144" s="538">
        <v>19.7958</v>
      </c>
      <c r="L144" s="538">
        <v>100.0128</v>
      </c>
      <c r="M144" s="169">
        <v>850000</v>
      </c>
      <c r="N144" s="169">
        <v>850000</v>
      </c>
      <c r="O144" s="169">
        <f t="shared" si="85"/>
        <v>0</v>
      </c>
      <c r="P144" s="69">
        <v>1</v>
      </c>
      <c r="Q144" s="69">
        <v>1</v>
      </c>
      <c r="R144" s="69">
        <v>1</v>
      </c>
      <c r="S144" s="69">
        <v>1</v>
      </c>
      <c r="T144" s="69">
        <v>1</v>
      </c>
      <c r="U144" s="539"/>
      <c r="V144" s="540">
        <v>4600</v>
      </c>
      <c r="W144" s="541">
        <v>4</v>
      </c>
      <c r="X144" s="542">
        <v>9</v>
      </c>
      <c r="Y144" s="543">
        <v>2570</v>
      </c>
      <c r="Z144" s="544">
        <v>15</v>
      </c>
      <c r="AA144" s="153"/>
      <c r="AB144" s="153"/>
      <c r="AC144" s="153">
        <v>2563</v>
      </c>
      <c r="AD144" s="153">
        <v>2563</v>
      </c>
      <c r="AE144" s="153" t="s">
        <v>69</v>
      </c>
      <c r="AF144" s="153">
        <v>90</v>
      </c>
      <c r="AG144" s="153" t="s">
        <v>80</v>
      </c>
      <c r="AH144" s="153"/>
      <c r="AI144" s="153"/>
      <c r="AJ144" s="169">
        <v>850000</v>
      </c>
      <c r="AK144" s="545"/>
      <c r="AL144" s="169">
        <v>850000</v>
      </c>
      <c r="AM144" s="169">
        <v>283000</v>
      </c>
      <c r="AN144" s="169">
        <v>284000</v>
      </c>
      <c r="AO144" s="169">
        <v>283000</v>
      </c>
      <c r="AP144" s="169"/>
      <c r="AQ144" s="169"/>
      <c r="AR144" s="169"/>
      <c r="AS144" s="169"/>
      <c r="AT144" s="169"/>
      <c r="AU144" s="169"/>
      <c r="AV144" s="169"/>
      <c r="AW144" s="169"/>
      <c r="AX144" s="249"/>
      <c r="AY144" s="180"/>
      <c r="AZ144" s="41">
        <f t="shared" si="84"/>
        <v>850000</v>
      </c>
      <c r="BA144" s="41">
        <f t="shared" si="86"/>
        <v>0</v>
      </c>
      <c r="BB144" s="153" t="s">
        <v>76</v>
      </c>
      <c r="BD144" s="173"/>
    </row>
    <row r="145" spans="1:56" s="172" customFormat="1" ht="23.25">
      <c r="A145" s="153">
        <v>2</v>
      </c>
      <c r="B145" s="234">
        <v>10</v>
      </c>
      <c r="C145" s="235" t="s">
        <v>237</v>
      </c>
      <c r="D145" s="153">
        <v>3.3</v>
      </c>
      <c r="E145" s="162">
        <v>9</v>
      </c>
      <c r="F145" s="162" t="s">
        <v>124</v>
      </c>
      <c r="G145" s="162" t="s">
        <v>124</v>
      </c>
      <c r="H145" s="162" t="s">
        <v>76</v>
      </c>
      <c r="I145" s="537" t="s">
        <v>125</v>
      </c>
      <c r="J145" s="537" t="s">
        <v>90</v>
      </c>
      <c r="K145" s="550">
        <v>20.441400000000002</v>
      </c>
      <c r="L145" s="550">
        <v>99.910700000000006</v>
      </c>
      <c r="M145" s="169">
        <v>980000</v>
      </c>
      <c r="N145" s="169">
        <v>980000</v>
      </c>
      <c r="O145" s="169">
        <f t="shared" si="85"/>
        <v>0</v>
      </c>
      <c r="P145" s="162">
        <v>1</v>
      </c>
      <c r="Q145" s="162">
        <v>1</v>
      </c>
      <c r="R145" s="162">
        <v>1</v>
      </c>
      <c r="S145" s="162">
        <v>1</v>
      </c>
      <c r="T145" s="162">
        <v>1</v>
      </c>
      <c r="U145" s="539"/>
      <c r="V145" s="540">
        <v>700</v>
      </c>
      <c r="W145" s="541">
        <v>1</v>
      </c>
      <c r="X145" s="542"/>
      <c r="Y145" s="543">
        <v>50</v>
      </c>
      <c r="Z145" s="544">
        <v>20</v>
      </c>
      <c r="AA145" s="153"/>
      <c r="AB145" s="153"/>
      <c r="AC145" s="153">
        <v>2563</v>
      </c>
      <c r="AD145" s="153">
        <v>2563</v>
      </c>
      <c r="AE145" s="153" t="s">
        <v>69</v>
      </c>
      <c r="AF145" s="153">
        <v>90</v>
      </c>
      <c r="AG145" s="153" t="s">
        <v>80</v>
      </c>
      <c r="AH145" s="153"/>
      <c r="AI145" s="153"/>
      <c r="AJ145" s="169">
        <v>980000</v>
      </c>
      <c r="AK145" s="545" t="s">
        <v>79</v>
      </c>
      <c r="AL145" s="169">
        <v>980000</v>
      </c>
      <c r="AM145" s="169"/>
      <c r="AN145" s="169">
        <v>380000</v>
      </c>
      <c r="AO145" s="169">
        <v>300000</v>
      </c>
      <c r="AP145" s="169">
        <v>300000</v>
      </c>
      <c r="AQ145" s="169"/>
      <c r="AR145" s="169"/>
      <c r="AS145" s="169"/>
      <c r="AT145" s="169"/>
      <c r="AU145" s="169"/>
      <c r="AV145" s="169"/>
      <c r="AW145" s="169"/>
      <c r="AX145" s="249"/>
      <c r="AY145" s="180"/>
      <c r="AZ145" s="41">
        <f t="shared" si="84"/>
        <v>980000</v>
      </c>
      <c r="BA145" s="41">
        <f t="shared" si="86"/>
        <v>0</v>
      </c>
      <c r="BB145" s="153" t="s">
        <v>76</v>
      </c>
      <c r="BD145" s="173"/>
    </row>
    <row r="146" spans="1:56" s="172" customFormat="1" ht="23.25">
      <c r="A146" s="153">
        <v>2</v>
      </c>
      <c r="B146" s="234">
        <v>11</v>
      </c>
      <c r="C146" s="536" t="s">
        <v>238</v>
      </c>
      <c r="D146" s="153">
        <v>3.3</v>
      </c>
      <c r="E146" s="162">
        <v>9</v>
      </c>
      <c r="F146" s="162" t="s">
        <v>239</v>
      </c>
      <c r="G146" s="162" t="s">
        <v>121</v>
      </c>
      <c r="H146" s="162" t="s">
        <v>76</v>
      </c>
      <c r="I146" s="537" t="s">
        <v>209</v>
      </c>
      <c r="J146" s="537" t="s">
        <v>78</v>
      </c>
      <c r="K146" s="538">
        <v>19.915870000000002</v>
      </c>
      <c r="L146" s="538">
        <v>99.914912000000001</v>
      </c>
      <c r="M146" s="169">
        <v>950000</v>
      </c>
      <c r="N146" s="169">
        <v>950000</v>
      </c>
      <c r="O146" s="169">
        <f t="shared" si="85"/>
        <v>0</v>
      </c>
      <c r="P146" s="69">
        <v>1</v>
      </c>
      <c r="Q146" s="69">
        <v>1</v>
      </c>
      <c r="R146" s="69">
        <v>1</v>
      </c>
      <c r="S146" s="69">
        <v>1</v>
      </c>
      <c r="T146" s="69">
        <v>1</v>
      </c>
      <c r="U146" s="539"/>
      <c r="V146" s="540">
        <v>2150</v>
      </c>
      <c r="W146" s="541"/>
      <c r="X146" s="542"/>
      <c r="Y146" s="543">
        <v>150</v>
      </c>
      <c r="Z146" s="544">
        <v>20</v>
      </c>
      <c r="AA146" s="153" t="s">
        <v>79</v>
      </c>
      <c r="AB146" s="153" t="s">
        <v>79</v>
      </c>
      <c r="AC146" s="153">
        <v>2563</v>
      </c>
      <c r="AD146" s="153">
        <v>2563</v>
      </c>
      <c r="AE146" s="153" t="s">
        <v>69</v>
      </c>
      <c r="AF146" s="153">
        <v>150</v>
      </c>
      <c r="AG146" s="153" t="s">
        <v>80</v>
      </c>
      <c r="AH146" s="153"/>
      <c r="AI146" s="153"/>
      <c r="AJ146" s="169">
        <f>SUM(AM146:AR146)</f>
        <v>950000</v>
      </c>
      <c r="AK146" s="545"/>
      <c r="AL146" s="169">
        <v>950000</v>
      </c>
      <c r="AM146" s="169">
        <v>47500</v>
      </c>
      <c r="AN146" s="169">
        <v>133000</v>
      </c>
      <c r="AO146" s="169">
        <v>237500</v>
      </c>
      <c r="AP146" s="169">
        <v>361000</v>
      </c>
      <c r="AQ146" s="169">
        <v>171000</v>
      </c>
      <c r="AR146" s="169"/>
      <c r="AS146" s="169"/>
      <c r="AT146" s="169"/>
      <c r="AU146" s="169"/>
      <c r="AV146" s="169"/>
      <c r="AW146" s="169"/>
      <c r="AX146" s="249"/>
      <c r="AY146" s="180"/>
      <c r="AZ146" s="41">
        <f t="shared" si="84"/>
        <v>950000</v>
      </c>
      <c r="BA146" s="41">
        <f t="shared" si="86"/>
        <v>0</v>
      </c>
      <c r="BB146" s="153" t="s">
        <v>76</v>
      </c>
      <c r="BD146" s="173"/>
    </row>
    <row r="147" spans="1:56" s="172" customFormat="1" ht="23.25">
      <c r="A147" s="153">
        <v>2</v>
      </c>
      <c r="B147" s="234">
        <v>12</v>
      </c>
      <c r="C147" s="536" t="s">
        <v>240</v>
      </c>
      <c r="D147" s="153">
        <v>3.3</v>
      </c>
      <c r="E147" s="162">
        <v>9</v>
      </c>
      <c r="F147" s="162" t="s">
        <v>241</v>
      </c>
      <c r="G147" s="162" t="s">
        <v>228</v>
      </c>
      <c r="H147" s="162" t="s">
        <v>76</v>
      </c>
      <c r="I147" s="537" t="s">
        <v>229</v>
      </c>
      <c r="J147" s="537" t="s">
        <v>90</v>
      </c>
      <c r="K147" s="538">
        <v>20.057458</v>
      </c>
      <c r="L147" s="538">
        <v>100.4468</v>
      </c>
      <c r="M147" s="169">
        <v>300000</v>
      </c>
      <c r="N147" s="169">
        <v>300000</v>
      </c>
      <c r="O147" s="169">
        <f t="shared" si="85"/>
        <v>0</v>
      </c>
      <c r="P147" s="69">
        <v>1</v>
      </c>
      <c r="Q147" s="69">
        <v>1</v>
      </c>
      <c r="R147" s="69">
        <v>1</v>
      </c>
      <c r="S147" s="69">
        <v>1</v>
      </c>
      <c r="T147" s="69">
        <v>1</v>
      </c>
      <c r="U147" s="539"/>
      <c r="V147" s="540">
        <v>1500</v>
      </c>
      <c r="W147" s="541"/>
      <c r="X147" s="542"/>
      <c r="Y147" s="543">
        <v>330</v>
      </c>
      <c r="Z147" s="544">
        <v>10</v>
      </c>
      <c r="AA147" s="153"/>
      <c r="AB147" s="153"/>
      <c r="AC147" s="153">
        <v>2563</v>
      </c>
      <c r="AD147" s="153">
        <v>2563</v>
      </c>
      <c r="AE147" s="153" t="s">
        <v>69</v>
      </c>
      <c r="AF147" s="153">
        <v>90</v>
      </c>
      <c r="AG147" s="153" t="s">
        <v>80</v>
      </c>
      <c r="AH147" s="153"/>
      <c r="AI147" s="153"/>
      <c r="AJ147" s="169">
        <f>AK147+AL147</f>
        <v>300000</v>
      </c>
      <c r="AK147" s="545"/>
      <c r="AL147" s="169">
        <v>300000</v>
      </c>
      <c r="AM147" s="169"/>
      <c r="AN147" s="169">
        <v>100000</v>
      </c>
      <c r="AO147" s="169">
        <v>100000</v>
      </c>
      <c r="AP147" s="169">
        <f>AL147-AN147-AO147</f>
        <v>100000</v>
      </c>
      <c r="AQ147" s="169"/>
      <c r="AR147" s="169"/>
      <c r="AS147" s="169"/>
      <c r="AT147" s="169"/>
      <c r="AU147" s="169"/>
      <c r="AV147" s="169"/>
      <c r="AW147" s="169"/>
      <c r="AX147" s="249"/>
      <c r="AY147" s="180"/>
      <c r="AZ147" s="41">
        <f t="shared" si="84"/>
        <v>300000</v>
      </c>
      <c r="BA147" s="41">
        <f t="shared" si="86"/>
        <v>0</v>
      </c>
      <c r="BB147" s="153" t="s">
        <v>76</v>
      </c>
      <c r="BD147" s="173"/>
    </row>
    <row r="148" spans="1:56" s="172" customFormat="1" ht="23.25">
      <c r="A148" s="153">
        <v>2</v>
      </c>
      <c r="B148" s="234">
        <v>13</v>
      </c>
      <c r="C148" s="536" t="s">
        <v>242</v>
      </c>
      <c r="D148" s="153">
        <v>3.3</v>
      </c>
      <c r="E148" s="162">
        <v>9</v>
      </c>
      <c r="F148" s="162" t="s">
        <v>120</v>
      </c>
      <c r="G148" s="162" t="s">
        <v>121</v>
      </c>
      <c r="H148" s="162" t="s">
        <v>76</v>
      </c>
      <c r="I148" s="537" t="s">
        <v>122</v>
      </c>
      <c r="J148" s="537" t="s">
        <v>90</v>
      </c>
      <c r="K148" s="538">
        <v>19.797699999999999</v>
      </c>
      <c r="L148" s="538">
        <v>100.0102</v>
      </c>
      <c r="M148" s="169">
        <v>550000</v>
      </c>
      <c r="N148" s="169">
        <v>550000</v>
      </c>
      <c r="O148" s="169">
        <f t="shared" si="85"/>
        <v>0</v>
      </c>
      <c r="P148" s="69">
        <v>1</v>
      </c>
      <c r="Q148" s="69">
        <v>1</v>
      </c>
      <c r="R148" s="69">
        <v>1</v>
      </c>
      <c r="S148" s="69">
        <v>1</v>
      </c>
      <c r="T148" s="69">
        <v>1</v>
      </c>
      <c r="U148" s="539"/>
      <c r="V148" s="540">
        <v>9680</v>
      </c>
      <c r="W148" s="541" t="s">
        <v>79</v>
      </c>
      <c r="X148" s="542">
        <v>9</v>
      </c>
      <c r="Y148" s="543">
        <v>4420</v>
      </c>
      <c r="Z148" s="544">
        <v>15</v>
      </c>
      <c r="AA148" s="153"/>
      <c r="AB148" s="153"/>
      <c r="AC148" s="153">
        <v>2563</v>
      </c>
      <c r="AD148" s="153">
        <v>2563</v>
      </c>
      <c r="AE148" s="153" t="s">
        <v>69</v>
      </c>
      <c r="AF148" s="153">
        <v>90</v>
      </c>
      <c r="AG148" s="153" t="s">
        <v>80</v>
      </c>
      <c r="AH148" s="153"/>
      <c r="AI148" s="153"/>
      <c r="AJ148" s="169">
        <v>550000</v>
      </c>
      <c r="AK148" s="545"/>
      <c r="AL148" s="169">
        <v>550000</v>
      </c>
      <c r="AM148" s="169">
        <v>183000</v>
      </c>
      <c r="AN148" s="169">
        <v>184000</v>
      </c>
      <c r="AO148" s="169">
        <v>183000</v>
      </c>
      <c r="AP148" s="169"/>
      <c r="AQ148" s="169"/>
      <c r="AR148" s="169"/>
      <c r="AS148" s="169"/>
      <c r="AT148" s="169"/>
      <c r="AU148" s="169"/>
      <c r="AV148" s="169"/>
      <c r="AW148" s="169"/>
      <c r="AX148" s="249"/>
      <c r="AY148" s="180"/>
      <c r="AZ148" s="41">
        <f t="shared" si="84"/>
        <v>550000</v>
      </c>
      <c r="BA148" s="41">
        <f t="shared" si="86"/>
        <v>0</v>
      </c>
      <c r="BB148" s="153" t="s">
        <v>76</v>
      </c>
      <c r="BD148" s="173"/>
    </row>
    <row r="149" spans="1:56" s="172" customFormat="1" ht="23.25">
      <c r="A149" s="153">
        <v>2</v>
      </c>
      <c r="B149" s="234">
        <v>14</v>
      </c>
      <c r="C149" s="235" t="s">
        <v>243</v>
      </c>
      <c r="D149" s="153">
        <v>3.3</v>
      </c>
      <c r="E149" s="162">
        <v>9</v>
      </c>
      <c r="F149" s="162" t="s">
        <v>244</v>
      </c>
      <c r="G149" s="162" t="s">
        <v>124</v>
      </c>
      <c r="H149" s="162" t="s">
        <v>76</v>
      </c>
      <c r="I149" s="537" t="s">
        <v>125</v>
      </c>
      <c r="J149" s="537" t="s">
        <v>90</v>
      </c>
      <c r="K149" s="538">
        <v>20.429400000000001</v>
      </c>
      <c r="L149" s="538">
        <v>99.009500000000003</v>
      </c>
      <c r="M149" s="169">
        <v>960000</v>
      </c>
      <c r="N149" s="169">
        <v>960000</v>
      </c>
      <c r="O149" s="169">
        <f t="shared" si="85"/>
        <v>0</v>
      </c>
      <c r="P149" s="162">
        <v>1</v>
      </c>
      <c r="Q149" s="162">
        <v>1</v>
      </c>
      <c r="R149" s="162">
        <v>1</v>
      </c>
      <c r="S149" s="162">
        <v>1</v>
      </c>
      <c r="T149" s="162">
        <v>1</v>
      </c>
      <c r="U149" s="539"/>
      <c r="V149" s="540">
        <v>700</v>
      </c>
      <c r="W149" s="541">
        <v>0.86</v>
      </c>
      <c r="X149" s="542"/>
      <c r="Y149" s="543">
        <v>50</v>
      </c>
      <c r="Z149" s="544">
        <v>20</v>
      </c>
      <c r="AA149" s="153"/>
      <c r="AB149" s="153"/>
      <c r="AC149" s="153">
        <v>2563</v>
      </c>
      <c r="AD149" s="153">
        <v>2563</v>
      </c>
      <c r="AE149" s="153" t="s">
        <v>69</v>
      </c>
      <c r="AF149" s="153">
        <v>90</v>
      </c>
      <c r="AG149" s="153" t="s">
        <v>80</v>
      </c>
      <c r="AH149" s="153"/>
      <c r="AI149" s="153"/>
      <c r="AJ149" s="169">
        <v>960000</v>
      </c>
      <c r="AK149" s="545" t="s">
        <v>79</v>
      </c>
      <c r="AL149" s="169">
        <v>960000</v>
      </c>
      <c r="AM149" s="169"/>
      <c r="AN149" s="169">
        <v>360000</v>
      </c>
      <c r="AO149" s="169">
        <v>300000</v>
      </c>
      <c r="AP149" s="169">
        <v>300000</v>
      </c>
      <c r="AQ149" s="169"/>
      <c r="AR149" s="169"/>
      <c r="AS149" s="169"/>
      <c r="AT149" s="169"/>
      <c r="AU149" s="169"/>
      <c r="AV149" s="169"/>
      <c r="AW149" s="169"/>
      <c r="AX149" s="249"/>
      <c r="AY149" s="180"/>
      <c r="AZ149" s="41">
        <f t="shared" si="84"/>
        <v>960000</v>
      </c>
      <c r="BA149" s="41">
        <f t="shared" si="86"/>
        <v>0</v>
      </c>
      <c r="BB149" s="153" t="s">
        <v>76</v>
      </c>
      <c r="BD149" s="173"/>
    </row>
    <row r="150" spans="1:56" s="172" customFormat="1" ht="23.25">
      <c r="A150" s="153">
        <v>2</v>
      </c>
      <c r="B150" s="234">
        <v>15</v>
      </c>
      <c r="C150" s="554" t="s">
        <v>245</v>
      </c>
      <c r="D150" s="153">
        <v>3.3</v>
      </c>
      <c r="E150" s="555">
        <v>9</v>
      </c>
      <c r="F150" s="162" t="s">
        <v>221</v>
      </c>
      <c r="G150" s="162" t="s">
        <v>121</v>
      </c>
      <c r="H150" s="162" t="s">
        <v>76</v>
      </c>
      <c r="I150" s="537" t="s">
        <v>209</v>
      </c>
      <c r="J150" s="537" t="s">
        <v>78</v>
      </c>
      <c r="K150" s="538">
        <v>19.869478999999998</v>
      </c>
      <c r="L150" s="538">
        <v>99.858385999999996</v>
      </c>
      <c r="M150" s="169">
        <v>400000</v>
      </c>
      <c r="N150" s="169">
        <v>400000</v>
      </c>
      <c r="O150" s="169">
        <f t="shared" si="85"/>
        <v>0</v>
      </c>
      <c r="P150" s="69">
        <v>1</v>
      </c>
      <c r="Q150" s="69">
        <v>1</v>
      </c>
      <c r="R150" s="69">
        <v>1</v>
      </c>
      <c r="S150" s="69">
        <v>1</v>
      </c>
      <c r="T150" s="69">
        <v>1</v>
      </c>
      <c r="U150" s="539"/>
      <c r="V150" s="540">
        <v>500</v>
      </c>
      <c r="W150" s="541"/>
      <c r="X150" s="542"/>
      <c r="Y150" s="543">
        <v>98</v>
      </c>
      <c r="Z150" s="544">
        <v>20</v>
      </c>
      <c r="AA150" s="153" t="s">
        <v>79</v>
      </c>
      <c r="AB150" s="153" t="s">
        <v>79</v>
      </c>
      <c r="AC150" s="153">
        <v>2563</v>
      </c>
      <c r="AD150" s="153">
        <v>2563</v>
      </c>
      <c r="AE150" s="153" t="s">
        <v>69</v>
      </c>
      <c r="AF150" s="153">
        <v>150</v>
      </c>
      <c r="AG150" s="153" t="s">
        <v>80</v>
      </c>
      <c r="AH150" s="153"/>
      <c r="AI150" s="153"/>
      <c r="AJ150" s="169">
        <f>SUM(AM150:AQ150)</f>
        <v>400000</v>
      </c>
      <c r="AK150" s="545"/>
      <c r="AL150" s="169">
        <v>400000</v>
      </c>
      <c r="AM150" s="169">
        <v>20000</v>
      </c>
      <c r="AN150" s="169">
        <v>56000</v>
      </c>
      <c r="AO150" s="169">
        <v>100000</v>
      </c>
      <c r="AP150" s="169">
        <v>152000</v>
      </c>
      <c r="AQ150" s="169">
        <v>72000</v>
      </c>
      <c r="AR150" s="169"/>
      <c r="AS150" s="169"/>
      <c r="AT150" s="169"/>
      <c r="AU150" s="169"/>
      <c r="AV150" s="169"/>
      <c r="AW150" s="169"/>
      <c r="AX150" s="249"/>
      <c r="AY150" s="180"/>
      <c r="AZ150" s="41">
        <f t="shared" si="84"/>
        <v>400000</v>
      </c>
      <c r="BA150" s="41">
        <f t="shared" si="86"/>
        <v>0</v>
      </c>
      <c r="BB150" s="153" t="s">
        <v>76</v>
      </c>
      <c r="BD150" s="173"/>
    </row>
    <row r="151" spans="1:56" s="172" customFormat="1" ht="23.25">
      <c r="A151" s="153">
        <v>2</v>
      </c>
      <c r="B151" s="234">
        <v>16</v>
      </c>
      <c r="C151" s="556" t="s">
        <v>246</v>
      </c>
      <c r="D151" s="153">
        <v>3.3</v>
      </c>
      <c r="E151" s="236">
        <v>9</v>
      </c>
      <c r="F151" s="409" t="s">
        <v>247</v>
      </c>
      <c r="G151" s="409" t="s">
        <v>248</v>
      </c>
      <c r="H151" s="162" t="s">
        <v>76</v>
      </c>
      <c r="I151" s="237" t="s">
        <v>225</v>
      </c>
      <c r="J151" s="238" t="s">
        <v>78</v>
      </c>
      <c r="K151" s="329">
        <v>19.554300000000001</v>
      </c>
      <c r="L151" s="329">
        <v>99.335499999999996</v>
      </c>
      <c r="M151" s="169">
        <v>980000</v>
      </c>
      <c r="N151" s="169">
        <v>980000</v>
      </c>
      <c r="O151" s="169">
        <f t="shared" si="85"/>
        <v>0</v>
      </c>
      <c r="P151" s="548">
        <v>1</v>
      </c>
      <c r="Q151" s="548">
        <v>1</v>
      </c>
      <c r="R151" s="548">
        <v>1</v>
      </c>
      <c r="S151" s="548">
        <v>1</v>
      </c>
      <c r="T151" s="548">
        <v>1</v>
      </c>
      <c r="U151" s="539" t="s">
        <v>79</v>
      </c>
      <c r="V151" s="543">
        <v>800</v>
      </c>
      <c r="W151" s="541">
        <v>74</v>
      </c>
      <c r="X151" s="542"/>
      <c r="Y151" s="557">
        <v>40</v>
      </c>
      <c r="Z151" s="168">
        <v>20</v>
      </c>
      <c r="AA151" s="153"/>
      <c r="AB151" s="153"/>
      <c r="AC151" s="153">
        <v>2563</v>
      </c>
      <c r="AD151" s="153">
        <v>2563</v>
      </c>
      <c r="AE151" s="153" t="s">
        <v>69</v>
      </c>
      <c r="AF151" s="153">
        <v>90</v>
      </c>
      <c r="AG151" s="153" t="s">
        <v>80</v>
      </c>
      <c r="AH151" s="153"/>
      <c r="AI151" s="153"/>
      <c r="AJ151" s="169">
        <v>980000</v>
      </c>
      <c r="AK151" s="248" t="s">
        <v>79</v>
      </c>
      <c r="AL151" s="169">
        <f>AJ151</f>
        <v>980000</v>
      </c>
      <c r="AM151" s="169"/>
      <c r="AN151" s="169">
        <v>327000</v>
      </c>
      <c r="AO151" s="169">
        <v>327000</v>
      </c>
      <c r="AP151" s="169">
        <v>326000</v>
      </c>
      <c r="AQ151" s="169"/>
      <c r="AR151" s="169"/>
      <c r="AS151" s="169"/>
      <c r="AT151" s="169"/>
      <c r="AU151" s="169"/>
      <c r="AV151" s="169"/>
      <c r="AW151" s="169"/>
      <c r="AX151" s="249"/>
      <c r="AY151" s="180"/>
      <c r="AZ151" s="41">
        <f t="shared" si="84"/>
        <v>980000</v>
      </c>
      <c r="BA151" s="41">
        <f t="shared" si="86"/>
        <v>0</v>
      </c>
      <c r="BB151" s="153" t="s">
        <v>76</v>
      </c>
      <c r="BD151" s="173"/>
    </row>
    <row r="152" spans="1:56" s="172" customFormat="1" ht="23.25">
      <c r="A152" s="153">
        <v>2</v>
      </c>
      <c r="B152" s="234">
        <v>17</v>
      </c>
      <c r="C152" s="536" t="s">
        <v>249</v>
      </c>
      <c r="D152" s="153">
        <v>3.3</v>
      </c>
      <c r="E152" s="162">
        <v>9</v>
      </c>
      <c r="F152" s="162" t="s">
        <v>120</v>
      </c>
      <c r="G152" s="162" t="s">
        <v>121</v>
      </c>
      <c r="H152" s="162" t="s">
        <v>76</v>
      </c>
      <c r="I152" s="537" t="s">
        <v>122</v>
      </c>
      <c r="J152" s="537" t="s">
        <v>90</v>
      </c>
      <c r="K152" s="538">
        <v>19.798200000000001</v>
      </c>
      <c r="L152" s="538">
        <v>100.01009999999999</v>
      </c>
      <c r="M152" s="169">
        <v>450000</v>
      </c>
      <c r="N152" s="169">
        <v>450000</v>
      </c>
      <c r="O152" s="169">
        <f t="shared" si="85"/>
        <v>0</v>
      </c>
      <c r="P152" s="69">
        <v>1</v>
      </c>
      <c r="Q152" s="69">
        <v>1</v>
      </c>
      <c r="R152" s="69">
        <v>1</v>
      </c>
      <c r="S152" s="69">
        <v>1</v>
      </c>
      <c r="T152" s="69">
        <v>1</v>
      </c>
      <c r="U152" s="539"/>
      <c r="V152" s="540">
        <v>9680</v>
      </c>
      <c r="W152" s="541" t="s">
        <v>79</v>
      </c>
      <c r="X152" s="542">
        <v>9</v>
      </c>
      <c r="Y152" s="543">
        <v>4420</v>
      </c>
      <c r="Z152" s="544">
        <v>15</v>
      </c>
      <c r="AA152" s="153"/>
      <c r="AB152" s="153"/>
      <c r="AC152" s="153">
        <v>2563</v>
      </c>
      <c r="AD152" s="153">
        <v>2563</v>
      </c>
      <c r="AE152" s="153" t="s">
        <v>69</v>
      </c>
      <c r="AF152" s="153">
        <v>90</v>
      </c>
      <c r="AG152" s="153" t="s">
        <v>80</v>
      </c>
      <c r="AH152" s="153"/>
      <c r="AI152" s="153"/>
      <c r="AJ152" s="169">
        <v>450000</v>
      </c>
      <c r="AK152" s="545"/>
      <c r="AL152" s="169">
        <v>450000</v>
      </c>
      <c r="AM152" s="169">
        <v>150000</v>
      </c>
      <c r="AN152" s="169">
        <v>150000</v>
      </c>
      <c r="AO152" s="169">
        <v>150000</v>
      </c>
      <c r="AP152" s="169"/>
      <c r="AQ152" s="169"/>
      <c r="AR152" s="169"/>
      <c r="AS152" s="169"/>
      <c r="AT152" s="169"/>
      <c r="AU152" s="169"/>
      <c r="AV152" s="169"/>
      <c r="AW152" s="169"/>
      <c r="AX152" s="249"/>
      <c r="AY152" s="180"/>
      <c r="AZ152" s="41">
        <f t="shared" si="84"/>
        <v>450000</v>
      </c>
      <c r="BA152" s="41">
        <f t="shared" si="86"/>
        <v>0</v>
      </c>
      <c r="BB152" s="153" t="s">
        <v>76</v>
      </c>
      <c r="BD152" s="173"/>
    </row>
    <row r="153" spans="1:56" s="172" customFormat="1" ht="23.25">
      <c r="A153" s="153">
        <v>2</v>
      </c>
      <c r="B153" s="234">
        <v>18</v>
      </c>
      <c r="C153" s="235" t="s">
        <v>250</v>
      </c>
      <c r="D153" s="153">
        <v>3.3</v>
      </c>
      <c r="E153" s="162">
        <v>9</v>
      </c>
      <c r="F153" s="162" t="s">
        <v>251</v>
      </c>
      <c r="G153" s="162" t="s">
        <v>124</v>
      </c>
      <c r="H153" s="162" t="s">
        <v>76</v>
      </c>
      <c r="I153" s="537" t="s">
        <v>125</v>
      </c>
      <c r="J153" s="537" t="s">
        <v>90</v>
      </c>
      <c r="K153" s="550">
        <v>20.369900000000001</v>
      </c>
      <c r="L153" s="550">
        <v>99.933199999999999</v>
      </c>
      <c r="M153" s="169">
        <v>970000</v>
      </c>
      <c r="N153" s="169">
        <v>970000</v>
      </c>
      <c r="O153" s="169">
        <f t="shared" si="85"/>
        <v>0</v>
      </c>
      <c r="P153" s="162">
        <v>1</v>
      </c>
      <c r="Q153" s="162">
        <v>1</v>
      </c>
      <c r="R153" s="162">
        <v>1</v>
      </c>
      <c r="S153" s="162">
        <v>1</v>
      </c>
      <c r="T153" s="162">
        <v>1</v>
      </c>
      <c r="U153" s="539"/>
      <c r="V153" s="540">
        <v>700</v>
      </c>
      <c r="W153" s="541">
        <v>0.8</v>
      </c>
      <c r="X153" s="542"/>
      <c r="Y153" s="543">
        <v>50</v>
      </c>
      <c r="Z153" s="544">
        <v>20</v>
      </c>
      <c r="AA153" s="153"/>
      <c r="AB153" s="153"/>
      <c r="AC153" s="153">
        <v>2563</v>
      </c>
      <c r="AD153" s="153">
        <v>2563</v>
      </c>
      <c r="AE153" s="153" t="s">
        <v>69</v>
      </c>
      <c r="AF153" s="153">
        <v>90</v>
      </c>
      <c r="AG153" s="153" t="s">
        <v>80</v>
      </c>
      <c r="AH153" s="153"/>
      <c r="AI153" s="153"/>
      <c r="AJ153" s="169">
        <v>970000</v>
      </c>
      <c r="AK153" s="545" t="s">
        <v>79</v>
      </c>
      <c r="AL153" s="169">
        <v>970000</v>
      </c>
      <c r="AM153" s="169"/>
      <c r="AN153" s="169">
        <v>370000</v>
      </c>
      <c r="AO153" s="169">
        <v>300000</v>
      </c>
      <c r="AP153" s="169">
        <v>300000</v>
      </c>
      <c r="AQ153" s="169"/>
      <c r="AR153" s="169"/>
      <c r="AS153" s="169"/>
      <c r="AT153" s="169"/>
      <c r="AU153" s="169"/>
      <c r="AV153" s="169"/>
      <c r="AW153" s="169"/>
      <c r="AX153" s="249"/>
      <c r="AY153" s="180"/>
      <c r="AZ153" s="41">
        <f t="shared" si="84"/>
        <v>970000</v>
      </c>
      <c r="BA153" s="41">
        <f t="shared" si="86"/>
        <v>0</v>
      </c>
      <c r="BB153" s="153" t="s">
        <v>76</v>
      </c>
      <c r="BD153" s="173"/>
    </row>
    <row r="154" spans="1:56" s="172" customFormat="1" ht="24.6" customHeight="1">
      <c r="A154" s="153">
        <v>2</v>
      </c>
      <c r="B154" s="234">
        <v>19</v>
      </c>
      <c r="C154" s="235" t="s">
        <v>252</v>
      </c>
      <c r="D154" s="153">
        <v>3.3</v>
      </c>
      <c r="E154" s="236">
        <v>9</v>
      </c>
      <c r="F154" s="234" t="s">
        <v>253</v>
      </c>
      <c r="G154" s="234" t="s">
        <v>108</v>
      </c>
      <c r="H154" s="162" t="s">
        <v>76</v>
      </c>
      <c r="I154" s="237" t="s">
        <v>225</v>
      </c>
      <c r="J154" s="237" t="s">
        <v>78</v>
      </c>
      <c r="K154" s="547">
        <v>19.760078</v>
      </c>
      <c r="L154" s="547">
        <v>99.743369999999999</v>
      </c>
      <c r="M154" s="169">
        <v>850000</v>
      </c>
      <c r="N154" s="169">
        <v>850000</v>
      </c>
      <c r="O154" s="169">
        <f t="shared" si="85"/>
        <v>0</v>
      </c>
      <c r="P154" s="69">
        <v>1</v>
      </c>
      <c r="Q154" s="69">
        <v>1</v>
      </c>
      <c r="R154" s="69">
        <v>1</v>
      </c>
      <c r="S154" s="69">
        <v>1</v>
      </c>
      <c r="T154" s="69">
        <v>1</v>
      </c>
      <c r="U154" s="539"/>
      <c r="V154" s="540">
        <v>800</v>
      </c>
      <c r="W154" s="541"/>
      <c r="X154" s="542"/>
      <c r="Y154" s="549">
        <v>150</v>
      </c>
      <c r="Z154" s="544">
        <v>20</v>
      </c>
      <c r="AA154" s="153" t="s">
        <v>79</v>
      </c>
      <c r="AB154" s="153" t="s">
        <v>79</v>
      </c>
      <c r="AC154" s="153">
        <v>2563</v>
      </c>
      <c r="AD154" s="153">
        <v>2563</v>
      </c>
      <c r="AE154" s="153" t="s">
        <v>69</v>
      </c>
      <c r="AF154" s="153">
        <v>150</v>
      </c>
      <c r="AG154" s="153" t="s">
        <v>80</v>
      </c>
      <c r="AH154" s="153"/>
      <c r="AI154" s="153"/>
      <c r="AJ154" s="169">
        <f>SUM(AM154:AQ154)</f>
        <v>850000</v>
      </c>
      <c r="AK154" s="545"/>
      <c r="AL154" s="169">
        <v>850000</v>
      </c>
      <c r="AM154" s="169">
        <v>42500</v>
      </c>
      <c r="AN154" s="169">
        <v>119000</v>
      </c>
      <c r="AO154" s="169">
        <v>212500</v>
      </c>
      <c r="AP154" s="169">
        <v>323000</v>
      </c>
      <c r="AQ154" s="169">
        <v>153000</v>
      </c>
      <c r="AR154" s="169"/>
      <c r="AS154" s="169"/>
      <c r="AT154" s="169"/>
      <c r="AU154" s="169"/>
      <c r="AV154" s="169"/>
      <c r="AW154" s="169"/>
      <c r="AX154" s="249"/>
      <c r="AY154" s="180"/>
      <c r="AZ154" s="41">
        <f t="shared" si="84"/>
        <v>850000</v>
      </c>
      <c r="BA154" s="41">
        <f t="shared" si="86"/>
        <v>0</v>
      </c>
      <c r="BB154" s="153" t="s">
        <v>76</v>
      </c>
      <c r="BD154" s="173"/>
    </row>
    <row r="155" spans="1:56" s="172" customFormat="1" ht="23.25">
      <c r="A155" s="153">
        <v>2</v>
      </c>
      <c r="B155" s="234">
        <v>20</v>
      </c>
      <c r="C155" s="554" t="s">
        <v>254</v>
      </c>
      <c r="D155" s="153">
        <v>3.3</v>
      </c>
      <c r="E155" s="555">
        <v>9</v>
      </c>
      <c r="F155" s="409" t="s">
        <v>247</v>
      </c>
      <c r="G155" s="409" t="s">
        <v>248</v>
      </c>
      <c r="H155" s="162" t="s">
        <v>76</v>
      </c>
      <c r="I155" s="237" t="s">
        <v>225</v>
      </c>
      <c r="J155" s="558" t="s">
        <v>78</v>
      </c>
      <c r="K155" s="559">
        <v>19.554300000000001</v>
      </c>
      <c r="L155" s="559">
        <v>99.335499999999996</v>
      </c>
      <c r="M155" s="560">
        <v>960000</v>
      </c>
      <c r="N155" s="560">
        <v>960000</v>
      </c>
      <c r="O155" s="169">
        <f t="shared" si="85"/>
        <v>0</v>
      </c>
      <c r="P155" s="548">
        <v>1</v>
      </c>
      <c r="Q155" s="548">
        <v>1</v>
      </c>
      <c r="R155" s="548">
        <v>1</v>
      </c>
      <c r="S155" s="548">
        <v>1</v>
      </c>
      <c r="T155" s="548">
        <v>1</v>
      </c>
      <c r="U155" s="539" t="s">
        <v>79</v>
      </c>
      <c r="V155" s="543">
        <v>800</v>
      </c>
      <c r="W155" s="541">
        <v>94</v>
      </c>
      <c r="X155" s="542"/>
      <c r="Y155" s="543">
        <v>30</v>
      </c>
      <c r="Z155" s="168">
        <v>20</v>
      </c>
      <c r="AA155" s="153"/>
      <c r="AB155" s="153"/>
      <c r="AC155" s="153">
        <v>2563</v>
      </c>
      <c r="AD155" s="153">
        <v>2563</v>
      </c>
      <c r="AE155" s="153" t="s">
        <v>69</v>
      </c>
      <c r="AF155" s="153">
        <v>90</v>
      </c>
      <c r="AG155" s="153" t="s">
        <v>80</v>
      </c>
      <c r="AH155" s="69"/>
      <c r="AI155" s="247"/>
      <c r="AJ155" s="561">
        <v>960000</v>
      </c>
      <c r="AK155" s="248" t="s">
        <v>79</v>
      </c>
      <c r="AL155" s="561">
        <f>AJ155</f>
        <v>960000</v>
      </c>
      <c r="AM155" s="561"/>
      <c r="AN155" s="561">
        <v>320000</v>
      </c>
      <c r="AO155" s="561">
        <v>320000</v>
      </c>
      <c r="AP155" s="169">
        <v>320000</v>
      </c>
      <c r="AQ155" s="169"/>
      <c r="AR155" s="169"/>
      <c r="AS155" s="169"/>
      <c r="AT155" s="169"/>
      <c r="AU155" s="561"/>
      <c r="AV155" s="561"/>
      <c r="AW155" s="561"/>
      <c r="AX155" s="562"/>
      <c r="AY155" s="423"/>
      <c r="AZ155" s="41">
        <f t="shared" si="84"/>
        <v>960000</v>
      </c>
      <c r="BA155" s="41">
        <f t="shared" si="86"/>
        <v>0</v>
      </c>
      <c r="BB155" s="153" t="s">
        <v>76</v>
      </c>
      <c r="BD155" s="173"/>
    </row>
    <row r="156" spans="1:56" s="172" customFormat="1" ht="23.25">
      <c r="A156" s="153">
        <v>2</v>
      </c>
      <c r="B156" s="234">
        <v>21</v>
      </c>
      <c r="C156" s="536" t="s">
        <v>255</v>
      </c>
      <c r="D156" s="153">
        <v>3.3</v>
      </c>
      <c r="E156" s="162">
        <v>9</v>
      </c>
      <c r="F156" s="162" t="s">
        <v>227</v>
      </c>
      <c r="G156" s="162" t="s">
        <v>228</v>
      </c>
      <c r="H156" s="162" t="s">
        <v>76</v>
      </c>
      <c r="I156" s="537" t="s">
        <v>229</v>
      </c>
      <c r="J156" s="537" t="s">
        <v>90</v>
      </c>
      <c r="K156" s="538">
        <v>20.007999999999999</v>
      </c>
      <c r="L156" s="538">
        <v>100.4568</v>
      </c>
      <c r="M156" s="169">
        <v>400000</v>
      </c>
      <c r="N156" s="169">
        <v>400000</v>
      </c>
      <c r="O156" s="169">
        <f t="shared" si="85"/>
        <v>0</v>
      </c>
      <c r="P156" s="69">
        <v>1</v>
      </c>
      <c r="Q156" s="69">
        <v>1</v>
      </c>
      <c r="R156" s="69">
        <v>1</v>
      </c>
      <c r="S156" s="69">
        <v>1</v>
      </c>
      <c r="T156" s="69">
        <v>1</v>
      </c>
      <c r="U156" s="539"/>
      <c r="V156" s="540">
        <v>600</v>
      </c>
      <c r="W156" s="541"/>
      <c r="X156" s="542"/>
      <c r="Y156" s="543">
        <v>210</v>
      </c>
      <c r="Z156" s="544">
        <v>10</v>
      </c>
      <c r="AA156" s="153"/>
      <c r="AB156" s="153"/>
      <c r="AC156" s="153">
        <v>2563</v>
      </c>
      <c r="AD156" s="153">
        <v>2563</v>
      </c>
      <c r="AE156" s="153" t="s">
        <v>69</v>
      </c>
      <c r="AF156" s="153">
        <v>90</v>
      </c>
      <c r="AG156" s="153" t="s">
        <v>80</v>
      </c>
      <c r="AH156" s="153"/>
      <c r="AI156" s="153"/>
      <c r="AJ156" s="169">
        <f>AK156+AL156</f>
        <v>400000</v>
      </c>
      <c r="AK156" s="545"/>
      <c r="AL156" s="169">
        <v>400000</v>
      </c>
      <c r="AM156" s="169"/>
      <c r="AN156" s="169">
        <v>135000</v>
      </c>
      <c r="AO156" s="169">
        <v>135000</v>
      </c>
      <c r="AP156" s="169">
        <f>AL156-AN156-AO156</f>
        <v>130000</v>
      </c>
      <c r="AQ156" s="169"/>
      <c r="AR156" s="169"/>
      <c r="AS156" s="169"/>
      <c r="AT156" s="169"/>
      <c r="AU156" s="169"/>
      <c r="AV156" s="169"/>
      <c r="AW156" s="169"/>
      <c r="AX156" s="249"/>
      <c r="AY156" s="180"/>
      <c r="AZ156" s="41">
        <f t="shared" si="84"/>
        <v>400000</v>
      </c>
      <c r="BA156" s="41">
        <f t="shared" si="86"/>
        <v>0</v>
      </c>
      <c r="BB156" s="153" t="s">
        <v>76</v>
      </c>
      <c r="BD156" s="173"/>
    </row>
    <row r="157" spans="1:56" s="172" customFormat="1" ht="23.25">
      <c r="A157" s="153">
        <v>2</v>
      </c>
      <c r="B157" s="234">
        <v>22</v>
      </c>
      <c r="C157" s="235" t="s">
        <v>256</v>
      </c>
      <c r="D157" s="153">
        <v>3.3</v>
      </c>
      <c r="E157" s="162">
        <v>9</v>
      </c>
      <c r="F157" s="162" t="s">
        <v>124</v>
      </c>
      <c r="G157" s="162" t="s">
        <v>124</v>
      </c>
      <c r="H157" s="162" t="s">
        <v>76</v>
      </c>
      <c r="I157" s="537" t="s">
        <v>125</v>
      </c>
      <c r="J157" s="537" t="s">
        <v>90</v>
      </c>
      <c r="K157" s="550">
        <v>20.438700000000001</v>
      </c>
      <c r="L157" s="550">
        <v>99.920199999999994</v>
      </c>
      <c r="M157" s="169">
        <v>980000</v>
      </c>
      <c r="N157" s="169">
        <v>980000</v>
      </c>
      <c r="O157" s="169">
        <f t="shared" si="85"/>
        <v>0</v>
      </c>
      <c r="P157" s="162">
        <v>1</v>
      </c>
      <c r="Q157" s="162">
        <v>1</v>
      </c>
      <c r="R157" s="162">
        <v>1</v>
      </c>
      <c r="S157" s="162">
        <v>1</v>
      </c>
      <c r="T157" s="162">
        <v>1</v>
      </c>
      <c r="U157" s="539"/>
      <c r="V157" s="540">
        <v>700</v>
      </c>
      <c r="W157" s="541"/>
      <c r="X157" s="542"/>
      <c r="Y157" s="543">
        <v>50</v>
      </c>
      <c r="Z157" s="544">
        <v>20</v>
      </c>
      <c r="AA157" s="153"/>
      <c r="AB157" s="153"/>
      <c r="AC157" s="153">
        <v>2563</v>
      </c>
      <c r="AD157" s="153">
        <v>2563</v>
      </c>
      <c r="AE157" s="153" t="s">
        <v>69</v>
      </c>
      <c r="AF157" s="153">
        <v>90</v>
      </c>
      <c r="AG157" s="153" t="s">
        <v>80</v>
      </c>
      <c r="AH157" s="153"/>
      <c r="AI157" s="153"/>
      <c r="AJ157" s="169">
        <v>980000</v>
      </c>
      <c r="AK157" s="545" t="s">
        <v>79</v>
      </c>
      <c r="AL157" s="169">
        <v>980000</v>
      </c>
      <c r="AM157" s="169"/>
      <c r="AN157" s="169">
        <v>380000</v>
      </c>
      <c r="AO157" s="169">
        <v>300000</v>
      </c>
      <c r="AP157" s="169">
        <v>300000</v>
      </c>
      <c r="AQ157" s="169"/>
      <c r="AR157" s="169"/>
      <c r="AS157" s="169"/>
      <c r="AT157" s="169"/>
      <c r="AU157" s="169"/>
      <c r="AV157" s="169"/>
      <c r="AW157" s="169"/>
      <c r="AX157" s="249"/>
      <c r="AY157" s="180"/>
      <c r="AZ157" s="41">
        <f t="shared" si="84"/>
        <v>980000</v>
      </c>
      <c r="BA157" s="41">
        <f t="shared" si="86"/>
        <v>0</v>
      </c>
      <c r="BB157" s="153" t="s">
        <v>76</v>
      </c>
      <c r="BD157" s="173"/>
    </row>
    <row r="158" spans="1:56" s="552" customFormat="1" ht="23.25">
      <c r="A158" s="153">
        <v>2</v>
      </c>
      <c r="B158" s="234">
        <v>23</v>
      </c>
      <c r="C158" s="536" t="s">
        <v>257</v>
      </c>
      <c r="D158" s="153">
        <v>3.3</v>
      </c>
      <c r="E158" s="555">
        <v>9</v>
      </c>
      <c r="F158" s="162" t="s">
        <v>75</v>
      </c>
      <c r="G158" s="162" t="s">
        <v>65</v>
      </c>
      <c r="H158" s="162" t="s">
        <v>76</v>
      </c>
      <c r="I158" s="537" t="s">
        <v>209</v>
      </c>
      <c r="J158" s="537" t="s">
        <v>78</v>
      </c>
      <c r="K158" s="538">
        <v>19.967298</v>
      </c>
      <c r="L158" s="538">
        <v>99.902529999999999</v>
      </c>
      <c r="M158" s="563">
        <v>920000</v>
      </c>
      <c r="N158" s="563">
        <v>920000</v>
      </c>
      <c r="O158" s="169">
        <f t="shared" si="85"/>
        <v>0</v>
      </c>
      <c r="P158" s="69">
        <v>1</v>
      </c>
      <c r="Q158" s="69">
        <v>1</v>
      </c>
      <c r="R158" s="69">
        <v>1</v>
      </c>
      <c r="S158" s="69">
        <v>1</v>
      </c>
      <c r="T158" s="69">
        <v>1</v>
      </c>
      <c r="U158" s="539"/>
      <c r="V158" s="540">
        <v>6000</v>
      </c>
      <c r="W158" s="541"/>
      <c r="X158" s="542"/>
      <c r="Y158" s="543">
        <v>150</v>
      </c>
      <c r="Z158" s="544">
        <v>20</v>
      </c>
      <c r="AA158" s="153" t="s">
        <v>79</v>
      </c>
      <c r="AB158" s="153" t="s">
        <v>79</v>
      </c>
      <c r="AC158" s="153">
        <v>2563</v>
      </c>
      <c r="AD158" s="153">
        <v>2563</v>
      </c>
      <c r="AE158" s="153" t="s">
        <v>69</v>
      </c>
      <c r="AF158" s="153">
        <v>150</v>
      </c>
      <c r="AG158" s="153" t="s">
        <v>80</v>
      </c>
      <c r="AH158" s="153"/>
      <c r="AI158" s="247"/>
      <c r="AJ158" s="564">
        <f>SUM(AM158:AQ158)</f>
        <v>920000</v>
      </c>
      <c r="AK158" s="564"/>
      <c r="AL158" s="564">
        <v>920000</v>
      </c>
      <c r="AM158" s="564">
        <v>46000</v>
      </c>
      <c r="AN158" s="564">
        <v>128800</v>
      </c>
      <c r="AO158" s="564">
        <v>230000</v>
      </c>
      <c r="AP158" s="564">
        <v>349600</v>
      </c>
      <c r="AQ158" s="564">
        <v>165600</v>
      </c>
      <c r="AR158" s="564"/>
      <c r="AS158" s="564"/>
      <c r="AT158" s="564"/>
      <c r="AU158" s="564"/>
      <c r="AV158" s="564"/>
      <c r="AW158" s="564"/>
      <c r="AX158" s="565"/>
      <c r="AY158" s="366"/>
      <c r="AZ158" s="41">
        <f t="shared" si="84"/>
        <v>920000</v>
      </c>
      <c r="BA158" s="41">
        <f t="shared" si="86"/>
        <v>0</v>
      </c>
      <c r="BB158" s="551" t="s">
        <v>76</v>
      </c>
      <c r="BD158" s="553"/>
    </row>
    <row r="159" spans="1:56" s="172" customFormat="1" ht="23.25">
      <c r="A159" s="153">
        <v>2</v>
      </c>
      <c r="B159" s="234">
        <v>24</v>
      </c>
      <c r="C159" s="546" t="s">
        <v>258</v>
      </c>
      <c r="D159" s="153">
        <v>3.3</v>
      </c>
      <c r="E159" s="555">
        <v>9</v>
      </c>
      <c r="F159" s="409" t="s">
        <v>259</v>
      </c>
      <c r="G159" s="409" t="s">
        <v>248</v>
      </c>
      <c r="H159" s="162" t="s">
        <v>76</v>
      </c>
      <c r="I159" s="237" t="s">
        <v>260</v>
      </c>
      <c r="J159" s="558" t="s">
        <v>78</v>
      </c>
      <c r="K159" s="566">
        <v>19.814900000000002</v>
      </c>
      <c r="L159" s="566">
        <v>99.561400000000006</v>
      </c>
      <c r="M159" s="567">
        <v>980000</v>
      </c>
      <c r="N159" s="567">
        <v>980000</v>
      </c>
      <c r="O159" s="169">
        <f t="shared" si="85"/>
        <v>0</v>
      </c>
      <c r="P159" s="240">
        <v>1</v>
      </c>
      <c r="Q159" s="240">
        <v>1</v>
      </c>
      <c r="R159" s="240">
        <v>1</v>
      </c>
      <c r="S159" s="240">
        <v>1</v>
      </c>
      <c r="T159" s="240">
        <v>1</v>
      </c>
      <c r="U159" s="539" t="s">
        <v>79</v>
      </c>
      <c r="V159" s="543">
        <v>500</v>
      </c>
      <c r="W159" s="541">
        <v>70</v>
      </c>
      <c r="X159" s="542"/>
      <c r="Y159" s="543">
        <v>21</v>
      </c>
      <c r="Z159" s="168">
        <v>20</v>
      </c>
      <c r="AA159" s="153"/>
      <c r="AB159" s="153"/>
      <c r="AC159" s="153">
        <v>2563</v>
      </c>
      <c r="AD159" s="153">
        <v>2563</v>
      </c>
      <c r="AE159" s="153" t="s">
        <v>69</v>
      </c>
      <c r="AF159" s="153">
        <v>90</v>
      </c>
      <c r="AG159" s="153" t="s">
        <v>80</v>
      </c>
      <c r="AH159" s="69"/>
      <c r="AI159" s="247"/>
      <c r="AJ159" s="561">
        <v>980000</v>
      </c>
      <c r="AK159" s="248" t="s">
        <v>79</v>
      </c>
      <c r="AL159" s="561">
        <f>AJ159</f>
        <v>980000</v>
      </c>
      <c r="AM159" s="561"/>
      <c r="AN159" s="561">
        <v>327000</v>
      </c>
      <c r="AO159" s="561">
        <v>327000</v>
      </c>
      <c r="AP159" s="169">
        <v>326000</v>
      </c>
      <c r="AQ159" s="169"/>
      <c r="AR159" s="169"/>
      <c r="AS159" s="169"/>
      <c r="AT159" s="169"/>
      <c r="AU159" s="561"/>
      <c r="AV159" s="561"/>
      <c r="AW159" s="561"/>
      <c r="AX159" s="562"/>
      <c r="AY159" s="423"/>
      <c r="AZ159" s="41">
        <f t="shared" si="84"/>
        <v>980000</v>
      </c>
      <c r="BA159" s="41">
        <f t="shared" si="86"/>
        <v>0</v>
      </c>
      <c r="BB159" s="153" t="s">
        <v>76</v>
      </c>
      <c r="BD159" s="173"/>
    </row>
    <row r="160" spans="1:56" s="172" customFormat="1" ht="23.25">
      <c r="A160" s="153">
        <v>2</v>
      </c>
      <c r="B160" s="234">
        <v>25</v>
      </c>
      <c r="C160" s="536" t="s">
        <v>261</v>
      </c>
      <c r="D160" s="153">
        <v>3.3</v>
      </c>
      <c r="E160" s="162">
        <v>9</v>
      </c>
      <c r="F160" s="162" t="s">
        <v>262</v>
      </c>
      <c r="G160" s="162" t="s">
        <v>263</v>
      </c>
      <c r="H160" s="162" t="s">
        <v>76</v>
      </c>
      <c r="I160" s="537" t="s">
        <v>264</v>
      </c>
      <c r="J160" s="537" t="s">
        <v>90</v>
      </c>
      <c r="K160" s="538">
        <v>19.441800000000001</v>
      </c>
      <c r="L160" s="538">
        <v>100.2334</v>
      </c>
      <c r="M160" s="169">
        <v>550000</v>
      </c>
      <c r="N160" s="169">
        <v>550000</v>
      </c>
      <c r="O160" s="169">
        <f t="shared" si="85"/>
        <v>0</v>
      </c>
      <c r="P160" s="69">
        <v>1</v>
      </c>
      <c r="Q160" s="69">
        <v>1</v>
      </c>
      <c r="R160" s="69">
        <v>1</v>
      </c>
      <c r="S160" s="69">
        <v>1</v>
      </c>
      <c r="T160" s="69">
        <v>1</v>
      </c>
      <c r="U160" s="539"/>
      <c r="V160" s="540">
        <v>150</v>
      </c>
      <c r="W160" s="541"/>
      <c r="X160" s="542"/>
      <c r="Y160" s="543">
        <v>50</v>
      </c>
      <c r="Z160" s="544">
        <v>10</v>
      </c>
      <c r="AA160" s="153"/>
      <c r="AB160" s="153"/>
      <c r="AC160" s="153">
        <v>2563</v>
      </c>
      <c r="AD160" s="153">
        <v>2563</v>
      </c>
      <c r="AE160" s="153" t="s">
        <v>69</v>
      </c>
      <c r="AF160" s="153">
        <v>90</v>
      </c>
      <c r="AG160" s="153" t="s">
        <v>80</v>
      </c>
      <c r="AH160" s="153"/>
      <c r="AI160" s="153"/>
      <c r="AJ160" s="169">
        <v>550000</v>
      </c>
      <c r="AK160" s="545"/>
      <c r="AL160" s="169">
        <v>550000</v>
      </c>
      <c r="AM160" s="169"/>
      <c r="AN160" s="169">
        <v>170000</v>
      </c>
      <c r="AO160" s="169">
        <v>170000</v>
      </c>
      <c r="AP160" s="169">
        <f>AL160-AN160-AO160</f>
        <v>210000</v>
      </c>
      <c r="AQ160" s="169"/>
      <c r="AR160" s="169"/>
      <c r="AS160" s="169"/>
      <c r="AT160" s="169"/>
      <c r="AU160" s="169"/>
      <c r="AV160" s="169"/>
      <c r="AW160" s="169"/>
      <c r="AX160" s="249"/>
      <c r="AY160" s="180"/>
      <c r="AZ160" s="41">
        <f t="shared" si="84"/>
        <v>550000</v>
      </c>
      <c r="BA160" s="41">
        <f t="shared" si="86"/>
        <v>0</v>
      </c>
      <c r="BB160" s="153" t="s">
        <v>76</v>
      </c>
      <c r="BD160" s="173"/>
    </row>
    <row r="161" spans="1:56" s="172" customFormat="1" ht="23.25">
      <c r="A161" s="153">
        <v>2</v>
      </c>
      <c r="B161" s="234">
        <v>26</v>
      </c>
      <c r="C161" s="536" t="s">
        <v>265</v>
      </c>
      <c r="D161" s="153">
        <v>3.3</v>
      </c>
      <c r="E161" s="162">
        <v>9</v>
      </c>
      <c r="F161" s="162" t="s">
        <v>121</v>
      </c>
      <c r="G161" s="162" t="s">
        <v>121</v>
      </c>
      <c r="H161" s="162" t="s">
        <v>76</v>
      </c>
      <c r="I161" s="537" t="s">
        <v>209</v>
      </c>
      <c r="J161" s="537" t="s">
        <v>78</v>
      </c>
      <c r="K161" s="538">
        <v>19.8491</v>
      </c>
      <c r="L161" s="538">
        <v>99.943600000000004</v>
      </c>
      <c r="M161" s="169">
        <v>450000</v>
      </c>
      <c r="N161" s="169">
        <v>450000</v>
      </c>
      <c r="O161" s="169">
        <f t="shared" si="85"/>
        <v>0</v>
      </c>
      <c r="P161" s="69">
        <v>1</v>
      </c>
      <c r="Q161" s="69">
        <v>1</v>
      </c>
      <c r="R161" s="69">
        <v>1</v>
      </c>
      <c r="S161" s="69">
        <v>1</v>
      </c>
      <c r="T161" s="69">
        <v>1</v>
      </c>
      <c r="U161" s="539"/>
      <c r="V161" s="540">
        <v>2500</v>
      </c>
      <c r="W161" s="541"/>
      <c r="X161" s="542" t="s">
        <v>79</v>
      </c>
      <c r="Y161" s="543">
        <v>517</v>
      </c>
      <c r="Z161" s="544">
        <v>10</v>
      </c>
      <c r="AA161" s="153"/>
      <c r="AB161" s="153"/>
      <c r="AC161" s="153">
        <v>2563</v>
      </c>
      <c r="AD161" s="153">
        <v>2563</v>
      </c>
      <c r="AE161" s="153" t="s">
        <v>69</v>
      </c>
      <c r="AF161" s="153">
        <v>90</v>
      </c>
      <c r="AG161" s="153" t="s">
        <v>80</v>
      </c>
      <c r="AH161" s="153"/>
      <c r="AI161" s="153"/>
      <c r="AJ161" s="169">
        <v>450000</v>
      </c>
      <c r="AK161" s="545"/>
      <c r="AL161" s="169">
        <v>450000</v>
      </c>
      <c r="AM161" s="169">
        <v>150000</v>
      </c>
      <c r="AN161" s="169">
        <v>150000</v>
      </c>
      <c r="AO161" s="169">
        <v>150000</v>
      </c>
      <c r="AP161" s="169"/>
      <c r="AQ161" s="169"/>
      <c r="AR161" s="169"/>
      <c r="AS161" s="169"/>
      <c r="AT161" s="169"/>
      <c r="AU161" s="169"/>
      <c r="AV161" s="169"/>
      <c r="AW161" s="169"/>
      <c r="AX161" s="249"/>
      <c r="AY161" s="180"/>
      <c r="AZ161" s="41">
        <f t="shared" si="84"/>
        <v>450000</v>
      </c>
      <c r="BA161" s="41">
        <f t="shared" si="86"/>
        <v>0</v>
      </c>
      <c r="BB161" s="153" t="s">
        <v>76</v>
      </c>
      <c r="BD161" s="173"/>
    </row>
    <row r="162" spans="1:56" s="552" customFormat="1" ht="23.25">
      <c r="A162" s="153">
        <v>2</v>
      </c>
      <c r="B162" s="234">
        <v>27</v>
      </c>
      <c r="C162" s="536" t="s">
        <v>266</v>
      </c>
      <c r="D162" s="153">
        <v>3.3</v>
      </c>
      <c r="E162" s="555">
        <v>9</v>
      </c>
      <c r="F162" s="568" t="s">
        <v>267</v>
      </c>
      <c r="G162" s="234" t="s">
        <v>65</v>
      </c>
      <c r="H162" s="162" t="s">
        <v>76</v>
      </c>
      <c r="I162" s="537" t="s">
        <v>209</v>
      </c>
      <c r="J162" s="537" t="s">
        <v>78</v>
      </c>
      <c r="K162" s="538">
        <v>19.893879999999999</v>
      </c>
      <c r="L162" s="538">
        <v>99.594040000000007</v>
      </c>
      <c r="M162" s="169">
        <v>800000</v>
      </c>
      <c r="N162" s="169">
        <v>800000</v>
      </c>
      <c r="O162" s="169">
        <f t="shared" si="85"/>
        <v>0</v>
      </c>
      <c r="P162" s="69">
        <v>1</v>
      </c>
      <c r="Q162" s="69">
        <v>1</v>
      </c>
      <c r="R162" s="69">
        <v>1</v>
      </c>
      <c r="S162" s="69">
        <v>1</v>
      </c>
      <c r="T162" s="69">
        <v>1</v>
      </c>
      <c r="U162" s="539"/>
      <c r="V162" s="540">
        <v>3000</v>
      </c>
      <c r="W162" s="541"/>
      <c r="X162" s="542"/>
      <c r="Y162" s="543">
        <v>140</v>
      </c>
      <c r="Z162" s="544">
        <v>20</v>
      </c>
      <c r="AA162" s="153" t="s">
        <v>79</v>
      </c>
      <c r="AB162" s="153" t="s">
        <v>79</v>
      </c>
      <c r="AC162" s="153">
        <v>2563</v>
      </c>
      <c r="AD162" s="153">
        <v>2563</v>
      </c>
      <c r="AE162" s="153" t="s">
        <v>69</v>
      </c>
      <c r="AF162" s="153">
        <v>150</v>
      </c>
      <c r="AG162" s="153" t="s">
        <v>80</v>
      </c>
      <c r="AH162" s="153"/>
      <c r="AI162" s="247"/>
      <c r="AJ162" s="169">
        <f>SUM(AM162:AR162)</f>
        <v>800000</v>
      </c>
      <c r="AK162" s="545"/>
      <c r="AL162" s="169">
        <v>800000</v>
      </c>
      <c r="AM162" s="169">
        <v>40000</v>
      </c>
      <c r="AN162" s="169">
        <v>112000</v>
      </c>
      <c r="AO162" s="169">
        <v>200000</v>
      </c>
      <c r="AP162" s="169">
        <v>304000</v>
      </c>
      <c r="AQ162" s="169">
        <v>144000</v>
      </c>
      <c r="AR162" s="169"/>
      <c r="AS162" s="169"/>
      <c r="AT162" s="169"/>
      <c r="AU162" s="169"/>
      <c r="AV162" s="169"/>
      <c r="AW162" s="169"/>
      <c r="AX162" s="249"/>
      <c r="AY162" s="180"/>
      <c r="AZ162" s="41">
        <f t="shared" si="84"/>
        <v>800000</v>
      </c>
      <c r="BA162" s="41">
        <f t="shared" si="86"/>
        <v>0</v>
      </c>
      <c r="BB162" s="551" t="s">
        <v>76</v>
      </c>
      <c r="BD162" s="553"/>
    </row>
    <row r="163" spans="1:56" s="172" customFormat="1" ht="42">
      <c r="A163" s="153">
        <v>2</v>
      </c>
      <c r="B163" s="234">
        <v>28</v>
      </c>
      <c r="C163" s="546" t="s">
        <v>268</v>
      </c>
      <c r="D163" s="153">
        <v>3.3</v>
      </c>
      <c r="E163" s="555">
        <v>9</v>
      </c>
      <c r="F163" s="409" t="s">
        <v>269</v>
      </c>
      <c r="G163" s="409" t="s">
        <v>224</v>
      </c>
      <c r="H163" s="162" t="s">
        <v>76</v>
      </c>
      <c r="I163" s="238" t="s">
        <v>225</v>
      </c>
      <c r="J163" s="558" t="s">
        <v>78</v>
      </c>
      <c r="K163" s="566">
        <v>19.3247</v>
      </c>
      <c r="L163" s="566">
        <v>99.333100000000002</v>
      </c>
      <c r="M163" s="567">
        <v>980000</v>
      </c>
      <c r="N163" s="567">
        <v>980000</v>
      </c>
      <c r="O163" s="169">
        <f t="shared" si="85"/>
        <v>0</v>
      </c>
      <c r="P163" s="240">
        <v>1</v>
      </c>
      <c r="Q163" s="240">
        <v>1</v>
      </c>
      <c r="R163" s="240">
        <v>1</v>
      </c>
      <c r="S163" s="240">
        <v>1</v>
      </c>
      <c r="T163" s="240">
        <v>1</v>
      </c>
      <c r="U163" s="539" t="s">
        <v>79</v>
      </c>
      <c r="V163" s="543">
        <v>300</v>
      </c>
      <c r="W163" s="541">
        <v>123</v>
      </c>
      <c r="X163" s="542"/>
      <c r="Y163" s="543">
        <v>20</v>
      </c>
      <c r="Z163" s="168">
        <v>20</v>
      </c>
      <c r="AA163" s="153"/>
      <c r="AB163" s="153"/>
      <c r="AC163" s="153">
        <v>2563</v>
      </c>
      <c r="AD163" s="153">
        <v>2563</v>
      </c>
      <c r="AE163" s="153" t="s">
        <v>69</v>
      </c>
      <c r="AF163" s="153">
        <v>90</v>
      </c>
      <c r="AG163" s="153" t="s">
        <v>80</v>
      </c>
      <c r="AH163" s="69"/>
      <c r="AI163" s="247"/>
      <c r="AJ163" s="561">
        <v>980000</v>
      </c>
      <c r="AK163" s="248" t="s">
        <v>79</v>
      </c>
      <c r="AL163" s="561">
        <f>AJ163</f>
        <v>980000</v>
      </c>
      <c r="AM163" s="561"/>
      <c r="AN163" s="561">
        <v>327000</v>
      </c>
      <c r="AO163" s="561">
        <v>327000</v>
      </c>
      <c r="AP163" s="569">
        <v>326000</v>
      </c>
      <c r="AQ163" s="169"/>
      <c r="AR163" s="169"/>
      <c r="AS163" s="169"/>
      <c r="AT163" s="169"/>
      <c r="AU163" s="561"/>
      <c r="AV163" s="561"/>
      <c r="AW163" s="561"/>
      <c r="AX163" s="562"/>
      <c r="AY163" s="423"/>
      <c r="AZ163" s="41">
        <f t="shared" si="84"/>
        <v>980000</v>
      </c>
      <c r="BA163" s="41">
        <f t="shared" si="86"/>
        <v>0</v>
      </c>
      <c r="BB163" s="153" t="s">
        <v>76</v>
      </c>
      <c r="BD163" s="173"/>
    </row>
    <row r="164" spans="1:56" s="172" customFormat="1" ht="23.25">
      <c r="A164" s="153">
        <v>2</v>
      </c>
      <c r="B164" s="234">
        <v>29</v>
      </c>
      <c r="C164" s="570" t="s">
        <v>270</v>
      </c>
      <c r="D164" s="153">
        <v>3.3</v>
      </c>
      <c r="E164" s="153">
        <v>9</v>
      </c>
      <c r="F164" s="571" t="s">
        <v>262</v>
      </c>
      <c r="G164" s="571" t="s">
        <v>263</v>
      </c>
      <c r="H164" s="561" t="s">
        <v>76</v>
      </c>
      <c r="I164" s="572" t="s">
        <v>264</v>
      </c>
      <c r="J164" s="153" t="s">
        <v>90</v>
      </c>
      <c r="K164" s="573">
        <v>19.821999999999999</v>
      </c>
      <c r="L164" s="573">
        <v>100.36320000000001</v>
      </c>
      <c r="M164" s="156">
        <v>700000</v>
      </c>
      <c r="N164" s="156">
        <v>700000</v>
      </c>
      <c r="O164" s="169">
        <f t="shared" si="85"/>
        <v>0</v>
      </c>
      <c r="P164" s="240">
        <v>1</v>
      </c>
      <c r="Q164" s="240">
        <v>1</v>
      </c>
      <c r="R164" s="240">
        <v>1</v>
      </c>
      <c r="S164" s="240">
        <v>1</v>
      </c>
      <c r="T164" s="240">
        <v>1</v>
      </c>
      <c r="U164" s="574"/>
      <c r="V164" s="575">
        <v>1000</v>
      </c>
      <c r="W164" s="541"/>
      <c r="X164" s="576"/>
      <c r="Y164" s="575">
        <v>130</v>
      </c>
      <c r="Z164" s="168">
        <v>15</v>
      </c>
      <c r="AA164" s="153"/>
      <c r="AB164" s="153"/>
      <c r="AC164" s="153">
        <v>2563</v>
      </c>
      <c r="AD164" s="153">
        <v>2563</v>
      </c>
      <c r="AE164" s="153" t="s">
        <v>69</v>
      </c>
      <c r="AF164" s="153">
        <v>90</v>
      </c>
      <c r="AG164" s="153" t="s">
        <v>80</v>
      </c>
      <c r="AH164" s="167"/>
      <c r="AI164" s="167"/>
      <c r="AJ164" s="156">
        <v>700000</v>
      </c>
      <c r="AK164" s="168">
        <v>0</v>
      </c>
      <c r="AL164" s="156">
        <v>700000</v>
      </c>
      <c r="AM164" s="156"/>
      <c r="AN164" s="577">
        <v>235000</v>
      </c>
      <c r="AO164" s="577">
        <v>235000</v>
      </c>
      <c r="AP164" s="577">
        <v>230000</v>
      </c>
      <c r="AQ164" s="169"/>
      <c r="AR164" s="169"/>
      <c r="AS164" s="169"/>
      <c r="AT164" s="156"/>
      <c r="AU164" s="156"/>
      <c r="AV164" s="156"/>
      <c r="AW164" s="156"/>
      <c r="AX164" s="170"/>
      <c r="AY164" s="171"/>
      <c r="AZ164" s="41">
        <f t="shared" si="84"/>
        <v>700000</v>
      </c>
      <c r="BA164" s="41">
        <f t="shared" si="86"/>
        <v>0</v>
      </c>
      <c r="BB164" s="153" t="s">
        <v>76</v>
      </c>
      <c r="BD164" s="173"/>
    </row>
    <row r="165" spans="1:56" s="172" customFormat="1" ht="42">
      <c r="A165" s="153">
        <v>2</v>
      </c>
      <c r="B165" s="234">
        <v>30</v>
      </c>
      <c r="C165" s="561" t="s">
        <v>271</v>
      </c>
      <c r="D165" s="153">
        <v>3.3</v>
      </c>
      <c r="E165" s="153">
        <v>9</v>
      </c>
      <c r="F165" s="571" t="s">
        <v>272</v>
      </c>
      <c r="G165" s="571" t="s">
        <v>273</v>
      </c>
      <c r="H165" s="571" t="s">
        <v>76</v>
      </c>
      <c r="I165" s="578" t="s">
        <v>122</v>
      </c>
      <c r="J165" s="579" t="s">
        <v>90</v>
      </c>
      <c r="K165" s="580">
        <v>19.729520000000001</v>
      </c>
      <c r="L165" s="581">
        <v>100.08786000000001</v>
      </c>
      <c r="M165" s="582">
        <v>780000</v>
      </c>
      <c r="N165" s="582">
        <v>780000</v>
      </c>
      <c r="O165" s="169">
        <f t="shared" si="85"/>
        <v>0</v>
      </c>
      <c r="P165" s="583">
        <v>1</v>
      </c>
      <c r="Q165" s="583">
        <v>1</v>
      </c>
      <c r="R165" s="583">
        <v>1</v>
      </c>
      <c r="S165" s="583">
        <v>1</v>
      </c>
      <c r="T165" s="583">
        <v>1</v>
      </c>
      <c r="U165" s="574"/>
      <c r="V165" s="575">
        <v>2500</v>
      </c>
      <c r="W165" s="541">
        <v>0.3</v>
      </c>
      <c r="X165" s="576">
        <v>7.1</v>
      </c>
      <c r="Y165" s="575">
        <v>340</v>
      </c>
      <c r="Z165" s="545">
        <v>10</v>
      </c>
      <c r="AA165" s="153"/>
      <c r="AB165" s="153"/>
      <c r="AC165" s="153">
        <v>2563</v>
      </c>
      <c r="AD165" s="153">
        <v>2563</v>
      </c>
      <c r="AE165" s="153" t="s">
        <v>69</v>
      </c>
      <c r="AF165" s="153">
        <v>90</v>
      </c>
      <c r="AG165" s="153" t="s">
        <v>274</v>
      </c>
      <c r="AH165" s="69"/>
      <c r="AI165" s="247"/>
      <c r="AJ165" s="561">
        <v>780000</v>
      </c>
      <c r="AK165" s="549"/>
      <c r="AL165" s="561">
        <v>780000</v>
      </c>
      <c r="AM165" s="169">
        <f>AL165/3</f>
        <v>260000</v>
      </c>
      <c r="AN165" s="169">
        <v>260000</v>
      </c>
      <c r="AO165" s="169">
        <v>260000</v>
      </c>
      <c r="AP165" s="584"/>
      <c r="AQ165" s="169"/>
      <c r="AR165" s="169"/>
      <c r="AS165" s="169"/>
      <c r="AT165" s="169"/>
      <c r="AU165" s="561"/>
      <c r="AV165" s="561"/>
      <c r="AW165" s="561"/>
      <c r="AX165" s="562"/>
      <c r="AY165" s="423"/>
      <c r="AZ165" s="41">
        <f t="shared" si="84"/>
        <v>780000</v>
      </c>
      <c r="BA165" s="41">
        <f t="shared" si="86"/>
        <v>0</v>
      </c>
      <c r="BB165" s="153" t="s">
        <v>76</v>
      </c>
      <c r="BD165" s="173"/>
    </row>
    <row r="166" spans="1:56" s="172" customFormat="1" ht="23.25">
      <c r="A166" s="153">
        <v>2</v>
      </c>
      <c r="B166" s="234">
        <v>31</v>
      </c>
      <c r="C166" s="235" t="s">
        <v>275</v>
      </c>
      <c r="D166" s="153">
        <v>3.3</v>
      </c>
      <c r="E166" s="162">
        <v>9</v>
      </c>
      <c r="F166" s="162" t="s">
        <v>232</v>
      </c>
      <c r="G166" s="162" t="s">
        <v>124</v>
      </c>
      <c r="H166" s="162" t="s">
        <v>76</v>
      </c>
      <c r="I166" s="537" t="s">
        <v>125</v>
      </c>
      <c r="J166" s="537" t="s">
        <v>90</v>
      </c>
      <c r="K166" s="550">
        <v>20.360700000000001</v>
      </c>
      <c r="L166" s="550">
        <v>99.919799999999995</v>
      </c>
      <c r="M166" s="169">
        <v>970000</v>
      </c>
      <c r="N166" s="169">
        <v>970000</v>
      </c>
      <c r="O166" s="169">
        <f t="shared" si="85"/>
        <v>0</v>
      </c>
      <c r="P166" s="69">
        <v>1</v>
      </c>
      <c r="Q166" s="69">
        <v>1</v>
      </c>
      <c r="R166" s="69">
        <v>1</v>
      </c>
      <c r="S166" s="69">
        <v>1</v>
      </c>
      <c r="T166" s="69">
        <v>1</v>
      </c>
      <c r="U166" s="539"/>
      <c r="V166" s="540">
        <v>700</v>
      </c>
      <c r="W166" s="541">
        <v>2.0550000000000002</v>
      </c>
      <c r="X166" s="542"/>
      <c r="Y166" s="543">
        <v>50</v>
      </c>
      <c r="Z166" s="544">
        <v>20</v>
      </c>
      <c r="AA166" s="153"/>
      <c r="AB166" s="153"/>
      <c r="AC166" s="153">
        <v>2563</v>
      </c>
      <c r="AD166" s="153">
        <v>2563</v>
      </c>
      <c r="AE166" s="153" t="s">
        <v>69</v>
      </c>
      <c r="AF166" s="153">
        <v>90</v>
      </c>
      <c r="AG166" s="153" t="s">
        <v>80</v>
      </c>
      <c r="AH166" s="153"/>
      <c r="AI166" s="153"/>
      <c r="AJ166" s="169">
        <v>970000</v>
      </c>
      <c r="AK166" s="545" t="s">
        <v>79</v>
      </c>
      <c r="AL166" s="169">
        <v>970000</v>
      </c>
      <c r="AM166" s="169"/>
      <c r="AN166" s="169">
        <v>370000</v>
      </c>
      <c r="AO166" s="169">
        <v>300000</v>
      </c>
      <c r="AP166" s="169">
        <v>300000</v>
      </c>
      <c r="AQ166" s="169"/>
      <c r="AR166" s="169"/>
      <c r="AS166" s="169"/>
      <c r="AT166" s="169"/>
      <c r="AU166" s="169"/>
      <c r="AV166" s="169"/>
      <c r="AW166" s="169"/>
      <c r="AX166" s="249"/>
      <c r="AY166" s="180"/>
      <c r="AZ166" s="41">
        <f t="shared" si="84"/>
        <v>970000</v>
      </c>
      <c r="BA166" s="41">
        <f t="shared" si="86"/>
        <v>0</v>
      </c>
      <c r="BB166" s="153" t="s">
        <v>76</v>
      </c>
      <c r="BD166" s="173"/>
    </row>
    <row r="167" spans="1:56" s="172" customFormat="1" ht="42">
      <c r="A167" s="153">
        <v>2</v>
      </c>
      <c r="B167" s="234">
        <v>32</v>
      </c>
      <c r="C167" s="556" t="s">
        <v>276</v>
      </c>
      <c r="D167" s="153">
        <v>3.3</v>
      </c>
      <c r="E167" s="153">
        <v>9</v>
      </c>
      <c r="F167" s="409" t="s">
        <v>223</v>
      </c>
      <c r="G167" s="409" t="s">
        <v>224</v>
      </c>
      <c r="H167" s="162" t="s">
        <v>76</v>
      </c>
      <c r="I167" s="237" t="s">
        <v>225</v>
      </c>
      <c r="J167" s="238" t="s">
        <v>78</v>
      </c>
      <c r="K167" s="585">
        <v>19.130199999999999</v>
      </c>
      <c r="L167" s="585">
        <v>99.457300000000004</v>
      </c>
      <c r="M167" s="169">
        <v>960000</v>
      </c>
      <c r="N167" s="169">
        <v>960000</v>
      </c>
      <c r="O167" s="169">
        <f t="shared" si="85"/>
        <v>0</v>
      </c>
      <c r="P167" s="240">
        <v>1</v>
      </c>
      <c r="Q167" s="240">
        <v>1</v>
      </c>
      <c r="R167" s="240">
        <v>1</v>
      </c>
      <c r="S167" s="240">
        <v>1</v>
      </c>
      <c r="T167" s="240">
        <v>1</v>
      </c>
      <c r="U167" s="539">
        <v>720</v>
      </c>
      <c r="V167" s="543">
        <v>700</v>
      </c>
      <c r="W167" s="541">
        <v>122</v>
      </c>
      <c r="X167" s="542"/>
      <c r="Y167" s="557">
        <v>327</v>
      </c>
      <c r="Z167" s="168">
        <v>20</v>
      </c>
      <c r="AA167" s="153"/>
      <c r="AB167" s="153"/>
      <c r="AC167" s="153">
        <v>2563</v>
      </c>
      <c r="AD167" s="153">
        <v>2563</v>
      </c>
      <c r="AE167" s="153" t="s">
        <v>69</v>
      </c>
      <c r="AF167" s="153">
        <v>90</v>
      </c>
      <c r="AG167" s="153" t="s">
        <v>80</v>
      </c>
      <c r="AH167" s="153"/>
      <c r="AI167" s="153"/>
      <c r="AJ167" s="169">
        <v>960000</v>
      </c>
      <c r="AK167" s="248"/>
      <c r="AL167" s="169">
        <f>+AJ167</f>
        <v>960000</v>
      </c>
      <c r="AM167" s="169"/>
      <c r="AN167" s="169">
        <v>320000</v>
      </c>
      <c r="AO167" s="169">
        <v>320000</v>
      </c>
      <c r="AP167" s="169">
        <v>320000</v>
      </c>
      <c r="AQ167" s="169"/>
      <c r="AR167" s="169"/>
      <c r="AS167" s="169"/>
      <c r="AT167" s="169"/>
      <c r="AU167" s="169"/>
      <c r="AV167" s="169"/>
      <c r="AW167" s="169"/>
      <c r="AX167" s="249"/>
      <c r="AY167" s="180"/>
      <c r="AZ167" s="41">
        <f t="shared" si="84"/>
        <v>960000</v>
      </c>
      <c r="BA167" s="41">
        <f t="shared" si="86"/>
        <v>0</v>
      </c>
      <c r="BB167" s="153" t="s">
        <v>76</v>
      </c>
      <c r="BD167" s="173"/>
    </row>
    <row r="168" spans="1:56" s="172" customFormat="1" ht="23.25">
      <c r="A168" s="153">
        <v>2</v>
      </c>
      <c r="B168" s="234">
        <v>33</v>
      </c>
      <c r="C168" s="570" t="s">
        <v>277</v>
      </c>
      <c r="D168" s="153">
        <v>3.3</v>
      </c>
      <c r="E168" s="153">
        <v>9</v>
      </c>
      <c r="F168" s="586" t="s">
        <v>278</v>
      </c>
      <c r="G168" s="586" t="s">
        <v>263</v>
      </c>
      <c r="H168" s="561" t="s">
        <v>76</v>
      </c>
      <c r="I168" s="587" t="s">
        <v>264</v>
      </c>
      <c r="J168" s="153" t="s">
        <v>90</v>
      </c>
      <c r="K168" s="573">
        <v>19.70177</v>
      </c>
      <c r="L168" s="573">
        <v>100.29885</v>
      </c>
      <c r="M168" s="169">
        <v>350000</v>
      </c>
      <c r="N168" s="169">
        <v>350000</v>
      </c>
      <c r="O168" s="169">
        <f t="shared" si="85"/>
        <v>0</v>
      </c>
      <c r="P168" s="588">
        <v>1</v>
      </c>
      <c r="Q168" s="588">
        <v>1</v>
      </c>
      <c r="R168" s="588">
        <v>1</v>
      </c>
      <c r="S168" s="588">
        <v>1</v>
      </c>
      <c r="T168" s="588">
        <v>1</v>
      </c>
      <c r="U168" s="548"/>
      <c r="V168" s="548">
        <v>600</v>
      </c>
      <c r="W168" s="548"/>
      <c r="X168" s="574"/>
      <c r="Y168" s="548">
        <v>300</v>
      </c>
      <c r="Z168" s="153">
        <v>10</v>
      </c>
      <c r="AA168" s="153"/>
      <c r="AB168" s="153"/>
      <c r="AC168" s="153">
        <v>2563</v>
      </c>
      <c r="AD168" s="153">
        <v>2563</v>
      </c>
      <c r="AE168" s="153" t="s">
        <v>69</v>
      </c>
      <c r="AF168" s="153">
        <v>90</v>
      </c>
      <c r="AG168" s="153" t="s">
        <v>80</v>
      </c>
      <c r="AH168" s="153"/>
      <c r="AI168" s="167"/>
      <c r="AJ168" s="156">
        <v>350000</v>
      </c>
      <c r="AK168" s="169">
        <v>0</v>
      </c>
      <c r="AL168" s="169">
        <v>350000</v>
      </c>
      <c r="AM168" s="169"/>
      <c r="AN168" s="577">
        <v>120000</v>
      </c>
      <c r="AO168" s="577">
        <v>120000</v>
      </c>
      <c r="AP168" s="577">
        <v>110000</v>
      </c>
      <c r="AQ168" s="169"/>
      <c r="AR168" s="169"/>
      <c r="AS168" s="169"/>
      <c r="AT168" s="169"/>
      <c r="AU168" s="169"/>
      <c r="AV168" s="169"/>
      <c r="AW168" s="169"/>
      <c r="AX168" s="169"/>
      <c r="AY168" s="129"/>
      <c r="AZ168" s="41">
        <f t="shared" si="84"/>
        <v>350000</v>
      </c>
      <c r="BA168" s="41">
        <f t="shared" si="86"/>
        <v>0</v>
      </c>
      <c r="BB168" s="153" t="s">
        <v>76</v>
      </c>
    </row>
    <row r="169" spans="1:56" s="182" customFormat="1" ht="23.25">
      <c r="A169" s="183">
        <v>2</v>
      </c>
      <c r="B169" s="155">
        <v>34</v>
      </c>
      <c r="C169" s="589" t="s">
        <v>279</v>
      </c>
      <c r="D169" s="183">
        <v>3.3</v>
      </c>
      <c r="E169" s="183">
        <v>9</v>
      </c>
      <c r="F169" s="178" t="s">
        <v>280</v>
      </c>
      <c r="G169" s="472" t="s">
        <v>273</v>
      </c>
      <c r="H169" s="178" t="s">
        <v>76</v>
      </c>
      <c r="I169" s="590" t="s">
        <v>122</v>
      </c>
      <c r="J169" s="270" t="s">
        <v>90</v>
      </c>
      <c r="K169" s="591">
        <v>19.917558</v>
      </c>
      <c r="L169" s="592">
        <v>100.19998</v>
      </c>
      <c r="M169" s="189">
        <v>760000</v>
      </c>
      <c r="N169" s="189">
        <v>760000</v>
      </c>
      <c r="O169" s="189">
        <f t="shared" si="85"/>
        <v>0</v>
      </c>
      <c r="P169" s="593">
        <v>1</v>
      </c>
      <c r="Q169" s="593">
        <v>1</v>
      </c>
      <c r="R169" s="593">
        <v>1</v>
      </c>
      <c r="S169" s="593">
        <v>1</v>
      </c>
      <c r="T169" s="593">
        <v>1</v>
      </c>
      <c r="U169" s="594"/>
      <c r="V169" s="595">
        <v>500</v>
      </c>
      <c r="W169" s="596" t="s">
        <v>281</v>
      </c>
      <c r="X169" s="596">
        <v>0.32700000000000001</v>
      </c>
      <c r="Y169" s="595">
        <v>200</v>
      </c>
      <c r="Z169" s="183">
        <v>10</v>
      </c>
      <c r="AA169" s="183"/>
      <c r="AB169" s="183"/>
      <c r="AC169" s="183">
        <v>2563</v>
      </c>
      <c r="AD169" s="183">
        <v>2563</v>
      </c>
      <c r="AE169" s="183" t="s">
        <v>69</v>
      </c>
      <c r="AF169" s="183">
        <v>90</v>
      </c>
      <c r="AG169" s="183" t="s">
        <v>274</v>
      </c>
      <c r="AH169" s="190"/>
      <c r="AI169" s="597"/>
      <c r="AJ169" s="598">
        <v>760000</v>
      </c>
      <c r="AK169" s="598"/>
      <c r="AL169" s="598">
        <v>760000</v>
      </c>
      <c r="AM169" s="189">
        <v>250000</v>
      </c>
      <c r="AN169" s="189">
        <v>250000</v>
      </c>
      <c r="AO169" s="178">
        <v>260000</v>
      </c>
      <c r="AP169" s="599"/>
      <c r="AQ169" s="178"/>
      <c r="AR169" s="178"/>
      <c r="AS169" s="178"/>
      <c r="AT169" s="178"/>
      <c r="AU169" s="178"/>
      <c r="AV169" s="178"/>
      <c r="AW169" s="598"/>
      <c r="AX169" s="598"/>
      <c r="AY169" s="600"/>
      <c r="AZ169" s="601">
        <f t="shared" si="84"/>
        <v>760000</v>
      </c>
      <c r="BA169" s="601">
        <f t="shared" si="86"/>
        <v>0</v>
      </c>
      <c r="BB169" s="183" t="s">
        <v>76</v>
      </c>
    </row>
    <row r="170" spans="1:56" s="172" customFormat="1" ht="23.25">
      <c r="A170" s="153">
        <v>2</v>
      </c>
      <c r="B170" s="234">
        <v>35</v>
      </c>
      <c r="C170" s="536" t="s">
        <v>282</v>
      </c>
      <c r="D170" s="153">
        <v>3.3</v>
      </c>
      <c r="E170" s="162">
        <v>9</v>
      </c>
      <c r="F170" s="162" t="s">
        <v>283</v>
      </c>
      <c r="G170" s="162" t="s">
        <v>284</v>
      </c>
      <c r="H170" s="162" t="s">
        <v>76</v>
      </c>
      <c r="I170" s="537" t="s">
        <v>285</v>
      </c>
      <c r="J170" s="537" t="s">
        <v>90</v>
      </c>
      <c r="K170" s="538">
        <v>20.3504</v>
      </c>
      <c r="L170" s="538">
        <v>100.03279999999999</v>
      </c>
      <c r="M170" s="169">
        <v>980000</v>
      </c>
      <c r="N170" s="169">
        <v>980000</v>
      </c>
      <c r="O170" s="169">
        <f t="shared" si="85"/>
        <v>0</v>
      </c>
      <c r="P170" s="69">
        <v>1</v>
      </c>
      <c r="Q170" s="69">
        <v>1</v>
      </c>
      <c r="R170" s="69">
        <v>1</v>
      </c>
      <c r="S170" s="69">
        <v>1</v>
      </c>
      <c r="T170" s="69">
        <v>1</v>
      </c>
      <c r="U170" s="539"/>
      <c r="V170" s="539">
        <v>600</v>
      </c>
      <c r="W170" s="574"/>
      <c r="X170" s="602"/>
      <c r="Y170" s="603">
        <v>50</v>
      </c>
      <c r="Z170" s="604">
        <v>20</v>
      </c>
      <c r="AA170" s="153"/>
      <c r="AB170" s="153"/>
      <c r="AC170" s="153">
        <v>2563</v>
      </c>
      <c r="AD170" s="153">
        <v>2563</v>
      </c>
      <c r="AE170" s="153" t="s">
        <v>69</v>
      </c>
      <c r="AF170" s="153">
        <v>90</v>
      </c>
      <c r="AG170" s="153" t="s">
        <v>80</v>
      </c>
      <c r="AH170" s="153"/>
      <c r="AI170" s="153"/>
      <c r="AJ170" s="169">
        <v>980000</v>
      </c>
      <c r="AK170" s="169" t="s">
        <v>79</v>
      </c>
      <c r="AL170" s="169">
        <v>980000</v>
      </c>
      <c r="AM170" s="169"/>
      <c r="AN170" s="169">
        <v>380000</v>
      </c>
      <c r="AO170" s="169">
        <v>300000</v>
      </c>
      <c r="AP170" s="169">
        <v>300000</v>
      </c>
      <c r="AQ170" s="169"/>
      <c r="AR170" s="169"/>
      <c r="AS170" s="169"/>
      <c r="AT170" s="169"/>
      <c r="AU170" s="169"/>
      <c r="AV170" s="169"/>
      <c r="AW170" s="169"/>
      <c r="AX170" s="169"/>
      <c r="AY170" s="129"/>
      <c r="AZ170" s="41">
        <f t="shared" si="84"/>
        <v>980000</v>
      </c>
      <c r="BA170" s="41">
        <f t="shared" si="86"/>
        <v>0</v>
      </c>
      <c r="BB170" s="153" t="s">
        <v>76</v>
      </c>
    </row>
    <row r="171" spans="1:56" s="552" customFormat="1" ht="42">
      <c r="A171" s="153">
        <v>2</v>
      </c>
      <c r="B171" s="234">
        <v>36</v>
      </c>
      <c r="C171" s="536" t="s">
        <v>286</v>
      </c>
      <c r="D171" s="153">
        <v>3.3</v>
      </c>
      <c r="E171" s="555">
        <v>9</v>
      </c>
      <c r="F171" s="409" t="s">
        <v>287</v>
      </c>
      <c r="G171" s="409" t="s">
        <v>288</v>
      </c>
      <c r="H171" s="162" t="s">
        <v>76</v>
      </c>
      <c r="I171" s="605" t="s">
        <v>209</v>
      </c>
      <c r="J171" s="238" t="s">
        <v>78</v>
      </c>
      <c r="K171" s="606">
        <v>19.95871</v>
      </c>
      <c r="L171" s="606">
        <v>99.998035999999999</v>
      </c>
      <c r="M171" s="169">
        <v>750000</v>
      </c>
      <c r="N171" s="169">
        <v>750000</v>
      </c>
      <c r="O171" s="169">
        <f t="shared" si="85"/>
        <v>0</v>
      </c>
      <c r="P171" s="69">
        <v>1</v>
      </c>
      <c r="Q171" s="69">
        <v>1</v>
      </c>
      <c r="R171" s="69">
        <v>1</v>
      </c>
      <c r="S171" s="69">
        <v>1</v>
      </c>
      <c r="T171" s="69">
        <v>1</v>
      </c>
      <c r="U171" s="539"/>
      <c r="V171" s="539">
        <v>300</v>
      </c>
      <c r="W171" s="574"/>
      <c r="X171" s="602"/>
      <c r="Y171" s="607">
        <v>130</v>
      </c>
      <c r="Z171" s="604">
        <v>20</v>
      </c>
      <c r="AA171" s="153" t="s">
        <v>79</v>
      </c>
      <c r="AB171" s="153" t="s">
        <v>79</v>
      </c>
      <c r="AC171" s="153">
        <v>2563</v>
      </c>
      <c r="AD171" s="153">
        <v>2563</v>
      </c>
      <c r="AE171" s="153" t="s">
        <v>69</v>
      </c>
      <c r="AF171" s="153">
        <v>150</v>
      </c>
      <c r="AG171" s="153" t="s">
        <v>80</v>
      </c>
      <c r="AH171" s="153"/>
      <c r="AI171" s="247"/>
      <c r="AJ171" s="169">
        <f>SUM(AM171:AR171)</f>
        <v>750000</v>
      </c>
      <c r="AK171" s="169"/>
      <c r="AL171" s="169">
        <v>750000</v>
      </c>
      <c r="AM171" s="567">
        <v>37500</v>
      </c>
      <c r="AN171" s="567">
        <v>105000</v>
      </c>
      <c r="AO171" s="567">
        <v>187500</v>
      </c>
      <c r="AP171" s="567">
        <v>285000</v>
      </c>
      <c r="AQ171" s="567">
        <v>135000</v>
      </c>
      <c r="AR171" s="169"/>
      <c r="AS171" s="169"/>
      <c r="AT171" s="169"/>
      <c r="AU171" s="169"/>
      <c r="AV171" s="169"/>
      <c r="AW171" s="169"/>
      <c r="AX171" s="169"/>
      <c r="AY171" s="129"/>
      <c r="AZ171" s="41">
        <f t="shared" si="84"/>
        <v>750000</v>
      </c>
      <c r="BA171" s="41">
        <f t="shared" si="86"/>
        <v>0</v>
      </c>
      <c r="BB171" s="153" t="s">
        <v>76</v>
      </c>
    </row>
    <row r="172" spans="1:56" s="552" customFormat="1" ht="23.25">
      <c r="A172" s="153">
        <v>2</v>
      </c>
      <c r="B172" s="234">
        <v>37</v>
      </c>
      <c r="C172" s="608" t="s">
        <v>289</v>
      </c>
      <c r="D172" s="153">
        <v>3.3</v>
      </c>
      <c r="E172" s="153">
        <v>9</v>
      </c>
      <c r="F172" s="609" t="s">
        <v>290</v>
      </c>
      <c r="G172" s="609" t="s">
        <v>263</v>
      </c>
      <c r="H172" s="156" t="s">
        <v>76</v>
      </c>
      <c r="I172" s="610" t="s">
        <v>291</v>
      </c>
      <c r="J172" s="153" t="s">
        <v>90</v>
      </c>
      <c r="K172" s="573">
        <v>19.6004</v>
      </c>
      <c r="L172" s="573">
        <v>100.04795</v>
      </c>
      <c r="M172" s="156">
        <v>500000</v>
      </c>
      <c r="N172" s="156">
        <v>500000</v>
      </c>
      <c r="O172" s="169">
        <f t="shared" si="85"/>
        <v>0</v>
      </c>
      <c r="P172" s="588">
        <v>1</v>
      </c>
      <c r="Q172" s="588">
        <v>1</v>
      </c>
      <c r="R172" s="588">
        <v>1</v>
      </c>
      <c r="S172" s="588">
        <v>1</v>
      </c>
      <c r="T172" s="588">
        <v>1</v>
      </c>
      <c r="U172" s="574"/>
      <c r="V172" s="548">
        <v>900</v>
      </c>
      <c r="W172" s="548"/>
      <c r="X172" s="574"/>
      <c r="Y172" s="548">
        <v>260</v>
      </c>
      <c r="Z172" s="153">
        <v>10</v>
      </c>
      <c r="AA172" s="153"/>
      <c r="AB172" s="153"/>
      <c r="AC172" s="153">
        <v>2563</v>
      </c>
      <c r="AD172" s="153">
        <v>2563</v>
      </c>
      <c r="AE172" s="153" t="s">
        <v>69</v>
      </c>
      <c r="AF172" s="153">
        <v>90</v>
      </c>
      <c r="AG172" s="153" t="s">
        <v>80</v>
      </c>
      <c r="AH172" s="167"/>
      <c r="AI172" s="167"/>
      <c r="AJ172" s="156">
        <v>500000</v>
      </c>
      <c r="AK172" s="156">
        <v>0</v>
      </c>
      <c r="AL172" s="156">
        <v>500000</v>
      </c>
      <c r="AM172" s="156"/>
      <c r="AN172" s="577">
        <v>170000</v>
      </c>
      <c r="AO172" s="577">
        <v>170000</v>
      </c>
      <c r="AP172" s="577">
        <v>160000</v>
      </c>
      <c r="AQ172" s="156"/>
      <c r="AR172" s="156"/>
      <c r="AS172" s="156"/>
      <c r="AT172" s="156"/>
      <c r="AU172" s="156"/>
      <c r="AV172" s="156"/>
      <c r="AW172" s="156"/>
      <c r="AX172" s="156"/>
      <c r="AY172" s="611"/>
      <c r="AZ172" s="41">
        <f t="shared" si="84"/>
        <v>500000</v>
      </c>
      <c r="BA172" s="41">
        <f t="shared" si="86"/>
        <v>0</v>
      </c>
      <c r="BB172" s="153" t="s">
        <v>76</v>
      </c>
    </row>
    <row r="173" spans="1:56" s="353" customFormat="1" ht="23.25">
      <c r="A173" s="183">
        <v>2</v>
      </c>
      <c r="B173" s="155">
        <v>38</v>
      </c>
      <c r="C173" s="589" t="s">
        <v>292</v>
      </c>
      <c r="D173" s="183">
        <v>3.3</v>
      </c>
      <c r="E173" s="183">
        <v>9</v>
      </c>
      <c r="F173" s="472" t="s">
        <v>293</v>
      </c>
      <c r="G173" s="472" t="s">
        <v>273</v>
      </c>
      <c r="H173" s="472" t="s">
        <v>76</v>
      </c>
      <c r="I173" s="612" t="s">
        <v>122</v>
      </c>
      <c r="J173" s="270" t="s">
        <v>90</v>
      </c>
      <c r="K173" s="613">
        <v>19.986471000000002</v>
      </c>
      <c r="L173" s="614">
        <v>100.20589099999999</v>
      </c>
      <c r="M173" s="189">
        <v>680000</v>
      </c>
      <c r="N173" s="189">
        <v>680000</v>
      </c>
      <c r="O173" s="189">
        <f t="shared" si="85"/>
        <v>0</v>
      </c>
      <c r="P173" s="593">
        <v>1</v>
      </c>
      <c r="Q173" s="593">
        <v>1</v>
      </c>
      <c r="R173" s="593">
        <v>1</v>
      </c>
      <c r="S173" s="593">
        <v>1</v>
      </c>
      <c r="T173" s="593">
        <v>1</v>
      </c>
      <c r="U173" s="596"/>
      <c r="V173" s="596">
        <v>1600</v>
      </c>
      <c r="W173" s="596" t="s">
        <v>294</v>
      </c>
      <c r="X173" s="596">
        <v>0.88</v>
      </c>
      <c r="Y173" s="594">
        <v>438</v>
      </c>
      <c r="Z173" s="183">
        <v>10</v>
      </c>
      <c r="AA173" s="183"/>
      <c r="AB173" s="183"/>
      <c r="AC173" s="183">
        <v>2563</v>
      </c>
      <c r="AD173" s="183">
        <v>2563</v>
      </c>
      <c r="AE173" s="183" t="s">
        <v>69</v>
      </c>
      <c r="AF173" s="183">
        <v>90</v>
      </c>
      <c r="AG173" s="183" t="s">
        <v>274</v>
      </c>
      <c r="AH173" s="183"/>
      <c r="AI173" s="597"/>
      <c r="AJ173" s="189">
        <v>680000</v>
      </c>
      <c r="AK173" s="189"/>
      <c r="AL173" s="189">
        <v>680000</v>
      </c>
      <c r="AM173" s="189">
        <v>226000</v>
      </c>
      <c r="AN173" s="178">
        <v>227000</v>
      </c>
      <c r="AO173" s="178">
        <v>227000</v>
      </c>
      <c r="AP173" s="599"/>
      <c r="AQ173" s="178"/>
      <c r="AR173" s="178"/>
      <c r="AS173" s="178"/>
      <c r="AT173" s="178"/>
      <c r="AU173" s="178"/>
      <c r="AV173" s="189"/>
      <c r="AW173" s="189"/>
      <c r="AX173" s="189"/>
      <c r="AY173" s="129"/>
      <c r="AZ173" s="601">
        <f t="shared" si="84"/>
        <v>680000</v>
      </c>
      <c r="BA173" s="601">
        <f t="shared" si="86"/>
        <v>0</v>
      </c>
      <c r="BB173" s="183" t="s">
        <v>76</v>
      </c>
    </row>
    <row r="174" spans="1:56" s="172" customFormat="1" ht="23.25">
      <c r="A174" s="153">
        <v>2</v>
      </c>
      <c r="B174" s="234">
        <v>39</v>
      </c>
      <c r="C174" s="536" t="s">
        <v>295</v>
      </c>
      <c r="D174" s="153">
        <v>1.1000000000000001</v>
      </c>
      <c r="E174" s="162">
        <v>9</v>
      </c>
      <c r="F174" s="162" t="s">
        <v>296</v>
      </c>
      <c r="G174" s="162" t="s">
        <v>296</v>
      </c>
      <c r="H174" s="162" t="s">
        <v>76</v>
      </c>
      <c r="I174" s="537" t="s">
        <v>285</v>
      </c>
      <c r="J174" s="537" t="s">
        <v>90</v>
      </c>
      <c r="K174" s="538">
        <v>20.2759</v>
      </c>
      <c r="L174" s="538">
        <v>100.7666</v>
      </c>
      <c r="M174" s="615">
        <v>800000</v>
      </c>
      <c r="N174" s="615">
        <v>800000</v>
      </c>
      <c r="O174" s="169"/>
      <c r="P174" s="69">
        <v>1</v>
      </c>
      <c r="Q174" s="69">
        <v>1</v>
      </c>
      <c r="R174" s="69">
        <v>1</v>
      </c>
      <c r="S174" s="69">
        <v>1</v>
      </c>
      <c r="T174" s="69">
        <v>1</v>
      </c>
      <c r="U174" s="539"/>
      <c r="V174" s="539">
        <v>1000</v>
      </c>
      <c r="W174" s="574"/>
      <c r="X174" s="602"/>
      <c r="Y174" s="603">
        <v>200</v>
      </c>
      <c r="Z174" s="604">
        <v>20</v>
      </c>
      <c r="AA174" s="153"/>
      <c r="AB174" s="153"/>
      <c r="AC174" s="153">
        <v>2563</v>
      </c>
      <c r="AD174" s="153">
        <v>2563</v>
      </c>
      <c r="AE174" s="153" t="s">
        <v>69</v>
      </c>
      <c r="AF174" s="153">
        <v>90</v>
      </c>
      <c r="AG174" s="153" t="s">
        <v>80</v>
      </c>
      <c r="AH174" s="153"/>
      <c r="AI174" s="153"/>
      <c r="AJ174" s="169">
        <v>800000</v>
      </c>
      <c r="AK174" s="169" t="s">
        <v>79</v>
      </c>
      <c r="AL174" s="169">
        <v>800000</v>
      </c>
      <c r="AM174" s="169"/>
      <c r="AN174" s="169">
        <v>200000</v>
      </c>
      <c r="AO174" s="169">
        <v>300000</v>
      </c>
      <c r="AP174" s="169">
        <v>300000</v>
      </c>
      <c r="AQ174" s="169"/>
      <c r="AR174" s="169"/>
      <c r="AS174" s="169"/>
      <c r="AT174" s="169"/>
      <c r="AU174" s="169"/>
      <c r="AV174" s="169"/>
      <c r="AW174" s="169"/>
      <c r="AX174" s="169"/>
      <c r="AY174" s="129"/>
      <c r="AZ174" s="601">
        <f t="shared" si="84"/>
        <v>800000</v>
      </c>
      <c r="BA174" s="601">
        <f t="shared" si="86"/>
        <v>0</v>
      </c>
      <c r="BB174" s="183" t="s">
        <v>76</v>
      </c>
    </row>
    <row r="175" spans="1:56" s="172" customFormat="1" ht="23.25">
      <c r="A175" s="153">
        <v>2</v>
      </c>
      <c r="B175" s="234">
        <v>40</v>
      </c>
      <c r="C175" s="536" t="s">
        <v>297</v>
      </c>
      <c r="D175" s="153">
        <v>1.1000000000000001</v>
      </c>
      <c r="E175" s="555">
        <v>9</v>
      </c>
      <c r="F175" s="409" t="s">
        <v>239</v>
      </c>
      <c r="G175" s="409" t="s">
        <v>121</v>
      </c>
      <c r="H175" s="162" t="s">
        <v>76</v>
      </c>
      <c r="I175" s="605" t="s">
        <v>209</v>
      </c>
      <c r="J175" s="605" t="s">
        <v>78</v>
      </c>
      <c r="K175" s="606">
        <v>19.884087999999998</v>
      </c>
      <c r="L175" s="606">
        <v>99.955961000000002</v>
      </c>
      <c r="M175" s="615">
        <v>950000</v>
      </c>
      <c r="N175" s="615">
        <v>950000</v>
      </c>
      <c r="O175" s="169"/>
      <c r="P175" s="69">
        <v>1</v>
      </c>
      <c r="Q175" s="69">
        <v>1</v>
      </c>
      <c r="R175" s="69">
        <v>1</v>
      </c>
      <c r="S175" s="69">
        <v>1</v>
      </c>
      <c r="T175" s="69">
        <v>1</v>
      </c>
      <c r="U175" s="539"/>
      <c r="V175" s="539">
        <v>500</v>
      </c>
      <c r="W175" s="574"/>
      <c r="X175" s="602"/>
      <c r="Y175" s="607"/>
      <c r="Z175" s="604">
        <v>20</v>
      </c>
      <c r="AA175" s="153" t="s">
        <v>79</v>
      </c>
      <c r="AB175" s="153" t="s">
        <v>79</v>
      </c>
      <c r="AC175" s="153">
        <v>2563</v>
      </c>
      <c r="AD175" s="153">
        <v>2563</v>
      </c>
      <c r="AE175" s="153" t="s">
        <v>69</v>
      </c>
      <c r="AF175" s="153">
        <v>150</v>
      </c>
      <c r="AG175" s="153" t="s">
        <v>80</v>
      </c>
      <c r="AH175" s="153"/>
      <c r="AI175" s="153"/>
      <c r="AJ175" s="169">
        <f>SUM(AM175:AR175)</f>
        <v>950000</v>
      </c>
      <c r="AK175" s="169"/>
      <c r="AL175" s="169">
        <f>SUM(AM175:AQ175)</f>
        <v>950000</v>
      </c>
      <c r="AM175" s="169">
        <v>47500</v>
      </c>
      <c r="AN175" s="169">
        <v>133000</v>
      </c>
      <c r="AO175" s="169">
        <v>237500</v>
      </c>
      <c r="AP175" s="169">
        <v>361000</v>
      </c>
      <c r="AQ175" s="169">
        <v>171000</v>
      </c>
      <c r="AR175" s="169"/>
      <c r="AS175" s="169"/>
      <c r="AT175" s="169"/>
      <c r="AU175" s="169"/>
      <c r="AV175" s="169"/>
      <c r="AW175" s="169"/>
      <c r="AX175" s="169"/>
      <c r="AY175" s="129"/>
      <c r="AZ175" s="601">
        <f t="shared" si="84"/>
        <v>950000</v>
      </c>
      <c r="BA175" s="601">
        <f t="shared" si="86"/>
        <v>0</v>
      </c>
      <c r="BB175" s="183" t="s">
        <v>76</v>
      </c>
    </row>
    <row r="176" spans="1:56" s="172" customFormat="1" ht="42">
      <c r="A176" s="153">
        <v>2</v>
      </c>
      <c r="B176" s="155">
        <v>41</v>
      </c>
      <c r="C176" s="546" t="s">
        <v>298</v>
      </c>
      <c r="D176" s="153">
        <v>1.1000000000000001</v>
      </c>
      <c r="E176" s="153">
        <v>9</v>
      </c>
      <c r="F176" s="409" t="s">
        <v>223</v>
      </c>
      <c r="G176" s="409" t="s">
        <v>224</v>
      </c>
      <c r="H176" s="162" t="s">
        <v>76</v>
      </c>
      <c r="I176" s="237" t="s">
        <v>225</v>
      </c>
      <c r="J176" s="616" t="s">
        <v>78</v>
      </c>
      <c r="K176" s="566">
        <v>19.052499999999998</v>
      </c>
      <c r="L176" s="566">
        <v>99.438999999999993</v>
      </c>
      <c r="M176" s="617">
        <v>970000</v>
      </c>
      <c r="N176" s="617">
        <v>970000</v>
      </c>
      <c r="O176" s="618" t="s">
        <v>79</v>
      </c>
      <c r="P176" s="240">
        <v>1</v>
      </c>
      <c r="Q176" s="240">
        <v>1</v>
      </c>
      <c r="R176" s="240">
        <v>1</v>
      </c>
      <c r="S176" s="240">
        <v>1</v>
      </c>
      <c r="T176" s="240">
        <v>1</v>
      </c>
      <c r="U176" s="539">
        <v>300</v>
      </c>
      <c r="V176" s="619">
        <v>200</v>
      </c>
      <c r="W176" s="574">
        <v>120</v>
      </c>
      <c r="X176" s="602"/>
      <c r="Y176" s="620">
        <v>112</v>
      </c>
      <c r="Z176" s="621">
        <v>20</v>
      </c>
      <c r="AA176" s="153"/>
      <c r="AB176" s="153"/>
      <c r="AC176" s="153">
        <v>2563</v>
      </c>
      <c r="AD176" s="153">
        <v>2563</v>
      </c>
      <c r="AE176" s="153" t="s">
        <v>69</v>
      </c>
      <c r="AF176" s="153">
        <v>90</v>
      </c>
      <c r="AG176" s="153" t="s">
        <v>80</v>
      </c>
      <c r="AH176" s="69"/>
      <c r="AI176" s="247"/>
      <c r="AJ176" s="169">
        <f>SUM(AM176:AR176)</f>
        <v>970000</v>
      </c>
      <c r="AK176" s="622"/>
      <c r="AL176" s="169">
        <f>SUM(AM176:AQ176)</f>
        <v>970000</v>
      </c>
      <c r="AM176" s="561"/>
      <c r="AN176" s="169">
        <v>323334</v>
      </c>
      <c r="AO176" s="169">
        <v>323334</v>
      </c>
      <c r="AP176" s="169">
        <v>323332</v>
      </c>
      <c r="AQ176" s="169"/>
      <c r="AR176" s="169"/>
      <c r="AS176" s="169"/>
      <c r="AT176" s="169"/>
      <c r="AU176" s="561"/>
      <c r="AV176" s="561"/>
      <c r="AW176" s="561"/>
      <c r="AX176" s="561"/>
      <c r="AY176" s="623"/>
      <c r="AZ176" s="601">
        <f t="shared" si="84"/>
        <v>970000</v>
      </c>
      <c r="BA176" s="601">
        <f t="shared" si="86"/>
        <v>0</v>
      </c>
      <c r="BB176" s="183" t="s">
        <v>76</v>
      </c>
    </row>
    <row r="177" spans="1:56" s="172" customFormat="1" ht="23.25">
      <c r="A177" s="153">
        <v>2</v>
      </c>
      <c r="B177" s="234">
        <v>42</v>
      </c>
      <c r="C177" s="608" t="s">
        <v>299</v>
      </c>
      <c r="D177" s="153">
        <v>1.1000000000000001</v>
      </c>
      <c r="E177" s="153">
        <v>9</v>
      </c>
      <c r="F177" s="624" t="s">
        <v>300</v>
      </c>
      <c r="G177" s="624" t="s">
        <v>301</v>
      </c>
      <c r="H177" s="624" t="s">
        <v>76</v>
      </c>
      <c r="I177" s="572" t="s">
        <v>122</v>
      </c>
      <c r="J177" s="153" t="s">
        <v>90</v>
      </c>
      <c r="K177" s="573">
        <v>20.01568</v>
      </c>
      <c r="L177" s="573">
        <v>100.36612</v>
      </c>
      <c r="M177" s="625">
        <v>700000</v>
      </c>
      <c r="N177" s="625">
        <v>700000</v>
      </c>
      <c r="O177" s="156"/>
      <c r="P177" s="588">
        <v>1</v>
      </c>
      <c r="Q177" s="588">
        <v>1</v>
      </c>
      <c r="R177" s="588">
        <v>1</v>
      </c>
      <c r="S177" s="588">
        <v>1</v>
      </c>
      <c r="T177" s="588">
        <v>1</v>
      </c>
      <c r="U177" s="574"/>
      <c r="V177" s="548">
        <v>1500</v>
      </c>
      <c r="W177" s="574"/>
      <c r="X177" s="574"/>
      <c r="Y177" s="574">
        <v>230</v>
      </c>
      <c r="Z177" s="626">
        <v>15</v>
      </c>
      <c r="AA177" s="153"/>
      <c r="AB177" s="153"/>
      <c r="AC177" s="153">
        <v>2563</v>
      </c>
      <c r="AD177" s="153">
        <v>2563</v>
      </c>
      <c r="AE177" s="153" t="s">
        <v>69</v>
      </c>
      <c r="AF177" s="153">
        <v>90</v>
      </c>
      <c r="AG177" s="153" t="s">
        <v>80</v>
      </c>
      <c r="AH177" s="167"/>
      <c r="AI177" s="167"/>
      <c r="AJ177" s="169">
        <f>SUM(AM177:AR177)</f>
        <v>700000</v>
      </c>
      <c r="AK177" s="156">
        <v>0</v>
      </c>
      <c r="AL177" s="169">
        <f>SUM(AM177:AQ177)</f>
        <v>700000</v>
      </c>
      <c r="AM177" s="156"/>
      <c r="AN177" s="169">
        <v>235000</v>
      </c>
      <c r="AO177" s="169">
        <v>235000</v>
      </c>
      <c r="AP177" s="169">
        <v>230000</v>
      </c>
      <c r="AQ177" s="169"/>
      <c r="AR177" s="156"/>
      <c r="AS177" s="156"/>
      <c r="AT177" s="156"/>
      <c r="AU177" s="156"/>
      <c r="AV177" s="156"/>
      <c r="AW177" s="156"/>
      <c r="AX177" s="156"/>
      <c r="AY177" s="611"/>
      <c r="AZ177" s="601">
        <f t="shared" si="84"/>
        <v>700000</v>
      </c>
      <c r="BA177" s="601">
        <f t="shared" si="86"/>
        <v>0</v>
      </c>
      <c r="BB177" s="183" t="s">
        <v>76</v>
      </c>
    </row>
    <row r="178" spans="1:56" s="172" customFormat="1" ht="21" customHeight="1">
      <c r="A178" s="153">
        <v>2</v>
      </c>
      <c r="B178" s="234">
        <v>43</v>
      </c>
      <c r="C178" s="554" t="s">
        <v>302</v>
      </c>
      <c r="D178" s="153">
        <v>1.1000000000000001</v>
      </c>
      <c r="E178" s="153">
        <v>9</v>
      </c>
      <c r="F178" s="409" t="s">
        <v>269</v>
      </c>
      <c r="G178" s="409" t="s">
        <v>224</v>
      </c>
      <c r="H178" s="162" t="s">
        <v>76</v>
      </c>
      <c r="I178" s="237" t="s">
        <v>225</v>
      </c>
      <c r="J178" s="616" t="s">
        <v>78</v>
      </c>
      <c r="K178" s="559">
        <v>19.337900000000001</v>
      </c>
      <c r="L178" s="559">
        <v>99.526399999999995</v>
      </c>
      <c r="M178" s="627">
        <v>500000</v>
      </c>
      <c r="N178" s="627">
        <v>500000</v>
      </c>
      <c r="O178" s="618" t="s">
        <v>79</v>
      </c>
      <c r="P178" s="548">
        <v>1</v>
      </c>
      <c r="Q178" s="548">
        <v>1</v>
      </c>
      <c r="R178" s="548">
        <v>1</v>
      </c>
      <c r="S178" s="548">
        <v>1</v>
      </c>
      <c r="T178" s="548">
        <v>1</v>
      </c>
      <c r="U178" s="539"/>
      <c r="V178" s="619"/>
      <c r="W178" s="574">
        <v>81</v>
      </c>
      <c r="X178" s="602"/>
      <c r="Y178" s="620"/>
      <c r="Z178" s="621"/>
      <c r="AA178" s="153"/>
      <c r="AB178" s="153"/>
      <c r="AC178" s="153">
        <v>2563</v>
      </c>
      <c r="AD178" s="153">
        <v>2563</v>
      </c>
      <c r="AE178" s="153" t="s">
        <v>69</v>
      </c>
      <c r="AF178" s="153">
        <v>90</v>
      </c>
      <c r="AG178" s="153" t="s">
        <v>80</v>
      </c>
      <c r="AH178" s="69"/>
      <c r="AI178" s="247"/>
      <c r="AJ178" s="169">
        <f>SUM(AM178:AR178)</f>
        <v>500000</v>
      </c>
      <c r="AK178" s="622"/>
      <c r="AL178" s="169">
        <f>SUM(AM178:AQ178)</f>
        <v>500000</v>
      </c>
      <c r="AM178" s="561"/>
      <c r="AN178" s="169">
        <v>166667</v>
      </c>
      <c r="AO178" s="169">
        <v>166667</v>
      </c>
      <c r="AP178" s="169">
        <v>166666</v>
      </c>
      <c r="AQ178" s="169"/>
      <c r="AR178" s="169" t="s">
        <v>303</v>
      </c>
      <c r="AS178" s="169" t="s">
        <v>303</v>
      </c>
      <c r="AT178" s="169" t="s">
        <v>303</v>
      </c>
      <c r="AU178" s="561" t="s">
        <v>304</v>
      </c>
      <c r="AV178" s="561"/>
      <c r="AW178" s="561"/>
      <c r="AX178" s="561"/>
      <c r="AY178" s="623"/>
      <c r="AZ178" s="601">
        <f t="shared" si="84"/>
        <v>500000</v>
      </c>
      <c r="BA178" s="601">
        <f t="shared" si="86"/>
        <v>0</v>
      </c>
      <c r="BB178" s="183" t="s">
        <v>76</v>
      </c>
    </row>
    <row r="179" spans="1:56" ht="23.25">
      <c r="A179" s="628"/>
      <c r="B179" s="628"/>
      <c r="C179" s="628"/>
      <c r="D179" s="628"/>
      <c r="E179" s="628"/>
      <c r="F179" s="628"/>
      <c r="G179" s="628"/>
      <c r="H179" s="628"/>
      <c r="I179" s="628"/>
      <c r="J179" s="628"/>
      <c r="K179" s="628"/>
      <c r="L179" s="628"/>
      <c r="M179" s="629"/>
      <c r="N179" s="629"/>
      <c r="O179" s="628"/>
      <c r="P179" s="628"/>
      <c r="Q179" s="628"/>
      <c r="R179" s="628"/>
      <c r="S179" s="628"/>
      <c r="T179" s="628"/>
      <c r="U179" s="628"/>
      <c r="V179" s="630"/>
      <c r="W179" s="631"/>
      <c r="X179" s="632"/>
      <c r="Y179" s="630"/>
      <c r="Z179" s="630"/>
      <c r="AA179" s="628"/>
      <c r="AB179" s="628"/>
      <c r="AC179" s="628"/>
      <c r="AD179" s="628"/>
      <c r="AE179" s="628"/>
      <c r="AF179" s="628"/>
      <c r="AG179" s="628"/>
      <c r="AH179" s="628"/>
      <c r="AI179" s="628"/>
      <c r="AJ179" s="628"/>
      <c r="AK179" s="630"/>
      <c r="AL179" s="628"/>
      <c r="AM179" s="628"/>
      <c r="AN179" s="628"/>
      <c r="AO179" s="628"/>
      <c r="AP179" s="628"/>
      <c r="AQ179" s="628"/>
      <c r="AR179" s="628"/>
      <c r="AS179" s="628"/>
      <c r="AT179" s="628"/>
      <c r="AU179" s="628"/>
      <c r="AV179" s="628"/>
      <c r="AW179" s="628"/>
      <c r="AX179" s="633"/>
      <c r="AY179" s="400"/>
      <c r="AZ179" s="149">
        <f t="shared" si="84"/>
        <v>0</v>
      </c>
      <c r="BA179" s="149">
        <f t="shared" si="86"/>
        <v>0</v>
      </c>
      <c r="BB179" s="634" t="s">
        <v>76</v>
      </c>
      <c r="BC179" s="635"/>
    </row>
    <row r="180" spans="1:56" s="253" customFormat="1" ht="23.25">
      <c r="B180" s="254">
        <f>COUNT(B181:B193)</f>
        <v>11</v>
      </c>
      <c r="C180" s="255" t="s">
        <v>126</v>
      </c>
      <c r="D180" s="256"/>
      <c r="E180" s="254"/>
      <c r="F180" s="254"/>
      <c r="G180" s="254"/>
      <c r="H180" s="254"/>
      <c r="I180" s="254"/>
      <c r="J180" s="254"/>
      <c r="K180" s="254"/>
      <c r="L180" s="254"/>
      <c r="M180" s="257">
        <f>SUM(M181:M193)</f>
        <v>9820000</v>
      </c>
      <c r="N180" s="257">
        <f>SUM(N181:N193)</f>
        <v>9820000</v>
      </c>
      <c r="O180" s="254"/>
      <c r="P180" s="254"/>
      <c r="U180" s="257">
        <f t="shared" ref="U180:Z180" si="87">SUM(U181:U193)</f>
        <v>0</v>
      </c>
      <c r="V180" s="257">
        <f t="shared" si="87"/>
        <v>1582</v>
      </c>
      <c r="W180" s="257">
        <f t="shared" si="87"/>
        <v>0</v>
      </c>
      <c r="X180" s="257">
        <f t="shared" si="87"/>
        <v>0</v>
      </c>
      <c r="Y180" s="257">
        <f t="shared" si="87"/>
        <v>248</v>
      </c>
      <c r="Z180" s="257">
        <f t="shared" si="87"/>
        <v>38</v>
      </c>
      <c r="AH180" s="254"/>
      <c r="AI180" s="254"/>
      <c r="AJ180" s="257">
        <f t="shared" ref="AJ180:AX180" si="88">SUM(AJ181:AJ193)</f>
        <v>9820000</v>
      </c>
      <c r="AK180" s="259">
        <f t="shared" si="88"/>
        <v>0</v>
      </c>
      <c r="AL180" s="257">
        <f t="shared" si="88"/>
        <v>9820000</v>
      </c>
      <c r="AM180" s="257">
        <f t="shared" si="88"/>
        <v>83000</v>
      </c>
      <c r="AN180" s="257">
        <f t="shared" si="88"/>
        <v>2002000</v>
      </c>
      <c r="AO180" s="257">
        <f t="shared" si="88"/>
        <v>3009000</v>
      </c>
      <c r="AP180" s="257">
        <f t="shared" si="88"/>
        <v>4058000</v>
      </c>
      <c r="AQ180" s="257">
        <f t="shared" si="88"/>
        <v>83000</v>
      </c>
      <c r="AR180" s="257">
        <f t="shared" si="88"/>
        <v>83000</v>
      </c>
      <c r="AS180" s="257">
        <f t="shared" si="88"/>
        <v>83000</v>
      </c>
      <c r="AT180" s="257">
        <f t="shared" si="88"/>
        <v>83000</v>
      </c>
      <c r="AU180" s="257">
        <f t="shared" si="88"/>
        <v>83000</v>
      </c>
      <c r="AV180" s="257">
        <f t="shared" si="88"/>
        <v>83000</v>
      </c>
      <c r="AW180" s="257">
        <f t="shared" si="88"/>
        <v>83000</v>
      </c>
      <c r="AX180" s="375">
        <f t="shared" si="88"/>
        <v>87000</v>
      </c>
      <c r="AY180" s="375"/>
      <c r="AZ180" s="41">
        <f t="shared" si="84"/>
        <v>9820000</v>
      </c>
      <c r="BA180" s="41">
        <f t="shared" si="86"/>
        <v>0</v>
      </c>
      <c r="BB180" s="254" t="s">
        <v>83</v>
      </c>
      <c r="BD180" s="261"/>
    </row>
    <row r="181" spans="1:56" s="74" customFormat="1" ht="23.2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7"/>
      <c r="N181" s="67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70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71"/>
      <c r="AY181" s="72"/>
      <c r="AZ181" s="41">
        <f t="shared" si="84"/>
        <v>0</v>
      </c>
      <c r="BA181" s="41">
        <f t="shared" si="86"/>
        <v>0</v>
      </c>
      <c r="BB181" s="73" t="s">
        <v>83</v>
      </c>
      <c r="BD181" s="75"/>
    </row>
    <row r="182" spans="1:56" s="130" customFormat="1" ht="23.25">
      <c r="A182" s="110">
        <v>2</v>
      </c>
      <c r="B182" s="110">
        <v>1</v>
      </c>
      <c r="C182" s="637" t="s">
        <v>305</v>
      </c>
      <c r="D182" s="110">
        <v>3.3</v>
      </c>
      <c r="E182" s="110">
        <v>9</v>
      </c>
      <c r="F182" s="122" t="s">
        <v>82</v>
      </c>
      <c r="G182" s="122" t="s">
        <v>65</v>
      </c>
      <c r="H182" s="122" t="s">
        <v>83</v>
      </c>
      <c r="I182" s="122" t="s">
        <v>84</v>
      </c>
      <c r="J182" s="110" t="s">
        <v>85</v>
      </c>
      <c r="K182" s="110">
        <v>18.791</v>
      </c>
      <c r="L182" s="110">
        <v>100.7392</v>
      </c>
      <c r="M182" s="125">
        <v>1000000</v>
      </c>
      <c r="N182" s="125">
        <v>1000000</v>
      </c>
      <c r="O182" s="169">
        <f t="shared" ref="O182:O189" si="89">+M182-N182</f>
        <v>0</v>
      </c>
      <c r="P182" s="110">
        <v>1</v>
      </c>
      <c r="Q182" s="110">
        <v>1</v>
      </c>
      <c r="R182" s="110">
        <v>1</v>
      </c>
      <c r="S182" s="110">
        <v>1</v>
      </c>
      <c r="T182" s="110">
        <v>1</v>
      </c>
      <c r="U182" s="104"/>
      <c r="V182" s="395"/>
      <c r="W182" s="395"/>
      <c r="X182" s="359"/>
      <c r="Y182" s="359"/>
      <c r="Z182" s="395"/>
      <c r="AA182" s="359"/>
      <c r="AB182" s="359"/>
      <c r="AC182" s="110">
        <v>2563</v>
      </c>
      <c r="AD182" s="110">
        <v>2563</v>
      </c>
      <c r="AE182" s="110" t="s">
        <v>69</v>
      </c>
      <c r="AF182" s="104">
        <v>360</v>
      </c>
      <c r="AG182" s="105" t="s">
        <v>86</v>
      </c>
      <c r="AH182" s="105"/>
      <c r="AI182" s="105"/>
      <c r="AJ182" s="637">
        <v>1000000</v>
      </c>
      <c r="AK182" s="70"/>
      <c r="AL182" s="125">
        <f t="shared" ref="AL182:AL183" si="90">SUM(AM182:AX182)</f>
        <v>1000000</v>
      </c>
      <c r="AM182" s="637">
        <v>83000</v>
      </c>
      <c r="AN182" s="637">
        <v>83000</v>
      </c>
      <c r="AO182" s="637">
        <v>83000</v>
      </c>
      <c r="AP182" s="637">
        <v>83000</v>
      </c>
      <c r="AQ182" s="637">
        <v>83000</v>
      </c>
      <c r="AR182" s="637">
        <v>83000</v>
      </c>
      <c r="AS182" s="637">
        <v>83000</v>
      </c>
      <c r="AT182" s="637">
        <v>83000</v>
      </c>
      <c r="AU182" s="637">
        <v>83000</v>
      </c>
      <c r="AV182" s="637">
        <v>83000</v>
      </c>
      <c r="AW182" s="637">
        <v>83000</v>
      </c>
      <c r="AX182" s="638">
        <f>1000000-913000</f>
        <v>87000</v>
      </c>
      <c r="AY182" s="171"/>
      <c r="AZ182" s="41">
        <f t="shared" si="84"/>
        <v>1000000</v>
      </c>
      <c r="BA182" s="41">
        <f t="shared" si="86"/>
        <v>0</v>
      </c>
      <c r="BB182" s="110" t="s">
        <v>83</v>
      </c>
      <c r="BD182" s="181"/>
    </row>
    <row r="183" spans="1:56" s="130" customFormat="1" ht="23.25">
      <c r="A183" s="110">
        <v>2</v>
      </c>
      <c r="B183" s="110">
        <v>2</v>
      </c>
      <c r="C183" s="637" t="s">
        <v>306</v>
      </c>
      <c r="D183" s="110">
        <v>3.3</v>
      </c>
      <c r="E183" s="110">
        <v>9</v>
      </c>
      <c r="F183" s="639" t="s">
        <v>307</v>
      </c>
      <c r="G183" s="639" t="s">
        <v>308</v>
      </c>
      <c r="H183" s="639" t="s">
        <v>83</v>
      </c>
      <c r="I183" s="122" t="s">
        <v>84</v>
      </c>
      <c r="J183" s="110" t="s">
        <v>85</v>
      </c>
      <c r="K183" s="640">
        <v>18.591100000000001</v>
      </c>
      <c r="L183" s="640">
        <v>100.6998</v>
      </c>
      <c r="M183" s="359">
        <v>620000</v>
      </c>
      <c r="N183" s="359">
        <v>620000</v>
      </c>
      <c r="O183" s="169">
        <f t="shared" si="89"/>
        <v>0</v>
      </c>
      <c r="P183" s="110">
        <v>1</v>
      </c>
      <c r="Q183" s="110">
        <v>1</v>
      </c>
      <c r="R183" s="110">
        <v>1</v>
      </c>
      <c r="S183" s="110">
        <v>1</v>
      </c>
      <c r="T183" s="110">
        <v>1</v>
      </c>
      <c r="U183" s="359"/>
      <c r="V183" s="395">
        <v>50</v>
      </c>
      <c r="W183" s="395"/>
      <c r="X183" s="359"/>
      <c r="Y183" s="395">
        <v>12</v>
      </c>
      <c r="Z183" s="359">
        <v>8</v>
      </c>
      <c r="AA183" s="359"/>
      <c r="AB183" s="359"/>
      <c r="AC183" s="110">
        <v>2563</v>
      </c>
      <c r="AD183" s="110">
        <v>2563</v>
      </c>
      <c r="AE183" s="110" t="s">
        <v>69</v>
      </c>
      <c r="AF183" s="110">
        <v>90</v>
      </c>
      <c r="AG183" s="110" t="s">
        <v>86</v>
      </c>
      <c r="AH183" s="104"/>
      <c r="AI183" s="361"/>
      <c r="AJ183" s="359">
        <v>620000</v>
      </c>
      <c r="AK183" s="128"/>
      <c r="AL183" s="125">
        <f t="shared" si="90"/>
        <v>620000</v>
      </c>
      <c r="AM183" s="359"/>
      <c r="AN183" s="125">
        <v>125000</v>
      </c>
      <c r="AO183" s="125">
        <v>225000</v>
      </c>
      <c r="AP183" s="125">
        <v>270000</v>
      </c>
      <c r="AQ183" s="178"/>
      <c r="AR183" s="178"/>
      <c r="AS183" s="178"/>
      <c r="AT183" s="178"/>
      <c r="AU183" s="178"/>
      <c r="AV183" s="178"/>
      <c r="AW183" s="359"/>
      <c r="AX183" s="641"/>
      <c r="AY183" s="642"/>
      <c r="AZ183" s="41">
        <f t="shared" si="84"/>
        <v>620000</v>
      </c>
      <c r="BA183" s="41">
        <f t="shared" si="86"/>
        <v>0</v>
      </c>
      <c r="BB183" s="110" t="s">
        <v>83</v>
      </c>
      <c r="BD183" s="181"/>
    </row>
    <row r="184" spans="1:56" s="130" customFormat="1" ht="23.25">
      <c r="A184" s="110">
        <v>2</v>
      </c>
      <c r="B184" s="110">
        <v>3</v>
      </c>
      <c r="C184" s="570" t="s">
        <v>309</v>
      </c>
      <c r="D184" s="110">
        <v>3.3</v>
      </c>
      <c r="E184" s="110">
        <v>9</v>
      </c>
      <c r="F184" s="122" t="s">
        <v>310</v>
      </c>
      <c r="G184" s="122" t="s">
        <v>311</v>
      </c>
      <c r="H184" s="122" t="s">
        <v>83</v>
      </c>
      <c r="I184" s="122" t="s">
        <v>84</v>
      </c>
      <c r="J184" s="110" t="s">
        <v>85</v>
      </c>
      <c r="K184" s="643">
        <v>19.4148</v>
      </c>
      <c r="L184" s="644">
        <v>101.19410000000001</v>
      </c>
      <c r="M184" s="125">
        <v>890000</v>
      </c>
      <c r="N184" s="125">
        <v>890000</v>
      </c>
      <c r="O184" s="169">
        <f t="shared" si="89"/>
        <v>0</v>
      </c>
      <c r="P184" s="110">
        <v>1</v>
      </c>
      <c r="Q184" s="110">
        <v>1</v>
      </c>
      <c r="R184" s="110">
        <v>1</v>
      </c>
      <c r="S184" s="110">
        <v>1</v>
      </c>
      <c r="T184" s="110">
        <v>1</v>
      </c>
      <c r="U184" s="110"/>
      <c r="V184" s="359"/>
      <c r="W184" s="359"/>
      <c r="X184" s="359"/>
      <c r="Y184" s="359"/>
      <c r="Z184" s="359"/>
      <c r="AA184" s="359"/>
      <c r="AB184" s="359"/>
      <c r="AC184" s="110">
        <v>2563</v>
      </c>
      <c r="AD184" s="110">
        <v>2563</v>
      </c>
      <c r="AE184" s="110" t="s">
        <v>69</v>
      </c>
      <c r="AF184" s="110">
        <v>90</v>
      </c>
      <c r="AG184" s="110" t="s">
        <v>86</v>
      </c>
      <c r="AH184" s="110"/>
      <c r="AI184" s="361"/>
      <c r="AJ184" s="125">
        <v>890000</v>
      </c>
      <c r="AK184" s="128"/>
      <c r="AL184" s="125">
        <f>SUM(AM184:AX184)</f>
        <v>890000</v>
      </c>
      <c r="AM184" s="125"/>
      <c r="AN184" s="125">
        <v>220000</v>
      </c>
      <c r="AO184" s="125">
        <v>320000</v>
      </c>
      <c r="AP184" s="125">
        <v>350000</v>
      </c>
      <c r="AQ184" s="178"/>
      <c r="AR184" s="178"/>
      <c r="AS184" s="178"/>
      <c r="AT184" s="178"/>
      <c r="AU184" s="178"/>
      <c r="AV184" s="125"/>
      <c r="AW184" s="125"/>
      <c r="AX184" s="179"/>
      <c r="AY184" s="180"/>
      <c r="AZ184" s="41">
        <f t="shared" si="84"/>
        <v>890000</v>
      </c>
      <c r="BA184" s="41">
        <f t="shared" si="86"/>
        <v>0</v>
      </c>
      <c r="BB184" s="110" t="s">
        <v>83</v>
      </c>
      <c r="BD184" s="181"/>
    </row>
    <row r="185" spans="1:56" s="130" customFormat="1" ht="23.25">
      <c r="A185" s="110">
        <v>2</v>
      </c>
      <c r="B185" s="110">
        <v>4</v>
      </c>
      <c r="C185" s="570" t="s">
        <v>312</v>
      </c>
      <c r="D185" s="110">
        <v>3.3</v>
      </c>
      <c r="E185" s="110">
        <v>9</v>
      </c>
      <c r="F185" s="122" t="s">
        <v>313</v>
      </c>
      <c r="G185" s="122" t="s">
        <v>314</v>
      </c>
      <c r="H185" s="122" t="s">
        <v>83</v>
      </c>
      <c r="I185" s="122" t="s">
        <v>84</v>
      </c>
      <c r="J185" s="110" t="s">
        <v>85</v>
      </c>
      <c r="K185" s="110" t="s">
        <v>315</v>
      </c>
      <c r="L185" s="110" t="s">
        <v>316</v>
      </c>
      <c r="M185" s="125">
        <v>970000</v>
      </c>
      <c r="N185" s="125">
        <v>970000</v>
      </c>
      <c r="O185" s="169">
        <f t="shared" si="89"/>
        <v>0</v>
      </c>
      <c r="P185" s="110">
        <v>1</v>
      </c>
      <c r="Q185" s="110">
        <v>1</v>
      </c>
      <c r="R185" s="110">
        <v>1</v>
      </c>
      <c r="S185" s="110">
        <v>1</v>
      </c>
      <c r="T185" s="110">
        <v>1</v>
      </c>
      <c r="U185" s="110"/>
      <c r="V185" s="359"/>
      <c r="W185" s="359"/>
      <c r="X185" s="359"/>
      <c r="Y185" s="359"/>
      <c r="Z185" s="359">
        <v>10</v>
      </c>
      <c r="AA185" s="359"/>
      <c r="AB185" s="359"/>
      <c r="AC185" s="110">
        <v>2563</v>
      </c>
      <c r="AD185" s="110">
        <v>2563</v>
      </c>
      <c r="AE185" s="110" t="s">
        <v>69</v>
      </c>
      <c r="AF185" s="110">
        <v>90</v>
      </c>
      <c r="AG185" s="110" t="s">
        <v>86</v>
      </c>
      <c r="AH185" s="110"/>
      <c r="AI185" s="361"/>
      <c r="AJ185" s="125">
        <v>970000</v>
      </c>
      <c r="AK185" s="128"/>
      <c r="AL185" s="125">
        <f t="shared" ref="AL185:AL187" si="91">SUM(AM185:AX185)</f>
        <v>970000</v>
      </c>
      <c r="AM185" s="125"/>
      <c r="AN185" s="125">
        <f>AJ185*0.2</f>
        <v>194000</v>
      </c>
      <c r="AO185" s="125">
        <f>AJ185*0.3</f>
        <v>291000</v>
      </c>
      <c r="AP185" s="125">
        <f>AJ185*0.5</f>
        <v>485000</v>
      </c>
      <c r="AQ185" s="178"/>
      <c r="AR185" s="178"/>
      <c r="AS185" s="178"/>
      <c r="AT185" s="178"/>
      <c r="AU185" s="178"/>
      <c r="AV185" s="125"/>
      <c r="AW185" s="125"/>
      <c r="AX185" s="179"/>
      <c r="AY185" s="180"/>
      <c r="AZ185" s="41">
        <f t="shared" si="84"/>
        <v>970000</v>
      </c>
      <c r="BA185" s="41">
        <f t="shared" si="86"/>
        <v>0</v>
      </c>
      <c r="BB185" s="110" t="s">
        <v>83</v>
      </c>
      <c r="BD185" s="181"/>
    </row>
    <row r="186" spans="1:56" s="130" customFormat="1" ht="23.25">
      <c r="A186" s="110">
        <v>2</v>
      </c>
      <c r="B186" s="110">
        <v>5</v>
      </c>
      <c r="C186" s="570" t="s">
        <v>317</v>
      </c>
      <c r="D186" s="110">
        <v>3.3</v>
      </c>
      <c r="E186" s="110">
        <v>9</v>
      </c>
      <c r="F186" s="122" t="s">
        <v>318</v>
      </c>
      <c r="G186" s="122" t="s">
        <v>319</v>
      </c>
      <c r="H186" s="122" t="s">
        <v>83</v>
      </c>
      <c r="I186" s="122" t="s">
        <v>84</v>
      </c>
      <c r="J186" s="110" t="s">
        <v>85</v>
      </c>
      <c r="K186" s="110">
        <v>19.4041</v>
      </c>
      <c r="L186" s="110">
        <v>100.7179</v>
      </c>
      <c r="M186" s="125">
        <v>840000</v>
      </c>
      <c r="N186" s="125">
        <v>840000</v>
      </c>
      <c r="O186" s="169">
        <f t="shared" si="89"/>
        <v>0</v>
      </c>
      <c r="P186" s="110">
        <v>1</v>
      </c>
      <c r="Q186" s="110">
        <v>1</v>
      </c>
      <c r="R186" s="110">
        <v>1</v>
      </c>
      <c r="S186" s="110">
        <v>1</v>
      </c>
      <c r="T186" s="110">
        <v>1</v>
      </c>
      <c r="U186" s="110"/>
      <c r="V186" s="359"/>
      <c r="W186" s="359"/>
      <c r="X186" s="359"/>
      <c r="Y186" s="359"/>
      <c r="Z186" s="359"/>
      <c r="AA186" s="359"/>
      <c r="AB186" s="359"/>
      <c r="AC186" s="110">
        <v>2563</v>
      </c>
      <c r="AD186" s="110">
        <v>2563</v>
      </c>
      <c r="AE186" s="110" t="s">
        <v>69</v>
      </c>
      <c r="AF186" s="110">
        <v>90</v>
      </c>
      <c r="AG186" s="110" t="s">
        <v>86</v>
      </c>
      <c r="AH186" s="110"/>
      <c r="AI186" s="361"/>
      <c r="AJ186" s="125">
        <f t="shared" ref="AJ186:AJ187" si="92">AK186+AL186</f>
        <v>840000</v>
      </c>
      <c r="AK186" s="128"/>
      <c r="AL186" s="125">
        <f t="shared" si="91"/>
        <v>840000</v>
      </c>
      <c r="AM186" s="125"/>
      <c r="AN186" s="125">
        <v>200000</v>
      </c>
      <c r="AO186" s="125">
        <v>300000</v>
      </c>
      <c r="AP186" s="125">
        <v>340000</v>
      </c>
      <c r="AQ186" s="178"/>
      <c r="AR186" s="178"/>
      <c r="AS186" s="178"/>
      <c r="AT186" s="178"/>
      <c r="AU186" s="178"/>
      <c r="AV186" s="125"/>
      <c r="AW186" s="125"/>
      <c r="AX186" s="179"/>
      <c r="AY186" s="180"/>
      <c r="AZ186" s="41">
        <f t="shared" si="84"/>
        <v>840000</v>
      </c>
      <c r="BA186" s="41">
        <f t="shared" si="86"/>
        <v>0</v>
      </c>
      <c r="BB186" s="110" t="s">
        <v>83</v>
      </c>
      <c r="BD186" s="181"/>
    </row>
    <row r="187" spans="1:56" s="130" customFormat="1" ht="23.25">
      <c r="A187" s="110">
        <v>2</v>
      </c>
      <c r="B187" s="110">
        <v>6</v>
      </c>
      <c r="C187" s="570" t="s">
        <v>320</v>
      </c>
      <c r="D187" s="110">
        <v>3.3</v>
      </c>
      <c r="E187" s="110">
        <v>9</v>
      </c>
      <c r="F187" s="122" t="s">
        <v>321</v>
      </c>
      <c r="G187" s="122" t="s">
        <v>322</v>
      </c>
      <c r="H187" s="122" t="s">
        <v>83</v>
      </c>
      <c r="I187" s="122" t="s">
        <v>84</v>
      </c>
      <c r="J187" s="110" t="s">
        <v>85</v>
      </c>
      <c r="K187" s="110">
        <v>18.780100000000001</v>
      </c>
      <c r="L187" s="110">
        <v>100.84439999999999</v>
      </c>
      <c r="M187" s="125">
        <v>650000</v>
      </c>
      <c r="N187" s="125">
        <v>650000</v>
      </c>
      <c r="O187" s="169">
        <f t="shared" si="89"/>
        <v>0</v>
      </c>
      <c r="P187" s="110">
        <v>1</v>
      </c>
      <c r="Q187" s="110">
        <v>1</v>
      </c>
      <c r="R187" s="110">
        <v>1</v>
      </c>
      <c r="S187" s="110">
        <v>1</v>
      </c>
      <c r="T187" s="110">
        <v>1</v>
      </c>
      <c r="U187" s="110"/>
      <c r="V187" s="359"/>
      <c r="W187" s="359"/>
      <c r="X187" s="359"/>
      <c r="Y187" s="359"/>
      <c r="Z187" s="359"/>
      <c r="AA187" s="359"/>
      <c r="AB187" s="359"/>
      <c r="AC187" s="110">
        <v>2563</v>
      </c>
      <c r="AD187" s="110">
        <v>2563</v>
      </c>
      <c r="AE187" s="110" t="s">
        <v>69</v>
      </c>
      <c r="AF187" s="110">
        <v>90</v>
      </c>
      <c r="AG187" s="110" t="s">
        <v>86</v>
      </c>
      <c r="AH187" s="110"/>
      <c r="AI187" s="361"/>
      <c r="AJ187" s="125">
        <f t="shared" si="92"/>
        <v>650000</v>
      </c>
      <c r="AK187" s="128"/>
      <c r="AL187" s="125">
        <f t="shared" si="91"/>
        <v>650000</v>
      </c>
      <c r="AM187" s="125"/>
      <c r="AN187" s="125">
        <v>170000</v>
      </c>
      <c r="AO187" s="125">
        <v>220000</v>
      </c>
      <c r="AP187" s="125">
        <v>260000</v>
      </c>
      <c r="AQ187" s="178"/>
      <c r="AR187" s="178"/>
      <c r="AS187" s="178"/>
      <c r="AT187" s="178"/>
      <c r="AU187" s="178"/>
      <c r="AV187" s="125"/>
      <c r="AW187" s="125"/>
      <c r="AX187" s="179"/>
      <c r="AY187" s="180"/>
      <c r="AZ187" s="41">
        <f t="shared" ref="AZ187:AZ254" si="93">SUM(AM187:AX187)</f>
        <v>650000</v>
      </c>
      <c r="BA187" s="41">
        <f t="shared" si="86"/>
        <v>0</v>
      </c>
      <c r="BB187" s="110" t="s">
        <v>83</v>
      </c>
      <c r="BD187" s="181"/>
    </row>
    <row r="188" spans="1:56" s="648" customFormat="1" ht="23.25">
      <c r="A188" s="104">
        <v>2</v>
      </c>
      <c r="B188" s="110">
        <v>7</v>
      </c>
      <c r="C188" s="235" t="s">
        <v>323</v>
      </c>
      <c r="D188" s="104">
        <v>3.3</v>
      </c>
      <c r="E188" s="104">
        <v>9</v>
      </c>
      <c r="F188" s="105" t="s">
        <v>324</v>
      </c>
      <c r="G188" s="105" t="s">
        <v>325</v>
      </c>
      <c r="H188" s="105" t="s">
        <v>83</v>
      </c>
      <c r="I188" s="122" t="s">
        <v>84</v>
      </c>
      <c r="J188" s="110" t="s">
        <v>85</v>
      </c>
      <c r="K188" s="104" t="s">
        <v>326</v>
      </c>
      <c r="L188" s="104" t="s">
        <v>327</v>
      </c>
      <c r="M188" s="108">
        <v>1200000</v>
      </c>
      <c r="N188" s="108">
        <v>1200000</v>
      </c>
      <c r="O188" s="169">
        <f t="shared" si="89"/>
        <v>0</v>
      </c>
      <c r="P188" s="104">
        <v>1</v>
      </c>
      <c r="Q188" s="104">
        <v>1</v>
      </c>
      <c r="R188" s="104">
        <v>1</v>
      </c>
      <c r="S188" s="104">
        <v>1</v>
      </c>
      <c r="T188" s="104">
        <v>1</v>
      </c>
      <c r="U188" s="104"/>
      <c r="V188" s="395">
        <v>32</v>
      </c>
      <c r="W188" s="395"/>
      <c r="X188" s="395"/>
      <c r="Y188" s="395">
        <v>116</v>
      </c>
      <c r="Z188" s="395">
        <v>15</v>
      </c>
      <c r="AA188" s="395"/>
      <c r="AB188" s="395"/>
      <c r="AC188" s="110">
        <v>2563</v>
      </c>
      <c r="AD188" s="110">
        <v>2563</v>
      </c>
      <c r="AE188" s="110" t="s">
        <v>69</v>
      </c>
      <c r="AF188" s="110">
        <v>90</v>
      </c>
      <c r="AG188" s="110" t="s">
        <v>86</v>
      </c>
      <c r="AH188" s="104"/>
      <c r="AI188" s="104"/>
      <c r="AJ188" s="108">
        <v>1200000</v>
      </c>
      <c r="AK188" s="645"/>
      <c r="AL188" s="108">
        <f>SUM(AM188:AX188)</f>
        <v>1200000</v>
      </c>
      <c r="AM188" s="108"/>
      <c r="AN188" s="108">
        <f>AJ188*0.2</f>
        <v>240000</v>
      </c>
      <c r="AO188" s="108">
        <f>AJ188*0.3</f>
        <v>360000</v>
      </c>
      <c r="AP188" s="108">
        <f>AJ188*0.5</f>
        <v>600000</v>
      </c>
      <c r="AQ188" s="108"/>
      <c r="AR188" s="108"/>
      <c r="AS188" s="108"/>
      <c r="AT188" s="108"/>
      <c r="AU188" s="108"/>
      <c r="AV188" s="108"/>
      <c r="AW188" s="108"/>
      <c r="AX188" s="646"/>
      <c r="AY188" s="647"/>
      <c r="AZ188" s="41">
        <f t="shared" si="93"/>
        <v>1200000</v>
      </c>
      <c r="BA188" s="41">
        <f t="shared" si="86"/>
        <v>0</v>
      </c>
      <c r="BB188" s="104" t="s">
        <v>83</v>
      </c>
      <c r="BD188" s="649"/>
    </row>
    <row r="189" spans="1:56" s="648" customFormat="1" ht="23.25">
      <c r="A189" s="104">
        <v>2</v>
      </c>
      <c r="B189" s="110">
        <v>8</v>
      </c>
      <c r="C189" s="66" t="s">
        <v>328</v>
      </c>
      <c r="D189" s="104">
        <v>3.3</v>
      </c>
      <c r="E189" s="104">
        <v>9</v>
      </c>
      <c r="F189" s="105" t="s">
        <v>307</v>
      </c>
      <c r="G189" s="105" t="s">
        <v>308</v>
      </c>
      <c r="H189" s="105" t="s">
        <v>83</v>
      </c>
      <c r="I189" s="122" t="s">
        <v>84</v>
      </c>
      <c r="J189" s="110" t="s">
        <v>85</v>
      </c>
      <c r="K189" s="104">
        <v>18.586379999999998</v>
      </c>
      <c r="L189" s="104">
        <v>100.6888</v>
      </c>
      <c r="M189" s="108">
        <v>800000</v>
      </c>
      <c r="N189" s="108">
        <v>800000</v>
      </c>
      <c r="O189" s="169">
        <f t="shared" si="89"/>
        <v>0</v>
      </c>
      <c r="P189" s="104">
        <v>1</v>
      </c>
      <c r="Q189" s="104">
        <v>1</v>
      </c>
      <c r="R189" s="104">
        <v>1</v>
      </c>
      <c r="S189" s="104">
        <v>1</v>
      </c>
      <c r="T189" s="104">
        <v>1</v>
      </c>
      <c r="U189" s="104"/>
      <c r="V189" s="395">
        <v>1500</v>
      </c>
      <c r="W189" s="395"/>
      <c r="X189" s="395"/>
      <c r="Y189" s="395">
        <v>120</v>
      </c>
      <c r="Z189" s="395">
        <v>5</v>
      </c>
      <c r="AA189" s="395"/>
      <c r="AB189" s="395"/>
      <c r="AC189" s="110">
        <v>2563</v>
      </c>
      <c r="AD189" s="110">
        <v>2563</v>
      </c>
      <c r="AE189" s="110" t="s">
        <v>69</v>
      </c>
      <c r="AF189" s="104">
        <v>90</v>
      </c>
      <c r="AG189" s="110" t="s">
        <v>86</v>
      </c>
      <c r="AH189" s="104"/>
      <c r="AI189" s="104"/>
      <c r="AJ189" s="108">
        <f>AK189+AL189</f>
        <v>800000</v>
      </c>
      <c r="AK189" s="645"/>
      <c r="AL189" s="108">
        <f>SUM(AM189:AX189)</f>
        <v>800000</v>
      </c>
      <c r="AM189" s="108"/>
      <c r="AN189" s="108">
        <v>180000</v>
      </c>
      <c r="AO189" s="108">
        <v>270000</v>
      </c>
      <c r="AP189" s="108">
        <v>350000</v>
      </c>
      <c r="AQ189" s="108"/>
      <c r="AR189" s="108"/>
      <c r="AS189" s="108"/>
      <c r="AT189" s="108"/>
      <c r="AU189" s="108"/>
      <c r="AV189" s="108"/>
      <c r="AW189" s="108"/>
      <c r="AX189" s="646"/>
      <c r="AY189" s="647"/>
      <c r="AZ189" s="41">
        <f t="shared" si="93"/>
        <v>800000</v>
      </c>
      <c r="BA189" s="41">
        <f t="shared" si="86"/>
        <v>0</v>
      </c>
      <c r="BB189" s="104" t="s">
        <v>83</v>
      </c>
      <c r="BD189" s="649"/>
    </row>
    <row r="190" spans="1:56" s="130" customFormat="1" ht="23.25">
      <c r="A190" s="110">
        <v>2</v>
      </c>
      <c r="B190" s="110">
        <v>9</v>
      </c>
      <c r="C190" s="570" t="s">
        <v>329</v>
      </c>
      <c r="D190" s="110">
        <v>3.3</v>
      </c>
      <c r="E190" s="110">
        <v>9</v>
      </c>
      <c r="F190" s="122" t="s">
        <v>330</v>
      </c>
      <c r="G190" s="122" t="s">
        <v>308</v>
      </c>
      <c r="H190" s="122" t="s">
        <v>83</v>
      </c>
      <c r="I190" s="122" t="s">
        <v>84</v>
      </c>
      <c r="J190" s="110" t="s">
        <v>85</v>
      </c>
      <c r="K190" s="110">
        <v>18.464099999999998</v>
      </c>
      <c r="L190" s="110">
        <v>100.99930000000001</v>
      </c>
      <c r="M190" s="125">
        <v>920000</v>
      </c>
      <c r="N190" s="125">
        <v>920000</v>
      </c>
      <c r="O190" s="125"/>
      <c r="P190" s="110">
        <v>1</v>
      </c>
      <c r="Q190" s="110">
        <v>1</v>
      </c>
      <c r="R190" s="110">
        <v>1</v>
      </c>
      <c r="S190" s="110">
        <v>1</v>
      </c>
      <c r="T190" s="110">
        <v>1</v>
      </c>
      <c r="U190" s="110"/>
      <c r="V190" s="110"/>
      <c r="W190" s="110"/>
      <c r="X190" s="110"/>
      <c r="Y190" s="359"/>
      <c r="Z190" s="110"/>
      <c r="AA190" s="110"/>
      <c r="AB190" s="110"/>
      <c r="AC190" s="110">
        <v>2563</v>
      </c>
      <c r="AD190" s="110">
        <v>2563</v>
      </c>
      <c r="AE190" s="110" t="s">
        <v>69</v>
      </c>
      <c r="AF190" s="110">
        <v>90</v>
      </c>
      <c r="AG190" s="110" t="s">
        <v>86</v>
      </c>
      <c r="AH190" s="110"/>
      <c r="AI190" s="361"/>
      <c r="AJ190" s="125">
        <f>AK190+AL190</f>
        <v>920000</v>
      </c>
      <c r="AK190" s="125"/>
      <c r="AL190" s="125">
        <f t="shared" ref="AL190:AL192" si="94">SUM(AM190:AX190)</f>
        <v>920000</v>
      </c>
      <c r="AM190" s="125"/>
      <c r="AN190" s="125">
        <v>220000</v>
      </c>
      <c r="AO190" s="125">
        <v>320000</v>
      </c>
      <c r="AP190" s="125">
        <v>380000</v>
      </c>
      <c r="AQ190" s="178"/>
      <c r="AR190" s="178"/>
      <c r="AS190" s="178"/>
      <c r="AT190" s="178"/>
      <c r="AU190" s="178"/>
      <c r="AV190" s="125"/>
      <c r="AW190" s="125"/>
      <c r="AX190" s="125"/>
      <c r="AY190" s="129"/>
      <c r="AZ190" s="41">
        <f t="shared" ref="AZ190:AZ193" si="95">SUM(AM190:AX190)</f>
        <v>920000</v>
      </c>
      <c r="BA190" s="41">
        <f t="shared" si="86"/>
        <v>0</v>
      </c>
      <c r="BB190" s="110" t="s">
        <v>83</v>
      </c>
    </row>
    <row r="191" spans="1:56" s="130" customFormat="1" ht="23.25">
      <c r="A191" s="110">
        <v>2</v>
      </c>
      <c r="B191" s="110">
        <v>10</v>
      </c>
      <c r="C191" s="570" t="s">
        <v>331</v>
      </c>
      <c r="D191" s="110">
        <v>3.3</v>
      </c>
      <c r="E191" s="110">
        <v>9</v>
      </c>
      <c r="F191" s="122" t="s">
        <v>332</v>
      </c>
      <c r="G191" s="122" t="s">
        <v>332</v>
      </c>
      <c r="H191" s="122" t="s">
        <v>83</v>
      </c>
      <c r="I191" s="122" t="s">
        <v>84</v>
      </c>
      <c r="J191" s="110" t="s">
        <v>85</v>
      </c>
      <c r="K191" s="110">
        <v>18.324400000000001</v>
      </c>
      <c r="L191" s="110">
        <v>100.6806</v>
      </c>
      <c r="M191" s="125">
        <v>950000</v>
      </c>
      <c r="N191" s="125">
        <v>950000</v>
      </c>
      <c r="O191" s="125"/>
      <c r="P191" s="110">
        <v>1</v>
      </c>
      <c r="Q191" s="110">
        <v>1</v>
      </c>
      <c r="R191" s="110">
        <v>1</v>
      </c>
      <c r="S191" s="110">
        <v>1</v>
      </c>
      <c r="T191" s="110">
        <v>1</v>
      </c>
      <c r="U191" s="110"/>
      <c r="V191" s="110"/>
      <c r="W191" s="110"/>
      <c r="X191" s="110"/>
      <c r="Y191" s="359"/>
      <c r="Z191" s="110"/>
      <c r="AA191" s="110"/>
      <c r="AB191" s="110"/>
      <c r="AC191" s="110">
        <v>2563</v>
      </c>
      <c r="AD191" s="110">
        <v>2563</v>
      </c>
      <c r="AE191" s="110" t="s">
        <v>69</v>
      </c>
      <c r="AF191" s="110">
        <v>90</v>
      </c>
      <c r="AG191" s="110" t="s">
        <v>86</v>
      </c>
      <c r="AH191" s="110"/>
      <c r="AI191" s="361"/>
      <c r="AJ191" s="125">
        <f t="shared" ref="AJ191:AJ192" si="96">AK191+AL191</f>
        <v>950000</v>
      </c>
      <c r="AK191" s="125"/>
      <c r="AL191" s="125">
        <f t="shared" si="94"/>
        <v>950000</v>
      </c>
      <c r="AM191" s="125"/>
      <c r="AN191" s="125">
        <v>190000</v>
      </c>
      <c r="AO191" s="125">
        <v>270000</v>
      </c>
      <c r="AP191" s="125">
        <v>490000</v>
      </c>
      <c r="AQ191" s="178"/>
      <c r="AR191" s="178"/>
      <c r="AS191" s="178"/>
      <c r="AT191" s="178"/>
      <c r="AU191" s="178"/>
      <c r="AV191" s="125"/>
      <c r="AW191" s="125"/>
      <c r="AX191" s="125"/>
      <c r="AY191" s="129"/>
      <c r="AZ191" s="41">
        <f t="shared" si="95"/>
        <v>950000</v>
      </c>
      <c r="BA191" s="41">
        <f t="shared" si="86"/>
        <v>0</v>
      </c>
      <c r="BB191" s="110" t="s">
        <v>83</v>
      </c>
    </row>
    <row r="192" spans="1:56" s="130" customFormat="1" ht="23.25">
      <c r="A192" s="110">
        <v>2</v>
      </c>
      <c r="B192" s="110">
        <v>11</v>
      </c>
      <c r="C192" s="570" t="s">
        <v>333</v>
      </c>
      <c r="D192" s="110">
        <v>3.3</v>
      </c>
      <c r="E192" s="110">
        <v>9</v>
      </c>
      <c r="F192" s="122" t="s">
        <v>334</v>
      </c>
      <c r="G192" s="122" t="s">
        <v>65</v>
      </c>
      <c r="H192" s="122" t="s">
        <v>83</v>
      </c>
      <c r="I192" s="122" t="s">
        <v>84</v>
      </c>
      <c r="J192" s="110" t="s">
        <v>85</v>
      </c>
      <c r="K192" s="110">
        <v>18.817599999999999</v>
      </c>
      <c r="L192" s="110">
        <v>100.6968</v>
      </c>
      <c r="M192" s="125">
        <v>980000</v>
      </c>
      <c r="N192" s="125">
        <v>980000</v>
      </c>
      <c r="O192" s="125"/>
      <c r="P192" s="110">
        <v>1</v>
      </c>
      <c r="Q192" s="110">
        <v>1</v>
      </c>
      <c r="R192" s="110">
        <v>1</v>
      </c>
      <c r="S192" s="110">
        <v>1</v>
      </c>
      <c r="T192" s="110">
        <v>1</v>
      </c>
      <c r="U192" s="110"/>
      <c r="V192" s="110"/>
      <c r="W192" s="110"/>
      <c r="X192" s="110"/>
      <c r="Y192" s="359"/>
      <c r="Z192" s="110"/>
      <c r="AA192" s="110"/>
      <c r="AB192" s="110"/>
      <c r="AC192" s="110">
        <v>2563</v>
      </c>
      <c r="AD192" s="110">
        <v>2563</v>
      </c>
      <c r="AE192" s="110" t="s">
        <v>69</v>
      </c>
      <c r="AF192" s="110">
        <v>90</v>
      </c>
      <c r="AG192" s="110" t="s">
        <v>86</v>
      </c>
      <c r="AH192" s="110"/>
      <c r="AI192" s="361"/>
      <c r="AJ192" s="125">
        <f t="shared" si="96"/>
        <v>980000</v>
      </c>
      <c r="AK192" s="125"/>
      <c r="AL192" s="125">
        <f t="shared" si="94"/>
        <v>980000</v>
      </c>
      <c r="AM192" s="125"/>
      <c r="AN192" s="108">
        <v>180000</v>
      </c>
      <c r="AO192" s="108">
        <v>350000</v>
      </c>
      <c r="AP192" s="108">
        <v>450000</v>
      </c>
      <c r="AQ192" s="178"/>
      <c r="AR192" s="178"/>
      <c r="AS192" s="178"/>
      <c r="AT192" s="178"/>
      <c r="AU192" s="178"/>
      <c r="AV192" s="125"/>
      <c r="AW192" s="125"/>
      <c r="AX192" s="125"/>
      <c r="AY192" s="129"/>
      <c r="AZ192" s="41">
        <f t="shared" si="95"/>
        <v>980000</v>
      </c>
      <c r="BA192" s="41">
        <f t="shared" si="86"/>
        <v>0</v>
      </c>
      <c r="BB192" s="110" t="s">
        <v>83</v>
      </c>
    </row>
    <row r="193" spans="1:56" s="74" customFormat="1" ht="23.2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7"/>
      <c r="N193" s="67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70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71"/>
      <c r="AY193" s="72"/>
      <c r="AZ193" s="41">
        <f t="shared" si="95"/>
        <v>0</v>
      </c>
      <c r="BA193" s="41">
        <f t="shared" si="86"/>
        <v>0</v>
      </c>
      <c r="BB193" s="73" t="s">
        <v>83</v>
      </c>
      <c r="BD193" s="75"/>
    </row>
    <row r="194" spans="1:56" s="253" customFormat="1" ht="23.25">
      <c r="B194" s="254">
        <f>COUNT(B195:B217)</f>
        <v>21</v>
      </c>
      <c r="C194" s="263" t="s">
        <v>135</v>
      </c>
      <c r="D194" s="256"/>
      <c r="E194" s="254"/>
      <c r="F194" s="254"/>
      <c r="G194" s="254"/>
      <c r="H194" s="254"/>
      <c r="I194" s="254"/>
      <c r="J194" s="254"/>
      <c r="K194" s="254"/>
      <c r="L194" s="254"/>
      <c r="M194" s="257">
        <f>SUM(M195:M217)</f>
        <v>21790000</v>
      </c>
      <c r="N194" s="257">
        <f>SUM(N195:N217)</f>
        <v>21790000</v>
      </c>
      <c r="O194" s="257">
        <f>SUM(O195:O217)</f>
        <v>0</v>
      </c>
      <c r="P194" s="254"/>
      <c r="AH194" s="254"/>
      <c r="AI194" s="254"/>
      <c r="AJ194" s="257">
        <f t="shared" ref="AJ194:AP194" si="97">SUM(AJ195:AJ217)</f>
        <v>21790000</v>
      </c>
      <c r="AK194" s="259">
        <f t="shared" si="97"/>
        <v>0</v>
      </c>
      <c r="AL194" s="257">
        <f t="shared" si="97"/>
        <v>21790000</v>
      </c>
      <c r="AM194" s="257">
        <f t="shared" si="97"/>
        <v>8716000</v>
      </c>
      <c r="AN194" s="257">
        <f t="shared" si="97"/>
        <v>6537000</v>
      </c>
      <c r="AO194" s="257">
        <f t="shared" si="97"/>
        <v>6537000</v>
      </c>
      <c r="AP194" s="257">
        <f t="shared" si="97"/>
        <v>0</v>
      </c>
      <c r="AQ194" s="257"/>
      <c r="AR194" s="257"/>
      <c r="AS194" s="257"/>
      <c r="AT194" s="257"/>
      <c r="AU194" s="257"/>
      <c r="AV194" s="257"/>
      <c r="AW194" s="257"/>
      <c r="AX194" s="375"/>
      <c r="AY194" s="375"/>
      <c r="AZ194" s="41">
        <f t="shared" si="93"/>
        <v>21790000</v>
      </c>
      <c r="BA194" s="41">
        <f t="shared" si="86"/>
        <v>0</v>
      </c>
      <c r="BB194" s="254" t="s">
        <v>83</v>
      </c>
      <c r="BD194" s="261"/>
    </row>
    <row r="195" spans="1:56" s="74" customFormat="1" ht="23.2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7"/>
      <c r="N195" s="67"/>
      <c r="O195" s="169">
        <f t="shared" ref="O195:O217" si="98">+M195-N195</f>
        <v>0</v>
      </c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70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71"/>
      <c r="AY195" s="72"/>
      <c r="AZ195" s="41">
        <f t="shared" si="93"/>
        <v>0</v>
      </c>
      <c r="BA195" s="41">
        <f t="shared" si="86"/>
        <v>0</v>
      </c>
      <c r="BB195" s="73" t="s">
        <v>83</v>
      </c>
      <c r="BD195" s="75"/>
    </row>
    <row r="196" spans="1:56" s="327" customFormat="1" ht="23.25">
      <c r="A196" s="153">
        <v>2</v>
      </c>
      <c r="B196" s="153">
        <v>1</v>
      </c>
      <c r="C196" s="328" t="s">
        <v>335</v>
      </c>
      <c r="D196" s="153">
        <v>3.3</v>
      </c>
      <c r="E196" s="153">
        <v>9</v>
      </c>
      <c r="F196" s="157" t="s">
        <v>336</v>
      </c>
      <c r="G196" s="157" t="s">
        <v>162</v>
      </c>
      <c r="H196" s="586" t="s">
        <v>66</v>
      </c>
      <c r="I196" s="156"/>
      <c r="J196" s="157" t="s">
        <v>68</v>
      </c>
      <c r="K196" s="329"/>
      <c r="L196" s="329"/>
      <c r="M196" s="650">
        <v>1500000</v>
      </c>
      <c r="N196" s="331">
        <v>1500000</v>
      </c>
      <c r="O196" s="169">
        <f t="shared" si="98"/>
        <v>0</v>
      </c>
      <c r="P196" s="234">
        <v>1</v>
      </c>
      <c r="Q196" s="651">
        <v>1</v>
      </c>
      <c r="R196" s="652">
        <v>1</v>
      </c>
      <c r="S196" s="652">
        <v>1</v>
      </c>
      <c r="T196" s="652">
        <v>1</v>
      </c>
      <c r="U196" s="157"/>
      <c r="V196" s="162"/>
      <c r="W196" s="162"/>
      <c r="X196" s="163"/>
      <c r="Y196" s="164"/>
      <c r="Z196" s="164"/>
      <c r="AA196" s="153"/>
      <c r="AB196" s="153"/>
      <c r="AC196" s="153">
        <v>2563</v>
      </c>
      <c r="AD196" s="153">
        <v>2563</v>
      </c>
      <c r="AE196" s="153" t="s">
        <v>69</v>
      </c>
      <c r="AF196" s="157"/>
      <c r="AG196" s="166" t="s">
        <v>95</v>
      </c>
      <c r="AH196" s="166"/>
      <c r="AI196" s="167"/>
      <c r="AJ196" s="650">
        <v>1500000</v>
      </c>
      <c r="AK196" s="156"/>
      <c r="AL196" s="156">
        <v>1500000</v>
      </c>
      <c r="AM196" s="653">
        <f>AL196*0.4</f>
        <v>600000</v>
      </c>
      <c r="AN196" s="156">
        <f>AL196*0.3</f>
        <v>450000</v>
      </c>
      <c r="AO196" s="156">
        <f>AL196*0.3</f>
        <v>450000</v>
      </c>
      <c r="AP196" s="156"/>
      <c r="AQ196" s="169"/>
      <c r="AR196" s="169"/>
      <c r="AS196" s="169"/>
      <c r="AT196" s="169"/>
      <c r="AU196" s="169"/>
      <c r="AV196" s="156"/>
      <c r="AW196" s="156"/>
      <c r="AX196" s="156"/>
      <c r="AY196" s="611"/>
      <c r="AZ196" s="41">
        <f t="shared" ref="AZ196:AZ216" si="99">SUM(AM196:AX196)</f>
        <v>1500000</v>
      </c>
      <c r="BA196" s="41">
        <f t="shared" si="86"/>
        <v>0</v>
      </c>
      <c r="BB196" s="654" t="s">
        <v>83</v>
      </c>
    </row>
    <row r="197" spans="1:56" s="327" customFormat="1" ht="23.25">
      <c r="A197" s="153">
        <v>2</v>
      </c>
      <c r="B197" s="153">
        <v>2</v>
      </c>
      <c r="C197" s="655" t="s">
        <v>337</v>
      </c>
      <c r="D197" s="153">
        <v>3.3</v>
      </c>
      <c r="E197" s="153">
        <v>9</v>
      </c>
      <c r="F197" s="656" t="s">
        <v>338</v>
      </c>
      <c r="G197" s="657" t="s">
        <v>339</v>
      </c>
      <c r="H197" s="586" t="s">
        <v>66</v>
      </c>
      <c r="I197" s="156"/>
      <c r="J197" s="157" t="s">
        <v>68</v>
      </c>
      <c r="K197" s="329"/>
      <c r="L197" s="329"/>
      <c r="M197" s="658">
        <v>2000000</v>
      </c>
      <c r="N197" s="331">
        <v>2000000</v>
      </c>
      <c r="O197" s="169">
        <f t="shared" si="98"/>
        <v>0</v>
      </c>
      <c r="P197" s="234">
        <v>1</v>
      </c>
      <c r="Q197" s="651">
        <v>1</v>
      </c>
      <c r="R197" s="652">
        <v>1</v>
      </c>
      <c r="S197" s="652">
        <v>1</v>
      </c>
      <c r="T197" s="652">
        <v>1</v>
      </c>
      <c r="U197" s="157"/>
      <c r="V197" s="162"/>
      <c r="W197" s="162"/>
      <c r="X197" s="163"/>
      <c r="Y197" s="164"/>
      <c r="Z197" s="164"/>
      <c r="AA197" s="153"/>
      <c r="AB197" s="153"/>
      <c r="AC197" s="153">
        <v>2563</v>
      </c>
      <c r="AD197" s="153">
        <v>2563</v>
      </c>
      <c r="AE197" s="153" t="s">
        <v>69</v>
      </c>
      <c r="AF197" s="157"/>
      <c r="AG197" s="166" t="s">
        <v>95</v>
      </c>
      <c r="AH197" s="166"/>
      <c r="AI197" s="167"/>
      <c r="AJ197" s="658">
        <v>2000000</v>
      </c>
      <c r="AK197" s="156"/>
      <c r="AL197" s="156">
        <v>2000000</v>
      </c>
      <c r="AM197" s="653">
        <f t="shared" ref="AM197:AM216" si="100">AL197*0.4</f>
        <v>800000</v>
      </c>
      <c r="AN197" s="156">
        <f t="shared" ref="AN197:AN216" si="101">AL197*0.3</f>
        <v>600000</v>
      </c>
      <c r="AO197" s="156">
        <f t="shared" ref="AO197:AO216" si="102">AL197*0.3</f>
        <v>600000</v>
      </c>
      <c r="AP197" s="156"/>
      <c r="AQ197" s="169"/>
      <c r="AR197" s="169"/>
      <c r="AS197" s="169"/>
      <c r="AT197" s="169"/>
      <c r="AU197" s="169"/>
      <c r="AV197" s="156"/>
      <c r="AW197" s="156"/>
      <c r="AX197" s="156"/>
      <c r="AY197" s="611"/>
      <c r="AZ197" s="41">
        <f t="shared" si="99"/>
        <v>2000000</v>
      </c>
      <c r="BA197" s="41">
        <f t="shared" si="86"/>
        <v>0</v>
      </c>
      <c r="BB197" s="654" t="s">
        <v>83</v>
      </c>
    </row>
    <row r="198" spans="1:56" s="327" customFormat="1" ht="23.25">
      <c r="A198" s="153">
        <v>2</v>
      </c>
      <c r="B198" s="153">
        <v>3</v>
      </c>
      <c r="C198" s="328" t="s">
        <v>340</v>
      </c>
      <c r="D198" s="153">
        <v>3.3</v>
      </c>
      <c r="E198" s="153">
        <v>9</v>
      </c>
      <c r="F198" s="157" t="s">
        <v>341</v>
      </c>
      <c r="G198" s="157" t="s">
        <v>342</v>
      </c>
      <c r="H198" s="157" t="s">
        <v>66</v>
      </c>
      <c r="I198" s="156"/>
      <c r="J198" s="157" t="s">
        <v>68</v>
      </c>
      <c r="K198" s="550"/>
      <c r="L198" s="550"/>
      <c r="M198" s="331">
        <v>1000000</v>
      </c>
      <c r="N198" s="331">
        <v>1000000</v>
      </c>
      <c r="O198" s="169">
        <f t="shared" si="98"/>
        <v>0</v>
      </c>
      <c r="P198" s="234">
        <v>1</v>
      </c>
      <c r="Q198" s="651">
        <v>1</v>
      </c>
      <c r="R198" s="652">
        <v>1</v>
      </c>
      <c r="S198" s="652">
        <v>1</v>
      </c>
      <c r="T198" s="652">
        <v>1</v>
      </c>
      <c r="U198" s="157"/>
      <c r="V198" s="162"/>
      <c r="W198" s="162"/>
      <c r="X198" s="163"/>
      <c r="Y198" s="164"/>
      <c r="Z198" s="164"/>
      <c r="AA198" s="153"/>
      <c r="AB198" s="153"/>
      <c r="AC198" s="153">
        <v>2563</v>
      </c>
      <c r="AD198" s="153">
        <v>2563</v>
      </c>
      <c r="AE198" s="153" t="s">
        <v>69</v>
      </c>
      <c r="AF198" s="157"/>
      <c r="AG198" s="166" t="s">
        <v>95</v>
      </c>
      <c r="AH198" s="166" t="s">
        <v>343</v>
      </c>
      <c r="AI198" s="167"/>
      <c r="AJ198" s="331">
        <v>1000000</v>
      </c>
      <c r="AK198" s="156"/>
      <c r="AL198" s="156">
        <v>1000000</v>
      </c>
      <c r="AM198" s="653">
        <f t="shared" si="100"/>
        <v>400000</v>
      </c>
      <c r="AN198" s="156">
        <f t="shared" si="101"/>
        <v>300000</v>
      </c>
      <c r="AO198" s="156">
        <f t="shared" si="102"/>
        <v>300000</v>
      </c>
      <c r="AP198" s="156"/>
      <c r="AQ198" s="169"/>
      <c r="AR198" s="169"/>
      <c r="AS198" s="169"/>
      <c r="AT198" s="169"/>
      <c r="AU198" s="169"/>
      <c r="AV198" s="156"/>
      <c r="AW198" s="156"/>
      <c r="AX198" s="156"/>
      <c r="AY198" s="611"/>
      <c r="AZ198" s="41">
        <f t="shared" si="99"/>
        <v>1000000</v>
      </c>
      <c r="BA198" s="41">
        <f t="shared" si="86"/>
        <v>0</v>
      </c>
      <c r="BB198" s="654" t="s">
        <v>83</v>
      </c>
    </row>
    <row r="199" spans="1:56" s="327" customFormat="1" ht="23.25">
      <c r="A199" s="153">
        <v>2</v>
      </c>
      <c r="B199" s="153">
        <v>4</v>
      </c>
      <c r="C199" s="328" t="s">
        <v>344</v>
      </c>
      <c r="D199" s="153">
        <v>3.3</v>
      </c>
      <c r="E199" s="153">
        <v>9</v>
      </c>
      <c r="F199" s="157" t="s">
        <v>345</v>
      </c>
      <c r="G199" s="157" t="s">
        <v>345</v>
      </c>
      <c r="H199" s="157" t="s">
        <v>66</v>
      </c>
      <c r="I199" s="156"/>
      <c r="J199" s="157" t="s">
        <v>68</v>
      </c>
      <c r="K199" s="329"/>
      <c r="L199" s="329"/>
      <c r="M199" s="330">
        <v>3000000</v>
      </c>
      <c r="N199" s="331">
        <v>3000000</v>
      </c>
      <c r="O199" s="169">
        <f t="shared" si="98"/>
        <v>0</v>
      </c>
      <c r="P199" s="234">
        <v>1</v>
      </c>
      <c r="Q199" s="651">
        <v>1</v>
      </c>
      <c r="R199" s="652">
        <v>1</v>
      </c>
      <c r="S199" s="652">
        <v>1</v>
      </c>
      <c r="T199" s="652">
        <v>1</v>
      </c>
      <c r="U199" s="157"/>
      <c r="V199" s="162"/>
      <c r="W199" s="162"/>
      <c r="X199" s="163"/>
      <c r="Y199" s="164"/>
      <c r="Z199" s="164"/>
      <c r="AA199" s="153"/>
      <c r="AB199" s="153"/>
      <c r="AC199" s="153">
        <v>2563</v>
      </c>
      <c r="AD199" s="153">
        <v>2563</v>
      </c>
      <c r="AE199" s="153" t="s">
        <v>69</v>
      </c>
      <c r="AF199" s="157"/>
      <c r="AG199" s="166" t="s">
        <v>95</v>
      </c>
      <c r="AH199" s="166"/>
      <c r="AI199" s="167"/>
      <c r="AJ199" s="330">
        <v>3000000</v>
      </c>
      <c r="AK199" s="156"/>
      <c r="AL199" s="156">
        <v>3000000</v>
      </c>
      <c r="AM199" s="653">
        <f t="shared" si="100"/>
        <v>1200000</v>
      </c>
      <c r="AN199" s="156">
        <f t="shared" si="101"/>
        <v>900000</v>
      </c>
      <c r="AO199" s="156">
        <f t="shared" si="102"/>
        <v>900000</v>
      </c>
      <c r="AP199" s="156"/>
      <c r="AQ199" s="169"/>
      <c r="AR199" s="169"/>
      <c r="AS199" s="169"/>
      <c r="AT199" s="169"/>
      <c r="AU199" s="169"/>
      <c r="AV199" s="156"/>
      <c r="AW199" s="156"/>
      <c r="AX199" s="156"/>
      <c r="AY199" s="611"/>
      <c r="AZ199" s="41">
        <f t="shared" si="99"/>
        <v>3000000</v>
      </c>
      <c r="BA199" s="41">
        <f t="shared" si="86"/>
        <v>0</v>
      </c>
      <c r="BB199" s="654" t="s">
        <v>83</v>
      </c>
    </row>
    <row r="200" spans="1:56" s="327" customFormat="1" ht="23.25">
      <c r="A200" s="153">
        <v>2</v>
      </c>
      <c r="B200" s="153">
        <v>5</v>
      </c>
      <c r="C200" s="328" t="s">
        <v>346</v>
      </c>
      <c r="D200" s="153">
        <v>3.3</v>
      </c>
      <c r="E200" s="153">
        <v>9</v>
      </c>
      <c r="F200" s="157" t="s">
        <v>347</v>
      </c>
      <c r="G200" s="157" t="s">
        <v>162</v>
      </c>
      <c r="H200" s="157" t="s">
        <v>66</v>
      </c>
      <c r="I200" s="156"/>
      <c r="J200" s="157" t="s">
        <v>68</v>
      </c>
      <c r="K200" s="550">
        <v>18.329499999999999</v>
      </c>
      <c r="L200" s="550">
        <v>99.277100000000004</v>
      </c>
      <c r="M200" s="330">
        <v>286000</v>
      </c>
      <c r="N200" s="331">
        <v>286000</v>
      </c>
      <c r="O200" s="169">
        <f t="shared" si="98"/>
        <v>0</v>
      </c>
      <c r="P200" s="234">
        <v>1</v>
      </c>
      <c r="Q200" s="651">
        <v>1</v>
      </c>
      <c r="R200" s="652">
        <v>1</v>
      </c>
      <c r="S200" s="652">
        <v>1</v>
      </c>
      <c r="T200" s="652">
        <v>1</v>
      </c>
      <c r="U200" s="157"/>
      <c r="V200" s="162"/>
      <c r="W200" s="162"/>
      <c r="X200" s="163"/>
      <c r="Y200" s="164"/>
      <c r="Z200" s="164"/>
      <c r="AA200" s="153"/>
      <c r="AB200" s="153"/>
      <c r="AC200" s="153">
        <v>2563</v>
      </c>
      <c r="AD200" s="153">
        <v>2563</v>
      </c>
      <c r="AE200" s="153" t="s">
        <v>69</v>
      </c>
      <c r="AF200" s="157"/>
      <c r="AG200" s="166" t="s">
        <v>95</v>
      </c>
      <c r="AH200" s="166"/>
      <c r="AI200" s="167"/>
      <c r="AJ200" s="330">
        <v>286000</v>
      </c>
      <c r="AK200" s="156"/>
      <c r="AL200" s="156">
        <v>286000</v>
      </c>
      <c r="AM200" s="653">
        <f t="shared" si="100"/>
        <v>114400</v>
      </c>
      <c r="AN200" s="156">
        <f t="shared" si="101"/>
        <v>85800</v>
      </c>
      <c r="AO200" s="156">
        <f t="shared" si="102"/>
        <v>85800</v>
      </c>
      <c r="AP200" s="156"/>
      <c r="AQ200" s="169"/>
      <c r="AR200" s="169"/>
      <c r="AS200" s="169"/>
      <c r="AT200" s="169"/>
      <c r="AU200" s="169"/>
      <c r="AV200" s="156"/>
      <c r="AW200" s="156"/>
      <c r="AX200" s="156"/>
      <c r="AY200" s="611"/>
      <c r="AZ200" s="41">
        <f t="shared" si="99"/>
        <v>286000</v>
      </c>
      <c r="BA200" s="41">
        <f t="shared" si="86"/>
        <v>0</v>
      </c>
      <c r="BB200" s="654" t="s">
        <v>83</v>
      </c>
    </row>
    <row r="201" spans="1:56" s="327" customFormat="1" ht="23.25">
      <c r="A201" s="153">
        <v>2</v>
      </c>
      <c r="B201" s="153">
        <v>6</v>
      </c>
      <c r="C201" s="328" t="s">
        <v>348</v>
      </c>
      <c r="D201" s="153">
        <v>3.3</v>
      </c>
      <c r="E201" s="153">
        <v>9</v>
      </c>
      <c r="F201" s="157" t="s">
        <v>94</v>
      </c>
      <c r="G201" s="157" t="s">
        <v>65</v>
      </c>
      <c r="H201" s="157" t="s">
        <v>66</v>
      </c>
      <c r="I201" s="156"/>
      <c r="J201" s="157" t="s">
        <v>68</v>
      </c>
      <c r="K201" s="550">
        <v>18.300699999999999</v>
      </c>
      <c r="L201" s="550">
        <v>99.469099999999997</v>
      </c>
      <c r="M201" s="331">
        <v>150000</v>
      </c>
      <c r="N201" s="331">
        <v>150000</v>
      </c>
      <c r="O201" s="169">
        <f t="shared" si="98"/>
        <v>0</v>
      </c>
      <c r="P201" s="234">
        <v>1</v>
      </c>
      <c r="Q201" s="651">
        <v>1</v>
      </c>
      <c r="R201" s="652">
        <v>1</v>
      </c>
      <c r="S201" s="652">
        <v>1</v>
      </c>
      <c r="T201" s="652">
        <v>1</v>
      </c>
      <c r="U201" s="157"/>
      <c r="V201" s="162"/>
      <c r="W201" s="162"/>
      <c r="X201" s="163"/>
      <c r="Y201" s="164"/>
      <c r="Z201" s="164"/>
      <c r="AA201" s="153"/>
      <c r="AB201" s="153"/>
      <c r="AC201" s="153">
        <v>2563</v>
      </c>
      <c r="AD201" s="153">
        <v>2563</v>
      </c>
      <c r="AE201" s="153" t="s">
        <v>69</v>
      </c>
      <c r="AF201" s="157"/>
      <c r="AG201" s="166" t="s">
        <v>95</v>
      </c>
      <c r="AH201" s="166"/>
      <c r="AI201" s="167"/>
      <c r="AJ201" s="331">
        <v>150000</v>
      </c>
      <c r="AK201" s="156"/>
      <c r="AL201" s="156">
        <v>150000</v>
      </c>
      <c r="AM201" s="653">
        <f t="shared" si="100"/>
        <v>60000</v>
      </c>
      <c r="AN201" s="156">
        <f t="shared" si="101"/>
        <v>45000</v>
      </c>
      <c r="AO201" s="156">
        <f t="shared" si="102"/>
        <v>45000</v>
      </c>
      <c r="AP201" s="156"/>
      <c r="AQ201" s="169"/>
      <c r="AR201" s="169"/>
      <c r="AS201" s="169"/>
      <c r="AT201" s="169"/>
      <c r="AU201" s="169"/>
      <c r="AV201" s="156"/>
      <c r="AW201" s="156"/>
      <c r="AX201" s="156"/>
      <c r="AY201" s="611"/>
      <c r="AZ201" s="41">
        <f t="shared" si="99"/>
        <v>150000</v>
      </c>
      <c r="BA201" s="41">
        <f t="shared" si="86"/>
        <v>0</v>
      </c>
      <c r="BB201" s="654" t="s">
        <v>83</v>
      </c>
    </row>
    <row r="202" spans="1:56" s="327" customFormat="1" ht="23.25">
      <c r="A202" s="153">
        <v>2</v>
      </c>
      <c r="B202" s="153">
        <v>7</v>
      </c>
      <c r="C202" s="235" t="s">
        <v>349</v>
      </c>
      <c r="D202" s="153">
        <v>3.3</v>
      </c>
      <c r="E202" s="153">
        <v>13</v>
      </c>
      <c r="F202" s="234" t="s">
        <v>94</v>
      </c>
      <c r="G202" s="234" t="s">
        <v>65</v>
      </c>
      <c r="H202" s="234" t="s">
        <v>66</v>
      </c>
      <c r="I202" s="156"/>
      <c r="J202" s="157" t="s">
        <v>68</v>
      </c>
      <c r="K202" s="550">
        <v>18.300699999999999</v>
      </c>
      <c r="L202" s="550">
        <v>99.469099999999997</v>
      </c>
      <c r="M202" s="169">
        <v>2000000</v>
      </c>
      <c r="N202" s="331">
        <v>2000000</v>
      </c>
      <c r="O202" s="169">
        <f t="shared" si="98"/>
        <v>0</v>
      </c>
      <c r="P202" s="234">
        <v>1</v>
      </c>
      <c r="Q202" s="651">
        <v>1</v>
      </c>
      <c r="R202" s="652">
        <v>1</v>
      </c>
      <c r="S202" s="652">
        <v>1</v>
      </c>
      <c r="T202" s="652">
        <v>1</v>
      </c>
      <c r="U202" s="157"/>
      <c r="V202" s="162"/>
      <c r="W202" s="162"/>
      <c r="X202" s="163"/>
      <c r="Y202" s="164"/>
      <c r="Z202" s="164"/>
      <c r="AA202" s="153"/>
      <c r="AB202" s="153"/>
      <c r="AC202" s="153">
        <v>2563</v>
      </c>
      <c r="AD202" s="153">
        <v>2563</v>
      </c>
      <c r="AE202" s="153" t="s">
        <v>69</v>
      </c>
      <c r="AF202" s="157"/>
      <c r="AG202" s="166" t="s">
        <v>95</v>
      </c>
      <c r="AH202" s="166"/>
      <c r="AI202" s="167"/>
      <c r="AJ202" s="169">
        <v>2000000</v>
      </c>
      <c r="AK202" s="156"/>
      <c r="AL202" s="156">
        <v>2000000</v>
      </c>
      <c r="AM202" s="653">
        <f t="shared" si="100"/>
        <v>800000</v>
      </c>
      <c r="AN202" s="156">
        <f t="shared" si="101"/>
        <v>600000</v>
      </c>
      <c r="AO202" s="156">
        <f t="shared" si="102"/>
        <v>600000</v>
      </c>
      <c r="AP202" s="156"/>
      <c r="AQ202" s="169"/>
      <c r="AR202" s="169"/>
      <c r="AS202" s="169"/>
      <c r="AT202" s="169"/>
      <c r="AU202" s="169"/>
      <c r="AV202" s="156"/>
      <c r="AW202" s="156"/>
      <c r="AX202" s="156"/>
      <c r="AY202" s="611"/>
      <c r="AZ202" s="41">
        <f t="shared" si="99"/>
        <v>2000000</v>
      </c>
      <c r="BA202" s="41">
        <f t="shared" si="86"/>
        <v>0</v>
      </c>
      <c r="BB202" s="654" t="s">
        <v>83</v>
      </c>
    </row>
    <row r="203" spans="1:56" s="327" customFormat="1" ht="23.25">
      <c r="A203" s="153">
        <v>2</v>
      </c>
      <c r="B203" s="153">
        <v>8</v>
      </c>
      <c r="C203" s="328" t="s">
        <v>350</v>
      </c>
      <c r="D203" s="153">
        <v>3.3</v>
      </c>
      <c r="E203" s="153">
        <v>9</v>
      </c>
      <c r="F203" s="157" t="s">
        <v>158</v>
      </c>
      <c r="G203" s="157" t="s">
        <v>159</v>
      </c>
      <c r="H203" s="586" t="s">
        <v>66</v>
      </c>
      <c r="I203" s="156"/>
      <c r="J203" s="157" t="s">
        <v>68</v>
      </c>
      <c r="K203" s="329"/>
      <c r="L203" s="329"/>
      <c r="M203" s="650">
        <v>180000</v>
      </c>
      <c r="N203" s="331">
        <v>180000</v>
      </c>
      <c r="O203" s="169">
        <f t="shared" si="98"/>
        <v>0</v>
      </c>
      <c r="P203" s="234">
        <v>1</v>
      </c>
      <c r="Q203" s="651">
        <v>1</v>
      </c>
      <c r="R203" s="652">
        <v>1</v>
      </c>
      <c r="S203" s="652">
        <v>1</v>
      </c>
      <c r="T203" s="652">
        <v>1</v>
      </c>
      <c r="U203" s="157"/>
      <c r="V203" s="162"/>
      <c r="W203" s="162"/>
      <c r="X203" s="163"/>
      <c r="Y203" s="164"/>
      <c r="Z203" s="164"/>
      <c r="AA203" s="153"/>
      <c r="AB203" s="153"/>
      <c r="AC203" s="153">
        <v>2563</v>
      </c>
      <c r="AD203" s="153">
        <v>2563</v>
      </c>
      <c r="AE203" s="153" t="s">
        <v>69</v>
      </c>
      <c r="AF203" s="157"/>
      <c r="AG203" s="166" t="s">
        <v>95</v>
      </c>
      <c r="AH203" s="166"/>
      <c r="AI203" s="167"/>
      <c r="AJ203" s="650">
        <v>180000</v>
      </c>
      <c r="AK203" s="156"/>
      <c r="AL203" s="156">
        <v>180000</v>
      </c>
      <c r="AM203" s="653">
        <f t="shared" si="100"/>
        <v>72000</v>
      </c>
      <c r="AN203" s="156">
        <f t="shared" si="101"/>
        <v>54000</v>
      </c>
      <c r="AO203" s="156">
        <f t="shared" si="102"/>
        <v>54000</v>
      </c>
      <c r="AP203" s="156"/>
      <c r="AQ203" s="169"/>
      <c r="AR203" s="169"/>
      <c r="AS203" s="169"/>
      <c r="AT203" s="169"/>
      <c r="AU203" s="169"/>
      <c r="AV203" s="156"/>
      <c r="AW203" s="156"/>
      <c r="AX203" s="156"/>
      <c r="AY203" s="611"/>
      <c r="AZ203" s="41">
        <f t="shared" si="99"/>
        <v>180000</v>
      </c>
      <c r="BA203" s="41">
        <f t="shared" si="86"/>
        <v>0</v>
      </c>
      <c r="BB203" s="654" t="s">
        <v>83</v>
      </c>
    </row>
    <row r="204" spans="1:56" s="327" customFormat="1" ht="23.25">
      <c r="A204" s="153">
        <v>2</v>
      </c>
      <c r="B204" s="153">
        <v>9</v>
      </c>
      <c r="C204" s="328" t="s">
        <v>351</v>
      </c>
      <c r="D204" s="153">
        <v>3.3</v>
      </c>
      <c r="E204" s="153">
        <v>9</v>
      </c>
      <c r="F204" s="157" t="s">
        <v>345</v>
      </c>
      <c r="G204" s="157" t="s">
        <v>345</v>
      </c>
      <c r="H204" s="157" t="s">
        <v>66</v>
      </c>
      <c r="I204" s="156"/>
      <c r="J204" s="157" t="s">
        <v>68</v>
      </c>
      <c r="K204" s="329"/>
      <c r="L204" s="329"/>
      <c r="M204" s="330">
        <v>1000000</v>
      </c>
      <c r="N204" s="331">
        <v>1000000</v>
      </c>
      <c r="O204" s="169">
        <f t="shared" si="98"/>
        <v>0</v>
      </c>
      <c r="P204" s="234">
        <v>1</v>
      </c>
      <c r="Q204" s="651">
        <v>1</v>
      </c>
      <c r="R204" s="652">
        <v>1</v>
      </c>
      <c r="S204" s="652">
        <v>1</v>
      </c>
      <c r="T204" s="652">
        <v>1</v>
      </c>
      <c r="U204" s="157"/>
      <c r="V204" s="162"/>
      <c r="W204" s="162"/>
      <c r="X204" s="163"/>
      <c r="Y204" s="164"/>
      <c r="Z204" s="164"/>
      <c r="AA204" s="153"/>
      <c r="AB204" s="153"/>
      <c r="AC204" s="153">
        <v>2563</v>
      </c>
      <c r="AD204" s="153">
        <v>2563</v>
      </c>
      <c r="AE204" s="153" t="s">
        <v>69</v>
      </c>
      <c r="AF204" s="157"/>
      <c r="AG204" s="166" t="s">
        <v>95</v>
      </c>
      <c r="AH204" s="166"/>
      <c r="AI204" s="167"/>
      <c r="AJ204" s="330">
        <v>1000000</v>
      </c>
      <c r="AK204" s="156"/>
      <c r="AL204" s="156">
        <v>1000000</v>
      </c>
      <c r="AM204" s="653">
        <f t="shared" si="100"/>
        <v>400000</v>
      </c>
      <c r="AN204" s="156">
        <f t="shared" si="101"/>
        <v>300000</v>
      </c>
      <c r="AO204" s="156">
        <f t="shared" si="102"/>
        <v>300000</v>
      </c>
      <c r="AP204" s="156"/>
      <c r="AQ204" s="169"/>
      <c r="AR204" s="169"/>
      <c r="AS204" s="169"/>
      <c r="AT204" s="169"/>
      <c r="AU204" s="169"/>
      <c r="AV204" s="156"/>
      <c r="AW204" s="156"/>
      <c r="AX204" s="156"/>
      <c r="AY204" s="611"/>
      <c r="AZ204" s="41">
        <f t="shared" si="99"/>
        <v>1000000</v>
      </c>
      <c r="BA204" s="41">
        <f t="shared" si="86"/>
        <v>0</v>
      </c>
      <c r="BB204" s="654" t="s">
        <v>83</v>
      </c>
    </row>
    <row r="205" spans="1:56" s="327" customFormat="1" ht="23.25">
      <c r="A205" s="153">
        <v>2</v>
      </c>
      <c r="B205" s="153">
        <v>10</v>
      </c>
      <c r="C205" s="328" t="s">
        <v>352</v>
      </c>
      <c r="D205" s="153">
        <v>3.3</v>
      </c>
      <c r="E205" s="153">
        <v>9</v>
      </c>
      <c r="F205" s="157" t="s">
        <v>353</v>
      </c>
      <c r="G205" s="157" t="s">
        <v>159</v>
      </c>
      <c r="H205" s="157" t="s">
        <v>66</v>
      </c>
      <c r="I205" s="156"/>
      <c r="J205" s="157" t="s">
        <v>68</v>
      </c>
      <c r="K205" s="550">
        <v>18.4251</v>
      </c>
      <c r="L205" s="550">
        <v>99.354399999999998</v>
      </c>
      <c r="M205" s="330">
        <v>374000</v>
      </c>
      <c r="N205" s="331">
        <v>374000</v>
      </c>
      <c r="O205" s="169">
        <f t="shared" si="98"/>
        <v>0</v>
      </c>
      <c r="P205" s="234">
        <v>1</v>
      </c>
      <c r="Q205" s="651">
        <v>1</v>
      </c>
      <c r="R205" s="652">
        <v>1</v>
      </c>
      <c r="S205" s="652">
        <v>1</v>
      </c>
      <c r="T205" s="652">
        <v>1</v>
      </c>
      <c r="U205" s="157"/>
      <c r="V205" s="162"/>
      <c r="W205" s="162"/>
      <c r="X205" s="163"/>
      <c r="Y205" s="164"/>
      <c r="Z205" s="164"/>
      <c r="AA205" s="153"/>
      <c r="AB205" s="153"/>
      <c r="AC205" s="153">
        <v>2563</v>
      </c>
      <c r="AD205" s="153">
        <v>2563</v>
      </c>
      <c r="AE205" s="153" t="s">
        <v>69</v>
      </c>
      <c r="AF205" s="157"/>
      <c r="AG205" s="166" t="s">
        <v>95</v>
      </c>
      <c r="AH205" s="166"/>
      <c r="AI205" s="167"/>
      <c r="AJ205" s="330">
        <v>374000</v>
      </c>
      <c r="AK205" s="156"/>
      <c r="AL205" s="156">
        <v>374000</v>
      </c>
      <c r="AM205" s="653">
        <f t="shared" si="100"/>
        <v>149600</v>
      </c>
      <c r="AN205" s="156">
        <f t="shared" si="101"/>
        <v>112200</v>
      </c>
      <c r="AO205" s="156">
        <f t="shared" si="102"/>
        <v>112200</v>
      </c>
      <c r="AP205" s="156"/>
      <c r="AQ205" s="169"/>
      <c r="AR205" s="169"/>
      <c r="AS205" s="169"/>
      <c r="AT205" s="169"/>
      <c r="AU205" s="169"/>
      <c r="AV205" s="156"/>
      <c r="AW205" s="156"/>
      <c r="AX205" s="156"/>
      <c r="AY205" s="611"/>
      <c r="AZ205" s="41">
        <f t="shared" si="99"/>
        <v>374000</v>
      </c>
      <c r="BA205" s="41">
        <f t="shared" ref="BA205:BA268" si="103">+AJ205-AZ205</f>
        <v>0</v>
      </c>
      <c r="BB205" s="654" t="s">
        <v>83</v>
      </c>
    </row>
    <row r="206" spans="1:56" s="327" customFormat="1" ht="23.25">
      <c r="A206" s="153">
        <v>2</v>
      </c>
      <c r="B206" s="153">
        <v>11</v>
      </c>
      <c r="C206" s="328" t="s">
        <v>354</v>
      </c>
      <c r="D206" s="153">
        <v>3.3</v>
      </c>
      <c r="E206" s="153">
        <v>9</v>
      </c>
      <c r="F206" s="157" t="s">
        <v>94</v>
      </c>
      <c r="G206" s="157" t="s">
        <v>65</v>
      </c>
      <c r="H206" s="157" t="s">
        <v>66</v>
      </c>
      <c r="I206" s="156"/>
      <c r="J206" s="157" t="s">
        <v>68</v>
      </c>
      <c r="K206" s="550">
        <v>18.300699999999999</v>
      </c>
      <c r="L206" s="550">
        <v>99.469099999999997</v>
      </c>
      <c r="M206" s="331">
        <v>100000</v>
      </c>
      <c r="N206" s="331">
        <v>100000</v>
      </c>
      <c r="O206" s="169">
        <f t="shared" si="98"/>
        <v>0</v>
      </c>
      <c r="P206" s="234">
        <v>1</v>
      </c>
      <c r="Q206" s="651">
        <v>1</v>
      </c>
      <c r="R206" s="652">
        <v>1</v>
      </c>
      <c r="S206" s="652">
        <v>1</v>
      </c>
      <c r="T206" s="652">
        <v>1</v>
      </c>
      <c r="U206" s="157"/>
      <c r="V206" s="162"/>
      <c r="W206" s="162"/>
      <c r="X206" s="163"/>
      <c r="Y206" s="164"/>
      <c r="Z206" s="164"/>
      <c r="AA206" s="153"/>
      <c r="AB206" s="153"/>
      <c r="AC206" s="153">
        <v>2563</v>
      </c>
      <c r="AD206" s="153">
        <v>2563</v>
      </c>
      <c r="AE206" s="153" t="s">
        <v>69</v>
      </c>
      <c r="AF206" s="157"/>
      <c r="AG206" s="166" t="s">
        <v>95</v>
      </c>
      <c r="AH206" s="166"/>
      <c r="AI206" s="167"/>
      <c r="AJ206" s="331">
        <v>100000</v>
      </c>
      <c r="AK206" s="156"/>
      <c r="AL206" s="156">
        <v>100000</v>
      </c>
      <c r="AM206" s="653">
        <f t="shared" si="100"/>
        <v>40000</v>
      </c>
      <c r="AN206" s="156">
        <f t="shared" si="101"/>
        <v>30000</v>
      </c>
      <c r="AO206" s="156">
        <f t="shared" si="102"/>
        <v>30000</v>
      </c>
      <c r="AP206" s="156"/>
      <c r="AQ206" s="169"/>
      <c r="AR206" s="169"/>
      <c r="AS206" s="169"/>
      <c r="AT206" s="169"/>
      <c r="AU206" s="169"/>
      <c r="AV206" s="156"/>
      <c r="AW206" s="156"/>
      <c r="AX206" s="156"/>
      <c r="AY206" s="611"/>
      <c r="AZ206" s="41">
        <f t="shared" si="99"/>
        <v>100000</v>
      </c>
      <c r="BA206" s="41">
        <f t="shared" si="103"/>
        <v>0</v>
      </c>
      <c r="BB206" s="654" t="s">
        <v>83</v>
      </c>
    </row>
    <row r="207" spans="1:56" s="327" customFormat="1" ht="23.25">
      <c r="A207" s="153">
        <v>2</v>
      </c>
      <c r="B207" s="153">
        <v>12</v>
      </c>
      <c r="C207" s="328" t="s">
        <v>355</v>
      </c>
      <c r="D207" s="153">
        <v>3.3</v>
      </c>
      <c r="E207" s="153">
        <v>9</v>
      </c>
      <c r="F207" s="157" t="s">
        <v>356</v>
      </c>
      <c r="G207" s="157" t="s">
        <v>357</v>
      </c>
      <c r="H207" s="586" t="s">
        <v>66</v>
      </c>
      <c r="I207" s="156"/>
      <c r="J207" s="157" t="s">
        <v>68</v>
      </c>
      <c r="K207" s="329"/>
      <c r="L207" s="329"/>
      <c r="M207" s="650">
        <v>1200000</v>
      </c>
      <c r="N207" s="331">
        <v>1200000</v>
      </c>
      <c r="O207" s="169">
        <f t="shared" si="98"/>
        <v>0</v>
      </c>
      <c r="P207" s="234">
        <v>1</v>
      </c>
      <c r="Q207" s="651">
        <v>1</v>
      </c>
      <c r="R207" s="652">
        <v>1</v>
      </c>
      <c r="S207" s="652">
        <v>1</v>
      </c>
      <c r="T207" s="652">
        <v>1</v>
      </c>
      <c r="U207" s="157"/>
      <c r="V207" s="162"/>
      <c r="W207" s="162"/>
      <c r="X207" s="163"/>
      <c r="Y207" s="164"/>
      <c r="Z207" s="164"/>
      <c r="AA207" s="153"/>
      <c r="AB207" s="153"/>
      <c r="AC207" s="153">
        <v>2563</v>
      </c>
      <c r="AD207" s="153">
        <v>2563</v>
      </c>
      <c r="AE207" s="153" t="s">
        <v>69</v>
      </c>
      <c r="AF207" s="157"/>
      <c r="AG207" s="166" t="s">
        <v>95</v>
      </c>
      <c r="AH207" s="166"/>
      <c r="AI207" s="167"/>
      <c r="AJ207" s="650">
        <v>1200000</v>
      </c>
      <c r="AK207" s="156"/>
      <c r="AL207" s="156">
        <v>1200000</v>
      </c>
      <c r="AM207" s="653">
        <f t="shared" si="100"/>
        <v>480000</v>
      </c>
      <c r="AN207" s="156">
        <f t="shared" si="101"/>
        <v>360000</v>
      </c>
      <c r="AO207" s="156">
        <f t="shared" si="102"/>
        <v>360000</v>
      </c>
      <c r="AP207" s="156"/>
      <c r="AQ207" s="169"/>
      <c r="AR207" s="169"/>
      <c r="AS207" s="169"/>
      <c r="AT207" s="169"/>
      <c r="AU207" s="169"/>
      <c r="AV207" s="156"/>
      <c r="AW207" s="156"/>
      <c r="AX207" s="156"/>
      <c r="AY207" s="611"/>
      <c r="AZ207" s="41">
        <f t="shared" si="99"/>
        <v>1200000</v>
      </c>
      <c r="BA207" s="41">
        <f t="shared" si="103"/>
        <v>0</v>
      </c>
      <c r="BB207" s="654" t="s">
        <v>83</v>
      </c>
    </row>
    <row r="208" spans="1:56" s="327" customFormat="1" ht="23.25">
      <c r="A208" s="153">
        <v>2</v>
      </c>
      <c r="B208" s="153">
        <v>13</v>
      </c>
      <c r="C208" s="328" t="s">
        <v>358</v>
      </c>
      <c r="D208" s="153">
        <v>3.3</v>
      </c>
      <c r="E208" s="153">
        <v>9</v>
      </c>
      <c r="F208" s="157" t="s">
        <v>359</v>
      </c>
      <c r="G208" s="157" t="s">
        <v>65</v>
      </c>
      <c r="H208" s="157" t="s">
        <v>66</v>
      </c>
      <c r="I208" s="156"/>
      <c r="J208" s="157" t="s">
        <v>68</v>
      </c>
      <c r="K208" s="329"/>
      <c r="L208" s="329"/>
      <c r="M208" s="330">
        <v>1500000</v>
      </c>
      <c r="N208" s="331">
        <v>1500000</v>
      </c>
      <c r="O208" s="169">
        <f t="shared" si="98"/>
        <v>0</v>
      </c>
      <c r="P208" s="234">
        <v>1</v>
      </c>
      <c r="Q208" s="651">
        <v>1</v>
      </c>
      <c r="R208" s="652">
        <v>1</v>
      </c>
      <c r="S208" s="652">
        <v>1</v>
      </c>
      <c r="T208" s="652">
        <v>1</v>
      </c>
      <c r="U208" s="157"/>
      <c r="V208" s="162"/>
      <c r="W208" s="162"/>
      <c r="X208" s="163"/>
      <c r="Y208" s="164"/>
      <c r="Z208" s="164"/>
      <c r="AA208" s="153"/>
      <c r="AB208" s="153"/>
      <c r="AC208" s="153">
        <v>2563</v>
      </c>
      <c r="AD208" s="153">
        <v>2563</v>
      </c>
      <c r="AE208" s="153" t="s">
        <v>69</v>
      </c>
      <c r="AF208" s="157"/>
      <c r="AG208" s="166" t="s">
        <v>95</v>
      </c>
      <c r="AH208" s="166"/>
      <c r="AI208" s="167"/>
      <c r="AJ208" s="330">
        <v>1500000</v>
      </c>
      <c r="AK208" s="156"/>
      <c r="AL208" s="156">
        <v>1500000</v>
      </c>
      <c r="AM208" s="653">
        <f t="shared" si="100"/>
        <v>600000</v>
      </c>
      <c r="AN208" s="156">
        <f t="shared" si="101"/>
        <v>450000</v>
      </c>
      <c r="AO208" s="156">
        <f t="shared" si="102"/>
        <v>450000</v>
      </c>
      <c r="AP208" s="156"/>
      <c r="AQ208" s="169"/>
      <c r="AR208" s="169"/>
      <c r="AS208" s="169"/>
      <c r="AT208" s="169"/>
      <c r="AU208" s="169"/>
      <c r="AV208" s="156"/>
      <c r="AW208" s="156"/>
      <c r="AX208" s="156"/>
      <c r="AY208" s="611"/>
      <c r="AZ208" s="41">
        <f t="shared" si="99"/>
        <v>1500000</v>
      </c>
      <c r="BA208" s="41">
        <f t="shared" si="103"/>
        <v>0</v>
      </c>
      <c r="BB208" s="654" t="s">
        <v>83</v>
      </c>
    </row>
    <row r="209" spans="1:56" s="327" customFormat="1" ht="23.25">
      <c r="A209" s="153">
        <v>2</v>
      </c>
      <c r="B209" s="153">
        <v>14</v>
      </c>
      <c r="C209" s="328" t="s">
        <v>360</v>
      </c>
      <c r="D209" s="153">
        <v>3.3</v>
      </c>
      <c r="E209" s="153">
        <v>9</v>
      </c>
      <c r="F209" s="656" t="s">
        <v>361</v>
      </c>
      <c r="G209" s="657" t="s">
        <v>362</v>
      </c>
      <c r="H209" s="586" t="s">
        <v>66</v>
      </c>
      <c r="I209" s="156"/>
      <c r="J209" s="157" t="s">
        <v>68</v>
      </c>
      <c r="K209" s="329"/>
      <c r="L209" s="329"/>
      <c r="M209" s="658">
        <v>1500000</v>
      </c>
      <c r="N209" s="331">
        <v>1500000</v>
      </c>
      <c r="O209" s="169">
        <f t="shared" si="98"/>
        <v>0</v>
      </c>
      <c r="P209" s="234">
        <v>1</v>
      </c>
      <c r="Q209" s="651">
        <v>1</v>
      </c>
      <c r="R209" s="652">
        <v>1</v>
      </c>
      <c r="S209" s="652">
        <v>1</v>
      </c>
      <c r="T209" s="652">
        <v>1</v>
      </c>
      <c r="U209" s="157"/>
      <c r="V209" s="162"/>
      <c r="W209" s="162"/>
      <c r="X209" s="163"/>
      <c r="Y209" s="164"/>
      <c r="Z209" s="164"/>
      <c r="AA209" s="153"/>
      <c r="AB209" s="153"/>
      <c r="AC209" s="153">
        <v>2563</v>
      </c>
      <c r="AD209" s="153">
        <v>2563</v>
      </c>
      <c r="AE209" s="153" t="s">
        <v>69</v>
      </c>
      <c r="AF209" s="157"/>
      <c r="AG209" s="166" t="s">
        <v>95</v>
      </c>
      <c r="AH209" s="166"/>
      <c r="AI209" s="167"/>
      <c r="AJ209" s="658">
        <v>1500000</v>
      </c>
      <c r="AK209" s="156"/>
      <c r="AL209" s="156">
        <v>1500000</v>
      </c>
      <c r="AM209" s="653">
        <f t="shared" si="100"/>
        <v>600000</v>
      </c>
      <c r="AN209" s="156">
        <f t="shared" si="101"/>
        <v>450000</v>
      </c>
      <c r="AO209" s="156">
        <f t="shared" si="102"/>
        <v>450000</v>
      </c>
      <c r="AP209" s="156"/>
      <c r="AQ209" s="169"/>
      <c r="AR209" s="169"/>
      <c r="AS209" s="169"/>
      <c r="AT209" s="169"/>
      <c r="AU209" s="169"/>
      <c r="AV209" s="156"/>
      <c r="AW209" s="156"/>
      <c r="AX209" s="156"/>
      <c r="AY209" s="611"/>
      <c r="AZ209" s="41">
        <f t="shared" si="99"/>
        <v>1500000</v>
      </c>
      <c r="BA209" s="41">
        <f t="shared" si="103"/>
        <v>0</v>
      </c>
      <c r="BB209" s="654" t="s">
        <v>83</v>
      </c>
    </row>
    <row r="210" spans="1:56" s="327" customFormat="1" ht="23.25">
      <c r="A210" s="153">
        <v>2</v>
      </c>
      <c r="B210" s="153">
        <v>15</v>
      </c>
      <c r="C210" s="328" t="s">
        <v>363</v>
      </c>
      <c r="D210" s="153">
        <v>3.3</v>
      </c>
      <c r="E210" s="153">
        <v>9</v>
      </c>
      <c r="F210" s="157" t="s">
        <v>364</v>
      </c>
      <c r="G210" s="157" t="s">
        <v>365</v>
      </c>
      <c r="H210" s="157" t="s">
        <v>66</v>
      </c>
      <c r="I210" s="156"/>
      <c r="J210" s="157" t="s">
        <v>68</v>
      </c>
      <c r="K210" s="550"/>
      <c r="L210" s="550"/>
      <c r="M210" s="331">
        <v>1500000</v>
      </c>
      <c r="N210" s="331">
        <v>1500000</v>
      </c>
      <c r="O210" s="169">
        <f t="shared" si="98"/>
        <v>0</v>
      </c>
      <c r="P210" s="234">
        <v>1</v>
      </c>
      <c r="Q210" s="651">
        <v>1</v>
      </c>
      <c r="R210" s="652">
        <v>1</v>
      </c>
      <c r="S210" s="652">
        <v>1</v>
      </c>
      <c r="T210" s="652">
        <v>1</v>
      </c>
      <c r="U210" s="157"/>
      <c r="V210" s="162"/>
      <c r="W210" s="162"/>
      <c r="X210" s="163"/>
      <c r="Y210" s="164"/>
      <c r="Z210" s="164"/>
      <c r="AA210" s="153"/>
      <c r="AB210" s="153"/>
      <c r="AC210" s="153">
        <v>2563</v>
      </c>
      <c r="AD210" s="153">
        <v>2563</v>
      </c>
      <c r="AE210" s="153" t="s">
        <v>69</v>
      </c>
      <c r="AF210" s="157"/>
      <c r="AG210" s="166" t="s">
        <v>95</v>
      </c>
      <c r="AH210" s="166"/>
      <c r="AI210" s="167"/>
      <c r="AJ210" s="331">
        <v>1500000</v>
      </c>
      <c r="AK210" s="156"/>
      <c r="AL210" s="156">
        <v>1500000</v>
      </c>
      <c r="AM210" s="653">
        <f t="shared" si="100"/>
        <v>600000</v>
      </c>
      <c r="AN210" s="156">
        <f t="shared" si="101"/>
        <v>450000</v>
      </c>
      <c r="AO210" s="156">
        <f t="shared" si="102"/>
        <v>450000</v>
      </c>
      <c r="AP210" s="156"/>
      <c r="AQ210" s="169"/>
      <c r="AR210" s="169"/>
      <c r="AS210" s="169"/>
      <c r="AT210" s="169"/>
      <c r="AU210" s="169"/>
      <c r="AV210" s="156"/>
      <c r="AW210" s="156"/>
      <c r="AX210" s="156"/>
      <c r="AY210" s="611"/>
      <c r="AZ210" s="41">
        <f t="shared" si="99"/>
        <v>1500000</v>
      </c>
      <c r="BA210" s="41">
        <f t="shared" si="103"/>
        <v>0</v>
      </c>
      <c r="BB210" s="654" t="s">
        <v>83</v>
      </c>
    </row>
    <row r="211" spans="1:56" s="327" customFormat="1" ht="23.25">
      <c r="A211" s="153">
        <v>2.1</v>
      </c>
      <c r="B211" s="153">
        <v>16</v>
      </c>
      <c r="C211" s="328" t="s">
        <v>366</v>
      </c>
      <c r="D211" s="153">
        <v>3.3</v>
      </c>
      <c r="E211" s="153">
        <v>9</v>
      </c>
      <c r="F211" s="157" t="s">
        <v>345</v>
      </c>
      <c r="G211" s="157" t="s">
        <v>345</v>
      </c>
      <c r="H211" s="157" t="s">
        <v>66</v>
      </c>
      <c r="I211" s="156"/>
      <c r="J211" s="157" t="s">
        <v>68</v>
      </c>
      <c r="K211" s="329"/>
      <c r="L211" s="329"/>
      <c r="M211" s="330">
        <v>1000000</v>
      </c>
      <c r="N211" s="331">
        <v>1000000</v>
      </c>
      <c r="O211" s="169">
        <f t="shared" si="98"/>
        <v>0</v>
      </c>
      <c r="P211" s="234">
        <v>1</v>
      </c>
      <c r="Q211" s="651">
        <v>1</v>
      </c>
      <c r="R211" s="652">
        <v>1</v>
      </c>
      <c r="S211" s="652">
        <v>1</v>
      </c>
      <c r="T211" s="652">
        <v>1</v>
      </c>
      <c r="U211" s="157"/>
      <c r="V211" s="162"/>
      <c r="W211" s="162"/>
      <c r="X211" s="163"/>
      <c r="Y211" s="164"/>
      <c r="Z211" s="164"/>
      <c r="AA211" s="153"/>
      <c r="AB211" s="153"/>
      <c r="AC211" s="153">
        <v>2563</v>
      </c>
      <c r="AD211" s="153">
        <v>2563</v>
      </c>
      <c r="AE211" s="153" t="s">
        <v>69</v>
      </c>
      <c r="AF211" s="157"/>
      <c r="AG211" s="166" t="s">
        <v>95</v>
      </c>
      <c r="AH211" s="166"/>
      <c r="AI211" s="167"/>
      <c r="AJ211" s="330">
        <v>1000000</v>
      </c>
      <c r="AK211" s="156"/>
      <c r="AL211" s="156">
        <v>1000000</v>
      </c>
      <c r="AM211" s="653">
        <f t="shared" si="100"/>
        <v>400000</v>
      </c>
      <c r="AN211" s="156">
        <f t="shared" si="101"/>
        <v>300000</v>
      </c>
      <c r="AO211" s="156">
        <f t="shared" si="102"/>
        <v>300000</v>
      </c>
      <c r="AP211" s="156"/>
      <c r="AQ211" s="169"/>
      <c r="AR211" s="169"/>
      <c r="AS211" s="169"/>
      <c r="AT211" s="169"/>
      <c r="AU211" s="169"/>
      <c r="AV211" s="156"/>
      <c r="AW211" s="156"/>
      <c r="AX211" s="156"/>
      <c r="AY211" s="611"/>
      <c r="AZ211" s="41">
        <f t="shared" si="99"/>
        <v>1000000</v>
      </c>
      <c r="BA211" s="41">
        <f t="shared" si="103"/>
        <v>0</v>
      </c>
      <c r="BB211" s="654" t="s">
        <v>83</v>
      </c>
    </row>
    <row r="212" spans="1:56" s="327" customFormat="1" ht="23.25">
      <c r="A212" s="153">
        <v>2</v>
      </c>
      <c r="B212" s="153">
        <v>17</v>
      </c>
      <c r="C212" s="328" t="s">
        <v>367</v>
      </c>
      <c r="D212" s="153">
        <v>3.3</v>
      </c>
      <c r="E212" s="153">
        <v>9</v>
      </c>
      <c r="F212" s="157" t="s">
        <v>94</v>
      </c>
      <c r="G212" s="157" t="s">
        <v>65</v>
      </c>
      <c r="H212" s="157" t="s">
        <v>66</v>
      </c>
      <c r="I212" s="156"/>
      <c r="J212" s="157" t="s">
        <v>68</v>
      </c>
      <c r="K212" s="550">
        <v>18.300699999999999</v>
      </c>
      <c r="L212" s="550">
        <v>99.469099999999997</v>
      </c>
      <c r="M212" s="331">
        <v>100000</v>
      </c>
      <c r="N212" s="331">
        <v>100000</v>
      </c>
      <c r="O212" s="169">
        <f t="shared" si="98"/>
        <v>0</v>
      </c>
      <c r="P212" s="234">
        <v>1</v>
      </c>
      <c r="Q212" s="651">
        <v>1</v>
      </c>
      <c r="R212" s="652">
        <v>1</v>
      </c>
      <c r="S212" s="652">
        <v>1</v>
      </c>
      <c r="T212" s="652">
        <v>1</v>
      </c>
      <c r="U212" s="157"/>
      <c r="V212" s="162"/>
      <c r="W212" s="162"/>
      <c r="X212" s="163"/>
      <c r="Y212" s="164"/>
      <c r="Z212" s="164"/>
      <c r="AA212" s="153"/>
      <c r="AB212" s="153"/>
      <c r="AC212" s="153">
        <v>2563</v>
      </c>
      <c r="AD212" s="153">
        <v>2563</v>
      </c>
      <c r="AE212" s="153" t="s">
        <v>69</v>
      </c>
      <c r="AF212" s="157"/>
      <c r="AG212" s="166" t="s">
        <v>95</v>
      </c>
      <c r="AH212" s="166"/>
      <c r="AI212" s="167"/>
      <c r="AJ212" s="331">
        <v>100000</v>
      </c>
      <c r="AK212" s="156"/>
      <c r="AL212" s="156">
        <v>100000</v>
      </c>
      <c r="AM212" s="653">
        <f t="shared" si="100"/>
        <v>40000</v>
      </c>
      <c r="AN212" s="156">
        <f t="shared" si="101"/>
        <v>30000</v>
      </c>
      <c r="AO212" s="156">
        <f t="shared" si="102"/>
        <v>30000</v>
      </c>
      <c r="AP212" s="156"/>
      <c r="AQ212" s="169"/>
      <c r="AR212" s="169"/>
      <c r="AS212" s="169"/>
      <c r="AT212" s="169"/>
      <c r="AU212" s="169"/>
      <c r="AV212" s="156"/>
      <c r="AW212" s="156"/>
      <c r="AX212" s="156"/>
      <c r="AY212" s="611"/>
      <c r="AZ212" s="41">
        <f t="shared" si="99"/>
        <v>100000</v>
      </c>
      <c r="BA212" s="41">
        <f t="shared" si="103"/>
        <v>0</v>
      </c>
      <c r="BB212" s="654" t="s">
        <v>83</v>
      </c>
    </row>
    <row r="213" spans="1:56" s="327" customFormat="1" ht="23.25">
      <c r="A213" s="153">
        <v>2</v>
      </c>
      <c r="B213" s="153">
        <v>18</v>
      </c>
      <c r="C213" s="328" t="s">
        <v>368</v>
      </c>
      <c r="D213" s="153">
        <v>3.3</v>
      </c>
      <c r="E213" s="153">
        <v>9</v>
      </c>
      <c r="F213" s="157" t="s">
        <v>94</v>
      </c>
      <c r="G213" s="157" t="s">
        <v>65</v>
      </c>
      <c r="H213" s="157" t="s">
        <v>66</v>
      </c>
      <c r="I213" s="156"/>
      <c r="J213" s="157" t="s">
        <v>68</v>
      </c>
      <c r="K213" s="550">
        <v>18.300699999999999</v>
      </c>
      <c r="L213" s="550">
        <v>99.469099999999997</v>
      </c>
      <c r="M213" s="331">
        <v>100000</v>
      </c>
      <c r="N213" s="331">
        <v>100000</v>
      </c>
      <c r="O213" s="169">
        <f t="shared" si="98"/>
        <v>0</v>
      </c>
      <c r="P213" s="234">
        <v>1</v>
      </c>
      <c r="Q213" s="651">
        <v>1</v>
      </c>
      <c r="R213" s="652">
        <v>1</v>
      </c>
      <c r="S213" s="652">
        <v>1</v>
      </c>
      <c r="T213" s="652">
        <v>1</v>
      </c>
      <c r="U213" s="157"/>
      <c r="V213" s="162"/>
      <c r="W213" s="162"/>
      <c r="X213" s="163"/>
      <c r="Y213" s="164"/>
      <c r="Z213" s="164"/>
      <c r="AA213" s="153"/>
      <c r="AB213" s="153"/>
      <c r="AC213" s="153">
        <v>2563</v>
      </c>
      <c r="AD213" s="153">
        <v>2563</v>
      </c>
      <c r="AE213" s="153" t="s">
        <v>69</v>
      </c>
      <c r="AF213" s="157"/>
      <c r="AG213" s="166" t="s">
        <v>95</v>
      </c>
      <c r="AH213" s="166"/>
      <c r="AI213" s="167"/>
      <c r="AJ213" s="331">
        <v>100000</v>
      </c>
      <c r="AK213" s="156"/>
      <c r="AL213" s="156">
        <v>100000</v>
      </c>
      <c r="AM213" s="653">
        <f t="shared" si="100"/>
        <v>40000</v>
      </c>
      <c r="AN213" s="156">
        <f t="shared" si="101"/>
        <v>30000</v>
      </c>
      <c r="AO213" s="156">
        <f t="shared" si="102"/>
        <v>30000</v>
      </c>
      <c r="AP213" s="156"/>
      <c r="AQ213" s="169"/>
      <c r="AR213" s="169"/>
      <c r="AS213" s="169"/>
      <c r="AT213" s="169"/>
      <c r="AU213" s="169"/>
      <c r="AV213" s="156"/>
      <c r="AW213" s="156"/>
      <c r="AX213" s="156"/>
      <c r="AY213" s="611"/>
      <c r="AZ213" s="41">
        <f t="shared" si="99"/>
        <v>100000</v>
      </c>
      <c r="BA213" s="41">
        <f t="shared" si="103"/>
        <v>0</v>
      </c>
      <c r="BB213" s="654" t="s">
        <v>83</v>
      </c>
    </row>
    <row r="214" spans="1:56" s="327" customFormat="1" ht="23.25">
      <c r="A214" s="153">
        <v>2</v>
      </c>
      <c r="B214" s="153">
        <v>19</v>
      </c>
      <c r="C214" s="328" t="s">
        <v>369</v>
      </c>
      <c r="D214" s="153">
        <v>3.3</v>
      </c>
      <c r="E214" s="153">
        <v>9</v>
      </c>
      <c r="F214" s="157" t="s">
        <v>370</v>
      </c>
      <c r="G214" s="157" t="s">
        <v>370</v>
      </c>
      <c r="H214" s="586" t="s">
        <v>66</v>
      </c>
      <c r="I214" s="156"/>
      <c r="J214" s="157" t="s">
        <v>68</v>
      </c>
      <c r="K214" s="329"/>
      <c r="L214" s="329"/>
      <c r="M214" s="650">
        <v>900000</v>
      </c>
      <c r="N214" s="331">
        <v>900000</v>
      </c>
      <c r="O214" s="169">
        <f t="shared" si="98"/>
        <v>0</v>
      </c>
      <c r="P214" s="234">
        <v>1</v>
      </c>
      <c r="Q214" s="651">
        <v>1</v>
      </c>
      <c r="R214" s="652">
        <v>1</v>
      </c>
      <c r="S214" s="652">
        <v>1</v>
      </c>
      <c r="T214" s="652">
        <v>1</v>
      </c>
      <c r="U214" s="157"/>
      <c r="V214" s="162"/>
      <c r="W214" s="162"/>
      <c r="X214" s="163"/>
      <c r="Y214" s="164"/>
      <c r="Z214" s="164"/>
      <c r="AA214" s="153"/>
      <c r="AB214" s="153"/>
      <c r="AC214" s="153">
        <v>2563</v>
      </c>
      <c r="AD214" s="153">
        <v>2563</v>
      </c>
      <c r="AE214" s="153" t="s">
        <v>69</v>
      </c>
      <c r="AF214" s="157"/>
      <c r="AG214" s="166" t="s">
        <v>95</v>
      </c>
      <c r="AH214" s="166"/>
      <c r="AI214" s="167"/>
      <c r="AJ214" s="650">
        <v>900000</v>
      </c>
      <c r="AK214" s="156"/>
      <c r="AL214" s="156">
        <v>900000</v>
      </c>
      <c r="AM214" s="653">
        <f t="shared" si="100"/>
        <v>360000</v>
      </c>
      <c r="AN214" s="156">
        <f t="shared" si="101"/>
        <v>270000</v>
      </c>
      <c r="AO214" s="156">
        <f t="shared" si="102"/>
        <v>270000</v>
      </c>
      <c r="AP214" s="156"/>
      <c r="AQ214" s="169"/>
      <c r="AR214" s="169"/>
      <c r="AS214" s="169"/>
      <c r="AT214" s="169"/>
      <c r="AU214" s="169"/>
      <c r="AV214" s="156"/>
      <c r="AW214" s="156"/>
      <c r="AX214" s="156"/>
      <c r="AY214" s="611"/>
      <c r="AZ214" s="41">
        <f t="shared" si="99"/>
        <v>900000</v>
      </c>
      <c r="BA214" s="41">
        <f t="shared" si="103"/>
        <v>0</v>
      </c>
      <c r="BB214" s="654" t="s">
        <v>83</v>
      </c>
    </row>
    <row r="215" spans="1:56" s="327" customFormat="1" ht="23.25">
      <c r="A215" s="153">
        <v>2</v>
      </c>
      <c r="B215" s="153">
        <v>20</v>
      </c>
      <c r="C215" s="328" t="s">
        <v>371</v>
      </c>
      <c r="D215" s="153">
        <v>3.3</v>
      </c>
      <c r="E215" s="153">
        <v>9</v>
      </c>
      <c r="F215" s="157" t="s">
        <v>372</v>
      </c>
      <c r="G215" s="157" t="s">
        <v>370</v>
      </c>
      <c r="H215" s="157" t="s">
        <v>66</v>
      </c>
      <c r="I215" s="156"/>
      <c r="J215" s="157" t="s">
        <v>68</v>
      </c>
      <c r="K215" s="329"/>
      <c r="L215" s="329"/>
      <c r="M215" s="330">
        <v>1500000</v>
      </c>
      <c r="N215" s="331">
        <v>1500000</v>
      </c>
      <c r="O215" s="169">
        <f t="shared" si="98"/>
        <v>0</v>
      </c>
      <c r="P215" s="234">
        <v>1</v>
      </c>
      <c r="Q215" s="651">
        <v>1</v>
      </c>
      <c r="R215" s="652">
        <v>1</v>
      </c>
      <c r="S215" s="652">
        <v>1</v>
      </c>
      <c r="T215" s="652">
        <v>1</v>
      </c>
      <c r="U215" s="157"/>
      <c r="V215" s="162"/>
      <c r="W215" s="162"/>
      <c r="X215" s="163"/>
      <c r="Y215" s="164"/>
      <c r="Z215" s="164"/>
      <c r="AA215" s="153"/>
      <c r="AB215" s="153"/>
      <c r="AC215" s="153">
        <v>2563</v>
      </c>
      <c r="AD215" s="153">
        <v>2563</v>
      </c>
      <c r="AE215" s="153" t="s">
        <v>69</v>
      </c>
      <c r="AF215" s="157"/>
      <c r="AG215" s="166" t="s">
        <v>95</v>
      </c>
      <c r="AH215" s="166"/>
      <c r="AI215" s="167"/>
      <c r="AJ215" s="330">
        <v>1500000</v>
      </c>
      <c r="AK215" s="156"/>
      <c r="AL215" s="156">
        <v>1500000</v>
      </c>
      <c r="AM215" s="653">
        <f t="shared" si="100"/>
        <v>600000</v>
      </c>
      <c r="AN215" s="156">
        <f t="shared" si="101"/>
        <v>450000</v>
      </c>
      <c r="AO215" s="156">
        <f t="shared" si="102"/>
        <v>450000</v>
      </c>
      <c r="AP215" s="156"/>
      <c r="AQ215" s="169"/>
      <c r="AR215" s="169"/>
      <c r="AS215" s="169"/>
      <c r="AT215" s="169"/>
      <c r="AU215" s="169"/>
      <c r="AV215" s="156"/>
      <c r="AW215" s="156"/>
      <c r="AX215" s="156"/>
      <c r="AY215" s="611"/>
      <c r="AZ215" s="41">
        <f t="shared" si="99"/>
        <v>1500000</v>
      </c>
      <c r="BA215" s="41">
        <f t="shared" si="103"/>
        <v>0</v>
      </c>
      <c r="BB215" s="654" t="s">
        <v>83</v>
      </c>
    </row>
    <row r="216" spans="1:56" s="327" customFormat="1" ht="23.25">
      <c r="A216" s="153">
        <v>2</v>
      </c>
      <c r="B216" s="153">
        <v>21</v>
      </c>
      <c r="C216" s="655" t="s">
        <v>373</v>
      </c>
      <c r="D216" s="153">
        <v>3.3</v>
      </c>
      <c r="E216" s="153">
        <v>9</v>
      </c>
      <c r="F216" s="656" t="s">
        <v>374</v>
      </c>
      <c r="G216" s="657" t="s">
        <v>362</v>
      </c>
      <c r="H216" s="586" t="s">
        <v>66</v>
      </c>
      <c r="I216" s="156"/>
      <c r="J216" s="157" t="s">
        <v>68</v>
      </c>
      <c r="K216" s="329"/>
      <c r="L216" s="329"/>
      <c r="M216" s="658">
        <v>900000</v>
      </c>
      <c r="N216" s="331">
        <v>900000</v>
      </c>
      <c r="O216" s="169">
        <f t="shared" si="98"/>
        <v>0</v>
      </c>
      <c r="P216" s="234">
        <v>1</v>
      </c>
      <c r="Q216" s="651">
        <v>1</v>
      </c>
      <c r="R216" s="652">
        <v>1</v>
      </c>
      <c r="S216" s="652">
        <v>1</v>
      </c>
      <c r="T216" s="652">
        <v>1</v>
      </c>
      <c r="U216" s="157"/>
      <c r="V216" s="162"/>
      <c r="W216" s="162"/>
      <c r="X216" s="163"/>
      <c r="Y216" s="164"/>
      <c r="Z216" s="164"/>
      <c r="AA216" s="153"/>
      <c r="AB216" s="153"/>
      <c r="AC216" s="153">
        <v>2563</v>
      </c>
      <c r="AD216" s="153">
        <v>2563</v>
      </c>
      <c r="AE216" s="153" t="s">
        <v>69</v>
      </c>
      <c r="AF216" s="157"/>
      <c r="AG216" s="166" t="s">
        <v>95</v>
      </c>
      <c r="AH216" s="166"/>
      <c r="AI216" s="167"/>
      <c r="AJ216" s="658">
        <v>900000</v>
      </c>
      <c r="AK216" s="156"/>
      <c r="AL216" s="156">
        <v>900000</v>
      </c>
      <c r="AM216" s="653">
        <f t="shared" si="100"/>
        <v>360000</v>
      </c>
      <c r="AN216" s="156">
        <f t="shared" si="101"/>
        <v>270000</v>
      </c>
      <c r="AO216" s="156">
        <f t="shared" si="102"/>
        <v>270000</v>
      </c>
      <c r="AP216" s="156"/>
      <c r="AQ216" s="169"/>
      <c r="AR216" s="169"/>
      <c r="AS216" s="169"/>
      <c r="AT216" s="169"/>
      <c r="AU216" s="169"/>
      <c r="AV216" s="156"/>
      <c r="AW216" s="156"/>
      <c r="AX216" s="156"/>
      <c r="AY216" s="611"/>
      <c r="AZ216" s="41">
        <f t="shared" si="99"/>
        <v>900000</v>
      </c>
      <c r="BA216" s="41">
        <f t="shared" si="103"/>
        <v>0</v>
      </c>
      <c r="BB216" s="654" t="s">
        <v>83</v>
      </c>
    </row>
    <row r="217" spans="1:56" s="74" customFormat="1" ht="23.2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7"/>
      <c r="N217" s="67"/>
      <c r="O217" s="169">
        <f t="shared" si="98"/>
        <v>0</v>
      </c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70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71"/>
      <c r="AY217" s="72"/>
      <c r="AZ217" s="41">
        <f t="shared" si="93"/>
        <v>0</v>
      </c>
      <c r="BA217" s="41">
        <f t="shared" si="103"/>
        <v>0</v>
      </c>
      <c r="BB217" s="73" t="s">
        <v>83</v>
      </c>
      <c r="BD217" s="75"/>
    </row>
    <row r="218" spans="1:56" s="253" customFormat="1" ht="23.25">
      <c r="B218" s="254">
        <f>COUNT(B219:B245)</f>
        <v>25</v>
      </c>
      <c r="C218" s="263" t="s">
        <v>127</v>
      </c>
      <c r="D218" s="256"/>
      <c r="E218" s="254"/>
      <c r="F218" s="254"/>
      <c r="G218" s="254"/>
      <c r="H218" s="254"/>
      <c r="I218" s="254"/>
      <c r="J218" s="254"/>
      <c r="K218" s="254"/>
      <c r="L218" s="254"/>
      <c r="M218" s="257">
        <f>SUM(M219:M245)</f>
        <v>17550000</v>
      </c>
      <c r="N218" s="257">
        <f>SUM(N219:N245)</f>
        <v>17550000</v>
      </c>
      <c r="O218" s="254"/>
      <c r="P218" s="254"/>
      <c r="V218" s="257">
        <f>SUM(V219:V245)</f>
        <v>35168</v>
      </c>
      <c r="W218" s="257">
        <f>SUM(W219:W245)</f>
        <v>30.625999999999998</v>
      </c>
      <c r="X218" s="659">
        <f>SUM(X219:X245)</f>
        <v>5.6429999999999998</v>
      </c>
      <c r="Y218" s="257">
        <f>SUM(Y219:Y245)</f>
        <v>3380</v>
      </c>
      <c r="Z218" s="257">
        <f>SUM(Z219:Z245)</f>
        <v>250</v>
      </c>
      <c r="AH218" s="254"/>
      <c r="AI218" s="254"/>
      <c r="AJ218" s="257">
        <f t="shared" ref="AJ218:AY218" si="104">SUM(AJ219:AJ245)</f>
        <v>17550000</v>
      </c>
      <c r="AK218" s="259">
        <f t="shared" si="104"/>
        <v>600000</v>
      </c>
      <c r="AL218" s="257">
        <f t="shared" si="104"/>
        <v>16950000</v>
      </c>
      <c r="AM218" s="257">
        <f t="shared" si="104"/>
        <v>4161666</v>
      </c>
      <c r="AN218" s="257">
        <f t="shared" si="104"/>
        <v>4231666</v>
      </c>
      <c r="AO218" s="257">
        <f t="shared" si="104"/>
        <v>4319166</v>
      </c>
      <c r="AP218" s="257">
        <f t="shared" si="104"/>
        <v>3694166</v>
      </c>
      <c r="AQ218" s="257">
        <f t="shared" si="104"/>
        <v>521666</v>
      </c>
      <c r="AR218" s="257">
        <f t="shared" si="104"/>
        <v>521670</v>
      </c>
      <c r="AS218" s="257">
        <f t="shared" si="104"/>
        <v>100000</v>
      </c>
      <c r="AT218" s="257">
        <f t="shared" si="104"/>
        <v>0</v>
      </c>
      <c r="AU218" s="257">
        <f t="shared" si="104"/>
        <v>0</v>
      </c>
      <c r="AV218" s="257">
        <f t="shared" si="104"/>
        <v>0</v>
      </c>
      <c r="AW218" s="257">
        <f t="shared" si="104"/>
        <v>0</v>
      </c>
      <c r="AX218" s="375">
        <f t="shared" si="104"/>
        <v>0</v>
      </c>
      <c r="AY218" s="375">
        <f t="shared" si="104"/>
        <v>0</v>
      </c>
      <c r="AZ218" s="41">
        <f t="shared" si="93"/>
        <v>17550000</v>
      </c>
      <c r="BA218" s="41">
        <f t="shared" si="103"/>
        <v>0</v>
      </c>
      <c r="BB218" s="254" t="s">
        <v>89</v>
      </c>
      <c r="BD218" s="261"/>
    </row>
    <row r="219" spans="1:56" s="74" customFormat="1" ht="23.2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7"/>
      <c r="N219" s="67"/>
      <c r="O219" s="68"/>
      <c r="P219" s="66"/>
      <c r="Q219" s="66"/>
      <c r="R219" s="66"/>
      <c r="S219" s="66"/>
      <c r="T219" s="66"/>
      <c r="U219" s="66"/>
      <c r="V219" s="66"/>
      <c r="W219" s="66"/>
      <c r="X219" s="660"/>
      <c r="Y219" s="67"/>
      <c r="Z219" s="67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70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71"/>
      <c r="AY219" s="72"/>
      <c r="AZ219" s="41">
        <f t="shared" si="93"/>
        <v>0</v>
      </c>
      <c r="BA219" s="41">
        <f t="shared" si="103"/>
        <v>0</v>
      </c>
      <c r="BB219" s="73" t="s">
        <v>89</v>
      </c>
      <c r="BD219" s="75"/>
    </row>
    <row r="220" spans="1:56" s="152" customFormat="1" ht="24" customHeight="1">
      <c r="A220" s="150">
        <v>2</v>
      </c>
      <c r="B220" s="150">
        <v>1</v>
      </c>
      <c r="C220" s="661" t="s">
        <v>375</v>
      </c>
      <c r="D220" s="662">
        <v>3.3</v>
      </c>
      <c r="E220" s="662">
        <v>9</v>
      </c>
      <c r="F220" s="663" t="s">
        <v>88</v>
      </c>
      <c r="G220" s="664" t="s">
        <v>88</v>
      </c>
      <c r="H220" s="664" t="s">
        <v>89</v>
      </c>
      <c r="I220" s="665" t="s">
        <v>90</v>
      </c>
      <c r="J220" s="666" t="s">
        <v>91</v>
      </c>
      <c r="K220" s="667">
        <v>19.152899999999999</v>
      </c>
      <c r="L220" s="667">
        <v>99.941789999999997</v>
      </c>
      <c r="M220" s="668">
        <v>1000000</v>
      </c>
      <c r="N220" s="668">
        <v>1000000</v>
      </c>
      <c r="O220" s="169"/>
      <c r="P220" s="669">
        <v>1</v>
      </c>
      <c r="Q220" s="669">
        <v>1</v>
      </c>
      <c r="R220" s="669">
        <v>1</v>
      </c>
      <c r="S220" s="669">
        <v>1</v>
      </c>
      <c r="T220" s="669">
        <v>1</v>
      </c>
      <c r="U220" s="150"/>
      <c r="V220" s="670"/>
      <c r="W220" s="150"/>
      <c r="X220" s="671"/>
      <c r="Y220" s="672"/>
      <c r="Z220" s="673"/>
      <c r="AA220" s="150"/>
      <c r="AB220" s="150"/>
      <c r="AC220" s="150">
        <v>2563</v>
      </c>
      <c r="AD220" s="150">
        <v>2563</v>
      </c>
      <c r="AE220" s="150" t="s">
        <v>69</v>
      </c>
      <c r="AF220" s="150">
        <v>120</v>
      </c>
      <c r="AG220" s="150" t="s">
        <v>92</v>
      </c>
      <c r="AH220" s="150"/>
      <c r="AI220" s="150"/>
      <c r="AJ220" s="668">
        <v>1000000</v>
      </c>
      <c r="AK220" s="668">
        <v>600000</v>
      </c>
      <c r="AL220" s="674">
        <v>400000</v>
      </c>
      <c r="AM220" s="674"/>
      <c r="AN220" s="674">
        <v>100000</v>
      </c>
      <c r="AO220" s="674">
        <v>200000</v>
      </c>
      <c r="AP220" s="674">
        <v>200000</v>
      </c>
      <c r="AQ220" s="674">
        <v>200000</v>
      </c>
      <c r="AR220" s="674">
        <v>200000</v>
      </c>
      <c r="AS220" s="674">
        <v>100000</v>
      </c>
      <c r="AT220" s="674"/>
      <c r="AU220" s="674"/>
      <c r="AV220" s="674"/>
      <c r="AW220" s="674"/>
      <c r="AX220" s="675"/>
      <c r="AY220" s="676"/>
      <c r="AZ220" s="41">
        <f t="shared" si="93"/>
        <v>1000000</v>
      </c>
      <c r="BA220" s="41">
        <f t="shared" si="103"/>
        <v>0</v>
      </c>
      <c r="BB220" s="110" t="s">
        <v>89</v>
      </c>
      <c r="BC220" s="677"/>
    </row>
    <row r="221" spans="1:56" s="691" customFormat="1" ht="24" customHeight="1">
      <c r="A221" s="678">
        <v>2</v>
      </c>
      <c r="B221" s="110">
        <v>2</v>
      </c>
      <c r="C221" s="679" t="s">
        <v>376</v>
      </c>
      <c r="D221" s="269">
        <v>3.3</v>
      </c>
      <c r="E221" s="269">
        <v>9</v>
      </c>
      <c r="F221" s="678" t="s">
        <v>377</v>
      </c>
      <c r="G221" s="678" t="s">
        <v>65</v>
      </c>
      <c r="H221" s="678" t="s">
        <v>89</v>
      </c>
      <c r="I221" s="270" t="s">
        <v>90</v>
      </c>
      <c r="J221" s="271" t="s">
        <v>91</v>
      </c>
      <c r="K221" s="680">
        <v>19.018688000000001</v>
      </c>
      <c r="L221" s="680">
        <v>99.949308000000002</v>
      </c>
      <c r="M221" s="274">
        <v>950000</v>
      </c>
      <c r="N221" s="274">
        <v>950000</v>
      </c>
      <c r="O221" s="169">
        <f t="shared" ref="O221:O244" si="105">+M221-N221</f>
        <v>0</v>
      </c>
      <c r="P221" s="669">
        <v>1</v>
      </c>
      <c r="Q221" s="669">
        <v>1</v>
      </c>
      <c r="R221" s="669">
        <v>1</v>
      </c>
      <c r="S221" s="669">
        <v>1</v>
      </c>
      <c r="T221" s="669">
        <v>1</v>
      </c>
      <c r="U221" s="678" t="s">
        <v>210</v>
      </c>
      <c r="V221" s="681">
        <v>2000</v>
      </c>
      <c r="W221" s="682">
        <v>4.45</v>
      </c>
      <c r="X221" s="683" t="s">
        <v>210</v>
      </c>
      <c r="Y221" s="477">
        <v>600</v>
      </c>
      <c r="Z221" s="475">
        <v>30</v>
      </c>
      <c r="AA221" s="678"/>
      <c r="AB221" s="678"/>
      <c r="AC221" s="110">
        <v>2563</v>
      </c>
      <c r="AD221" s="110">
        <v>2563</v>
      </c>
      <c r="AE221" s="110" t="s">
        <v>69</v>
      </c>
      <c r="AF221" s="678">
        <v>180</v>
      </c>
      <c r="AG221" s="110" t="s">
        <v>92</v>
      </c>
      <c r="AH221" s="678"/>
      <c r="AI221" s="684"/>
      <c r="AJ221" s="685">
        <v>950000</v>
      </c>
      <c r="AK221" s="128"/>
      <c r="AL221" s="685">
        <v>950000</v>
      </c>
      <c r="AM221" s="686">
        <v>158333</v>
      </c>
      <c r="AN221" s="686">
        <v>158333</v>
      </c>
      <c r="AO221" s="686">
        <v>158333</v>
      </c>
      <c r="AP221" s="686">
        <v>158333</v>
      </c>
      <c r="AQ221" s="686">
        <v>158333</v>
      </c>
      <c r="AR221" s="686">
        <v>158335</v>
      </c>
      <c r="AS221" s="687"/>
      <c r="AT221" s="686"/>
      <c r="AU221" s="686"/>
      <c r="AV221" s="686"/>
      <c r="AW221" s="686"/>
      <c r="AX221" s="688"/>
      <c r="AY221" s="689"/>
      <c r="AZ221" s="41">
        <f t="shared" si="93"/>
        <v>950000</v>
      </c>
      <c r="BA221" s="41">
        <f t="shared" si="103"/>
        <v>0</v>
      </c>
      <c r="BB221" s="183" t="s">
        <v>89</v>
      </c>
      <c r="BC221" s="690"/>
    </row>
    <row r="222" spans="1:56" s="691" customFormat="1" ht="24" customHeight="1">
      <c r="A222" s="692">
        <v>2</v>
      </c>
      <c r="B222" s="110">
        <v>3</v>
      </c>
      <c r="C222" s="693" t="s">
        <v>378</v>
      </c>
      <c r="D222" s="269">
        <v>3.3</v>
      </c>
      <c r="E222" s="692">
        <v>9</v>
      </c>
      <c r="F222" s="694" t="s">
        <v>134</v>
      </c>
      <c r="G222" s="694" t="s">
        <v>134</v>
      </c>
      <c r="H222" s="694" t="s">
        <v>89</v>
      </c>
      <c r="I222" s="270" t="s">
        <v>90</v>
      </c>
      <c r="J222" s="271" t="s">
        <v>91</v>
      </c>
      <c r="K222" s="695">
        <v>19.382100000000001</v>
      </c>
      <c r="L222" s="695">
        <v>100.16079999999999</v>
      </c>
      <c r="M222" s="598">
        <v>990000</v>
      </c>
      <c r="N222" s="598">
        <v>990000</v>
      </c>
      <c r="O222" s="169">
        <f t="shared" si="105"/>
        <v>0</v>
      </c>
      <c r="P222" s="669">
        <v>1</v>
      </c>
      <c r="Q222" s="669">
        <v>1</v>
      </c>
      <c r="R222" s="669">
        <v>1</v>
      </c>
      <c r="S222" s="669">
        <v>1</v>
      </c>
      <c r="T222" s="669">
        <v>1</v>
      </c>
      <c r="U222" s="692"/>
      <c r="V222" s="696"/>
      <c r="W222" s="692"/>
      <c r="X222" s="697"/>
      <c r="Y222" s="598"/>
      <c r="Z222" s="598"/>
      <c r="AA222" s="692"/>
      <c r="AB222" s="692"/>
      <c r="AC222" s="110">
        <v>2563</v>
      </c>
      <c r="AD222" s="110">
        <v>2563</v>
      </c>
      <c r="AE222" s="110" t="s">
        <v>69</v>
      </c>
      <c r="AF222" s="183">
        <v>120</v>
      </c>
      <c r="AG222" s="110" t="s">
        <v>92</v>
      </c>
      <c r="AH222" s="698"/>
      <c r="AI222" s="698"/>
      <c r="AJ222" s="191">
        <v>990000</v>
      </c>
      <c r="AK222" s="699"/>
      <c r="AL222" s="191">
        <v>990000</v>
      </c>
      <c r="AM222" s="274">
        <v>247500</v>
      </c>
      <c r="AN222" s="274">
        <v>247500</v>
      </c>
      <c r="AO222" s="274">
        <v>247500</v>
      </c>
      <c r="AP222" s="274">
        <v>247500</v>
      </c>
      <c r="AQ222" s="274"/>
      <c r="AR222" s="274"/>
      <c r="AS222" s="274"/>
      <c r="AT222" s="274"/>
      <c r="AU222" s="274"/>
      <c r="AV222" s="274"/>
      <c r="AW222" s="274"/>
      <c r="AX222" s="281"/>
      <c r="AY222" s="282"/>
      <c r="AZ222" s="41">
        <f t="shared" si="93"/>
        <v>990000</v>
      </c>
      <c r="BA222" s="41">
        <f t="shared" si="103"/>
        <v>0</v>
      </c>
      <c r="BB222" s="183" t="s">
        <v>89</v>
      </c>
      <c r="BC222" s="690"/>
    </row>
    <row r="223" spans="1:56" s="701" customFormat="1" ht="24" customHeight="1">
      <c r="A223" s="110">
        <v>2</v>
      </c>
      <c r="B223" s="110">
        <v>4</v>
      </c>
      <c r="C223" s="174" t="s">
        <v>379</v>
      </c>
      <c r="D223" s="269">
        <v>3.3</v>
      </c>
      <c r="E223" s="269">
        <v>9</v>
      </c>
      <c r="F223" s="122" t="s">
        <v>380</v>
      </c>
      <c r="G223" s="122" t="s">
        <v>381</v>
      </c>
      <c r="H223" s="122" t="s">
        <v>89</v>
      </c>
      <c r="I223" s="270" t="s">
        <v>90</v>
      </c>
      <c r="J223" s="271" t="s">
        <v>91</v>
      </c>
      <c r="K223" s="273">
        <v>19.558</v>
      </c>
      <c r="L223" s="273">
        <v>100.3638</v>
      </c>
      <c r="M223" s="128">
        <v>990000</v>
      </c>
      <c r="N223" s="128">
        <v>990000</v>
      </c>
      <c r="O223" s="169">
        <f t="shared" si="105"/>
        <v>0</v>
      </c>
      <c r="P223" s="407">
        <v>1</v>
      </c>
      <c r="Q223" s="407">
        <v>1</v>
      </c>
      <c r="R223" s="407">
        <v>1</v>
      </c>
      <c r="S223" s="407">
        <v>1</v>
      </c>
      <c r="T223" s="407">
        <v>1</v>
      </c>
      <c r="U223" s="110"/>
      <c r="V223" s="681">
        <v>500</v>
      </c>
      <c r="W223" s="276" t="s">
        <v>303</v>
      </c>
      <c r="X223" s="683"/>
      <c r="Y223" s="359"/>
      <c r="Z223" s="475"/>
      <c r="AA223" s="110"/>
      <c r="AB223" s="110"/>
      <c r="AC223" s="110">
        <v>2563</v>
      </c>
      <c r="AD223" s="110">
        <v>2563</v>
      </c>
      <c r="AE223" s="110" t="s">
        <v>69</v>
      </c>
      <c r="AF223" s="110">
        <v>120</v>
      </c>
      <c r="AG223" s="110" t="s">
        <v>92</v>
      </c>
      <c r="AH223" s="110"/>
      <c r="AI223" s="361"/>
      <c r="AJ223" s="128">
        <v>990000</v>
      </c>
      <c r="AK223" s="128"/>
      <c r="AL223" s="274">
        <v>990000</v>
      </c>
      <c r="AM223" s="274">
        <v>247500</v>
      </c>
      <c r="AN223" s="274">
        <v>247500</v>
      </c>
      <c r="AO223" s="274">
        <v>247500</v>
      </c>
      <c r="AP223" s="274">
        <v>247500</v>
      </c>
      <c r="AQ223" s="274"/>
      <c r="AR223" s="274"/>
      <c r="AS223" s="274"/>
      <c r="AT223" s="274"/>
      <c r="AU223" s="274"/>
      <c r="AV223" s="274"/>
      <c r="AW223" s="274"/>
      <c r="AX223" s="281"/>
      <c r="AY223" s="282"/>
      <c r="AZ223" s="41">
        <f t="shared" si="93"/>
        <v>990000</v>
      </c>
      <c r="BA223" s="41">
        <f t="shared" si="103"/>
        <v>0</v>
      </c>
      <c r="BB223" s="119" t="s">
        <v>89</v>
      </c>
      <c r="BC223" s="700"/>
    </row>
    <row r="224" spans="1:56" s="152" customFormat="1" ht="24" customHeight="1">
      <c r="A224" s="702">
        <v>2</v>
      </c>
      <c r="B224" s="110">
        <v>5</v>
      </c>
      <c r="C224" s="703" t="s">
        <v>382</v>
      </c>
      <c r="D224" s="269">
        <v>3.3</v>
      </c>
      <c r="E224" s="269">
        <v>9</v>
      </c>
      <c r="F224" s="704" t="s">
        <v>383</v>
      </c>
      <c r="G224" s="705" t="s">
        <v>88</v>
      </c>
      <c r="H224" s="705" t="s">
        <v>89</v>
      </c>
      <c r="I224" s="270" t="s">
        <v>90</v>
      </c>
      <c r="J224" s="271" t="s">
        <v>91</v>
      </c>
      <c r="K224" s="706">
        <v>19.096800000000002</v>
      </c>
      <c r="L224" s="706">
        <v>99.990399999999994</v>
      </c>
      <c r="M224" s="563">
        <v>270000</v>
      </c>
      <c r="N224" s="563">
        <v>270000</v>
      </c>
      <c r="O224" s="169">
        <f t="shared" si="105"/>
        <v>0</v>
      </c>
      <c r="P224" s="407">
        <v>1</v>
      </c>
      <c r="Q224" s="407">
        <v>1</v>
      </c>
      <c r="R224" s="407">
        <v>1</v>
      </c>
      <c r="S224" s="407">
        <v>1</v>
      </c>
      <c r="T224" s="407">
        <v>1</v>
      </c>
      <c r="U224" s="707"/>
      <c r="V224" s="681">
        <v>1500</v>
      </c>
      <c r="W224" s="276"/>
      <c r="X224" s="683"/>
      <c r="Y224" s="359">
        <v>300</v>
      </c>
      <c r="Z224" s="475">
        <v>10</v>
      </c>
      <c r="AA224" s="110"/>
      <c r="AB224" s="110"/>
      <c r="AC224" s="110">
        <v>2563</v>
      </c>
      <c r="AD224" s="110">
        <v>2563</v>
      </c>
      <c r="AE224" s="110" t="s">
        <v>69</v>
      </c>
      <c r="AF224" s="110">
        <v>120</v>
      </c>
      <c r="AG224" s="110" t="s">
        <v>92</v>
      </c>
      <c r="AH224" s="707"/>
      <c r="AI224" s="707"/>
      <c r="AJ224" s="128">
        <v>270000</v>
      </c>
      <c r="AK224" s="708"/>
      <c r="AL224" s="128">
        <v>270000</v>
      </c>
      <c r="AM224" s="274">
        <v>67500</v>
      </c>
      <c r="AN224" s="274">
        <v>67500</v>
      </c>
      <c r="AO224" s="274">
        <v>67500</v>
      </c>
      <c r="AP224" s="274">
        <v>67500</v>
      </c>
      <c r="AQ224" s="274"/>
      <c r="AR224" s="274"/>
      <c r="AS224" s="274"/>
      <c r="AT224" s="274"/>
      <c r="AU224" s="274"/>
      <c r="AV224" s="274"/>
      <c r="AW224" s="274"/>
      <c r="AX224" s="281"/>
      <c r="AY224" s="282"/>
      <c r="AZ224" s="41">
        <f t="shared" si="93"/>
        <v>270000</v>
      </c>
      <c r="BA224" s="41">
        <f t="shared" si="103"/>
        <v>0</v>
      </c>
      <c r="BB224" s="110" t="s">
        <v>89</v>
      </c>
      <c r="BC224" s="677"/>
    </row>
    <row r="225" spans="1:56" s="700" customFormat="1" ht="24" customHeight="1">
      <c r="A225" s="709">
        <v>2</v>
      </c>
      <c r="B225" s="110">
        <v>6</v>
      </c>
      <c r="C225" s="710" t="s">
        <v>384</v>
      </c>
      <c r="D225" s="269">
        <v>3.3</v>
      </c>
      <c r="E225" s="269">
        <v>9</v>
      </c>
      <c r="F225" s="709" t="s">
        <v>377</v>
      </c>
      <c r="G225" s="709" t="s">
        <v>65</v>
      </c>
      <c r="H225" s="709" t="s">
        <v>89</v>
      </c>
      <c r="I225" s="270" t="s">
        <v>90</v>
      </c>
      <c r="J225" s="271" t="s">
        <v>91</v>
      </c>
      <c r="K225" s="711">
        <v>19.018497</v>
      </c>
      <c r="L225" s="711">
        <v>99.949657999999999</v>
      </c>
      <c r="M225" s="274">
        <v>980000</v>
      </c>
      <c r="N225" s="274">
        <v>980000</v>
      </c>
      <c r="O225" s="169">
        <f t="shared" si="105"/>
        <v>0</v>
      </c>
      <c r="P225" s="407">
        <v>1</v>
      </c>
      <c r="Q225" s="407">
        <v>1</v>
      </c>
      <c r="R225" s="407">
        <v>1</v>
      </c>
      <c r="S225" s="407">
        <v>1</v>
      </c>
      <c r="T225" s="407">
        <v>1</v>
      </c>
      <c r="U225" s="709" t="s">
        <v>210</v>
      </c>
      <c r="V225" s="681">
        <v>2000</v>
      </c>
      <c r="W225" s="712">
        <v>4.45</v>
      </c>
      <c r="X225" s="683" t="s">
        <v>210</v>
      </c>
      <c r="Y225" s="477">
        <v>600</v>
      </c>
      <c r="Z225" s="475">
        <v>30</v>
      </c>
      <c r="AA225" s="709"/>
      <c r="AB225" s="709"/>
      <c r="AC225" s="110">
        <v>2563</v>
      </c>
      <c r="AD225" s="110">
        <v>2563</v>
      </c>
      <c r="AE225" s="110" t="s">
        <v>69</v>
      </c>
      <c r="AF225" s="709">
        <v>180</v>
      </c>
      <c r="AG225" s="110" t="s">
        <v>92</v>
      </c>
      <c r="AH225" s="709"/>
      <c r="AI225" s="709"/>
      <c r="AJ225" s="685">
        <v>980000</v>
      </c>
      <c r="AK225" s="128"/>
      <c r="AL225" s="685">
        <v>980000</v>
      </c>
      <c r="AM225" s="713">
        <v>327500</v>
      </c>
      <c r="AN225" s="713">
        <v>327500</v>
      </c>
      <c r="AO225" s="713">
        <v>325000</v>
      </c>
      <c r="AP225" s="713"/>
      <c r="AQ225" s="713"/>
      <c r="AR225" s="713"/>
      <c r="AS225" s="713"/>
      <c r="AT225" s="713"/>
      <c r="AU225" s="713"/>
      <c r="AV225" s="713"/>
      <c r="AW225" s="713"/>
      <c r="AX225" s="714"/>
      <c r="AY225" s="715"/>
      <c r="AZ225" s="41">
        <f t="shared" si="93"/>
        <v>980000</v>
      </c>
      <c r="BA225" s="41">
        <f t="shared" si="103"/>
        <v>0</v>
      </c>
      <c r="BB225" s="119" t="s">
        <v>89</v>
      </c>
      <c r="BD225" s="716"/>
    </row>
    <row r="226" spans="1:56" s="284" customFormat="1" ht="24" customHeight="1">
      <c r="A226" s="717">
        <v>2</v>
      </c>
      <c r="B226" s="110">
        <v>7</v>
      </c>
      <c r="C226" s="718" t="s">
        <v>385</v>
      </c>
      <c r="D226" s="269">
        <v>3.3</v>
      </c>
      <c r="E226" s="390">
        <v>9</v>
      </c>
      <c r="F226" s="719" t="s">
        <v>386</v>
      </c>
      <c r="G226" s="719" t="s">
        <v>387</v>
      </c>
      <c r="H226" s="719" t="s">
        <v>89</v>
      </c>
      <c r="I226" s="270" t="s">
        <v>388</v>
      </c>
      <c r="J226" s="271" t="s">
        <v>389</v>
      </c>
      <c r="K226" s="271">
        <v>19.0657</v>
      </c>
      <c r="L226" s="720">
        <v>100.50620000000001</v>
      </c>
      <c r="M226" s="125">
        <v>800000</v>
      </c>
      <c r="N226" s="125">
        <v>800000</v>
      </c>
      <c r="O226" s="169">
        <f t="shared" si="105"/>
        <v>0</v>
      </c>
      <c r="P226" s="407">
        <v>1</v>
      </c>
      <c r="Q226" s="407">
        <v>1</v>
      </c>
      <c r="R226" s="407">
        <v>1</v>
      </c>
      <c r="S226" s="407">
        <v>1</v>
      </c>
      <c r="T226" s="407">
        <v>1</v>
      </c>
      <c r="U226" s="717"/>
      <c r="V226" s="721"/>
      <c r="W226" s="717"/>
      <c r="X226" s="722"/>
      <c r="Y226" s="598"/>
      <c r="Z226" s="598"/>
      <c r="AA226" s="717"/>
      <c r="AB226" s="717"/>
      <c r="AC226" s="110">
        <v>2563</v>
      </c>
      <c r="AD226" s="110">
        <v>2563</v>
      </c>
      <c r="AE226" s="110" t="s">
        <v>69</v>
      </c>
      <c r="AF226" s="110">
        <v>120</v>
      </c>
      <c r="AG226" s="110" t="s">
        <v>92</v>
      </c>
      <c r="AH226" s="110"/>
      <c r="AI226" s="110"/>
      <c r="AJ226" s="128">
        <v>800000</v>
      </c>
      <c r="AK226" s="128"/>
      <c r="AL226" s="128">
        <v>800000</v>
      </c>
      <c r="AM226" s="128">
        <v>200000</v>
      </c>
      <c r="AN226" s="128">
        <v>200000</v>
      </c>
      <c r="AO226" s="128">
        <v>200000</v>
      </c>
      <c r="AP226" s="274">
        <v>200000</v>
      </c>
      <c r="AQ226" s="274"/>
      <c r="AR226" s="274"/>
      <c r="AS226" s="274"/>
      <c r="AT226" s="274"/>
      <c r="AU226" s="274"/>
      <c r="AV226" s="274"/>
      <c r="AW226" s="274"/>
      <c r="AX226" s="281"/>
      <c r="AY226" s="282"/>
      <c r="AZ226" s="41">
        <f t="shared" si="93"/>
        <v>800000</v>
      </c>
      <c r="BA226" s="41">
        <f t="shared" si="103"/>
        <v>0</v>
      </c>
      <c r="BB226" s="110" t="s">
        <v>89</v>
      </c>
      <c r="BC226" s="283"/>
    </row>
    <row r="227" spans="1:56" s="503" customFormat="1" ht="24" customHeight="1">
      <c r="A227" s="723">
        <v>2</v>
      </c>
      <c r="B227" s="110">
        <v>8</v>
      </c>
      <c r="C227" s="724" t="s">
        <v>390</v>
      </c>
      <c r="D227" s="269">
        <v>3.3</v>
      </c>
      <c r="E227" s="723">
        <v>9</v>
      </c>
      <c r="F227" s="725" t="s">
        <v>269</v>
      </c>
      <c r="G227" s="725" t="s">
        <v>381</v>
      </c>
      <c r="H227" s="725" t="s">
        <v>89</v>
      </c>
      <c r="I227" s="270" t="s">
        <v>90</v>
      </c>
      <c r="J227" s="271" t="s">
        <v>91</v>
      </c>
      <c r="K227" s="726">
        <v>19.558</v>
      </c>
      <c r="L227" s="726">
        <v>100.3464</v>
      </c>
      <c r="M227" s="359">
        <v>850000</v>
      </c>
      <c r="N227" s="359">
        <v>850000</v>
      </c>
      <c r="O227" s="169">
        <f t="shared" si="105"/>
        <v>0</v>
      </c>
      <c r="P227" s="407">
        <v>1</v>
      </c>
      <c r="Q227" s="407">
        <v>1</v>
      </c>
      <c r="R227" s="407">
        <v>1</v>
      </c>
      <c r="S227" s="407">
        <v>1</v>
      </c>
      <c r="T227" s="407">
        <v>1</v>
      </c>
      <c r="U227" s="723"/>
      <c r="V227" s="727">
        <v>300</v>
      </c>
      <c r="W227" s="723"/>
      <c r="X227" s="683"/>
      <c r="Y227" s="359"/>
      <c r="Z227" s="359"/>
      <c r="AA227" s="723"/>
      <c r="AB227" s="723"/>
      <c r="AC227" s="110">
        <v>2563</v>
      </c>
      <c r="AD227" s="110">
        <v>2563</v>
      </c>
      <c r="AE227" s="110" t="s">
        <v>69</v>
      </c>
      <c r="AF227" s="723">
        <v>120</v>
      </c>
      <c r="AG227" s="110" t="s">
        <v>92</v>
      </c>
      <c r="AH227" s="723"/>
      <c r="AI227" s="723"/>
      <c r="AJ227" s="728">
        <v>850000</v>
      </c>
      <c r="AK227" s="128"/>
      <c r="AL227" s="728">
        <v>850000</v>
      </c>
      <c r="AM227" s="728">
        <v>212500</v>
      </c>
      <c r="AN227" s="728">
        <v>212500</v>
      </c>
      <c r="AO227" s="728">
        <v>212500</v>
      </c>
      <c r="AP227" s="728">
        <v>212500</v>
      </c>
      <c r="AQ227" s="728"/>
      <c r="AR227" s="728"/>
      <c r="AS227" s="728"/>
      <c r="AT227" s="728"/>
      <c r="AU227" s="728"/>
      <c r="AV227" s="728"/>
      <c r="AW227" s="728"/>
      <c r="AX227" s="729"/>
      <c r="AY227" s="729"/>
      <c r="AZ227" s="41">
        <f t="shared" si="93"/>
        <v>850000</v>
      </c>
      <c r="BA227" s="41">
        <f t="shared" si="103"/>
        <v>0</v>
      </c>
      <c r="BB227" s="110" t="s">
        <v>89</v>
      </c>
      <c r="BC227" s="130"/>
    </row>
    <row r="228" spans="1:56" s="152" customFormat="1" ht="24" customHeight="1">
      <c r="A228" s="153">
        <v>2</v>
      </c>
      <c r="B228" s="110">
        <v>9</v>
      </c>
      <c r="C228" s="730" t="s">
        <v>391</v>
      </c>
      <c r="D228" s="269">
        <v>3.3</v>
      </c>
      <c r="E228" s="269">
        <v>9</v>
      </c>
      <c r="F228" s="705" t="s">
        <v>392</v>
      </c>
      <c r="G228" s="705" t="s">
        <v>65</v>
      </c>
      <c r="H228" s="705" t="s">
        <v>89</v>
      </c>
      <c r="I228" s="270" t="s">
        <v>90</v>
      </c>
      <c r="J228" s="271" t="s">
        <v>91</v>
      </c>
      <c r="K228" s="706">
        <v>19.1724</v>
      </c>
      <c r="L228" s="706">
        <v>100.9</v>
      </c>
      <c r="M228" s="563">
        <v>580000</v>
      </c>
      <c r="N228" s="563">
        <v>580000</v>
      </c>
      <c r="O228" s="169">
        <f t="shared" si="105"/>
        <v>0</v>
      </c>
      <c r="P228" s="407">
        <v>1</v>
      </c>
      <c r="Q228" s="407">
        <v>1</v>
      </c>
      <c r="R228" s="407">
        <v>1</v>
      </c>
      <c r="S228" s="407">
        <v>1</v>
      </c>
      <c r="T228" s="407">
        <v>1</v>
      </c>
      <c r="U228" s="153"/>
      <c r="V228" s="681">
        <v>4818</v>
      </c>
      <c r="W228" s="276"/>
      <c r="X228" s="683"/>
      <c r="Y228" s="359"/>
      <c r="Z228" s="475">
        <v>10</v>
      </c>
      <c r="AA228" s="110"/>
      <c r="AB228" s="110"/>
      <c r="AC228" s="110">
        <v>2563</v>
      </c>
      <c r="AD228" s="110">
        <v>2563</v>
      </c>
      <c r="AE228" s="110" t="s">
        <v>69</v>
      </c>
      <c r="AF228" s="110">
        <v>120</v>
      </c>
      <c r="AG228" s="110" t="s">
        <v>92</v>
      </c>
      <c r="AH228" s="153"/>
      <c r="AI228" s="153"/>
      <c r="AJ228" s="128">
        <v>580000</v>
      </c>
      <c r="AK228" s="545"/>
      <c r="AL228" s="274">
        <v>580000</v>
      </c>
      <c r="AM228" s="274">
        <v>145000</v>
      </c>
      <c r="AN228" s="274">
        <v>145000</v>
      </c>
      <c r="AO228" s="274">
        <v>145000</v>
      </c>
      <c r="AP228" s="274">
        <v>145000</v>
      </c>
      <c r="AQ228" s="274"/>
      <c r="AR228" s="274"/>
      <c r="AS228" s="274"/>
      <c r="AT228" s="274"/>
      <c r="AU228" s="274"/>
      <c r="AV228" s="274"/>
      <c r="AW228" s="274"/>
      <c r="AX228" s="281"/>
      <c r="AY228" s="282"/>
      <c r="AZ228" s="41">
        <f t="shared" si="93"/>
        <v>580000</v>
      </c>
      <c r="BA228" s="41">
        <f t="shared" si="103"/>
        <v>0</v>
      </c>
      <c r="BB228" s="110" t="s">
        <v>89</v>
      </c>
      <c r="BC228" s="677"/>
    </row>
    <row r="229" spans="1:56" s="700" customFormat="1" ht="24" customHeight="1">
      <c r="A229" s="731">
        <v>2</v>
      </c>
      <c r="B229" s="110">
        <v>10</v>
      </c>
      <c r="C229" s="732" t="s">
        <v>393</v>
      </c>
      <c r="D229" s="269">
        <v>3.3</v>
      </c>
      <c r="E229" s="269">
        <v>9</v>
      </c>
      <c r="F229" s="733" t="s">
        <v>129</v>
      </c>
      <c r="G229" s="733" t="s">
        <v>130</v>
      </c>
      <c r="H229" s="734" t="s">
        <v>89</v>
      </c>
      <c r="I229" s="270" t="s">
        <v>90</v>
      </c>
      <c r="J229" s="271" t="s">
        <v>91</v>
      </c>
      <c r="K229" s="733">
        <v>19.411100000000001</v>
      </c>
      <c r="L229" s="733">
        <v>99.856499999999997</v>
      </c>
      <c r="M229" s="477">
        <v>980000</v>
      </c>
      <c r="N229" s="477">
        <v>980000</v>
      </c>
      <c r="O229" s="169">
        <f t="shared" si="105"/>
        <v>0</v>
      </c>
      <c r="P229" s="407">
        <v>1</v>
      </c>
      <c r="Q229" s="407">
        <v>1</v>
      </c>
      <c r="R229" s="407">
        <v>1</v>
      </c>
      <c r="S229" s="407">
        <v>1</v>
      </c>
      <c r="T229" s="407">
        <v>1</v>
      </c>
      <c r="U229" s="735"/>
      <c r="V229" s="681">
        <v>1200</v>
      </c>
      <c r="W229" s="736">
        <v>1.5</v>
      </c>
      <c r="X229" s="188">
        <v>4.2999999999999997E-2</v>
      </c>
      <c r="Y229" s="477">
        <v>850</v>
      </c>
      <c r="Z229" s="475">
        <v>30</v>
      </c>
      <c r="AA229" s="735"/>
      <c r="AB229" s="735"/>
      <c r="AC229" s="110">
        <v>2563</v>
      </c>
      <c r="AD229" s="110">
        <v>2563</v>
      </c>
      <c r="AE229" s="110" t="s">
        <v>69</v>
      </c>
      <c r="AF229" s="731">
        <v>180</v>
      </c>
      <c r="AG229" s="110" t="s">
        <v>92</v>
      </c>
      <c r="AH229" s="735"/>
      <c r="AI229" s="737"/>
      <c r="AJ229" s="738">
        <v>980000</v>
      </c>
      <c r="AK229" s="364"/>
      <c r="AL229" s="738">
        <v>980000</v>
      </c>
      <c r="AM229" s="739">
        <v>163333</v>
      </c>
      <c r="AN229" s="739">
        <v>163333</v>
      </c>
      <c r="AO229" s="739">
        <v>163333</v>
      </c>
      <c r="AP229" s="739">
        <v>163333</v>
      </c>
      <c r="AQ229" s="739">
        <v>163333</v>
      </c>
      <c r="AR229" s="739">
        <v>163335</v>
      </c>
      <c r="AS229" s="740"/>
      <c r="AT229" s="740"/>
      <c r="AU229" s="740"/>
      <c r="AV229" s="740"/>
      <c r="AW229" s="740"/>
      <c r="AX229" s="741"/>
      <c r="AY229" s="742"/>
      <c r="AZ229" s="41">
        <f t="shared" si="93"/>
        <v>980000</v>
      </c>
      <c r="BA229" s="41">
        <f t="shared" si="103"/>
        <v>0</v>
      </c>
      <c r="BB229" s="119" t="s">
        <v>89</v>
      </c>
      <c r="BD229" s="716"/>
    </row>
    <row r="230" spans="1:56" s="284" customFormat="1" ht="24" customHeight="1">
      <c r="A230" s="743">
        <v>2</v>
      </c>
      <c r="B230" s="110">
        <v>11</v>
      </c>
      <c r="C230" s="744" t="s">
        <v>394</v>
      </c>
      <c r="D230" s="269">
        <v>3.3</v>
      </c>
      <c r="E230" s="743">
        <v>9</v>
      </c>
      <c r="F230" s="745" t="s">
        <v>133</v>
      </c>
      <c r="G230" s="745" t="s">
        <v>134</v>
      </c>
      <c r="H230" s="745" t="s">
        <v>89</v>
      </c>
      <c r="I230" s="270" t="s">
        <v>90</v>
      </c>
      <c r="J230" s="271">
        <v>204</v>
      </c>
      <c r="K230" s="271">
        <v>19.38428</v>
      </c>
      <c r="L230" s="746">
        <v>100.07417</v>
      </c>
      <c r="M230" s="128">
        <v>900000</v>
      </c>
      <c r="N230" s="128">
        <v>900000</v>
      </c>
      <c r="O230" s="169">
        <f t="shared" si="105"/>
        <v>0</v>
      </c>
      <c r="P230" s="407">
        <v>1</v>
      </c>
      <c r="Q230" s="407">
        <v>1</v>
      </c>
      <c r="R230" s="407">
        <v>1</v>
      </c>
      <c r="S230" s="407">
        <v>1</v>
      </c>
      <c r="T230" s="407">
        <v>1</v>
      </c>
      <c r="U230" s="743"/>
      <c r="V230" s="747"/>
      <c r="W230" s="743"/>
      <c r="X230" s="683"/>
      <c r="Y230" s="359"/>
      <c r="Z230" s="359"/>
      <c r="AA230" s="743"/>
      <c r="AB230" s="743"/>
      <c r="AC230" s="110">
        <v>2563</v>
      </c>
      <c r="AD230" s="110">
        <v>2563</v>
      </c>
      <c r="AE230" s="110" t="s">
        <v>69</v>
      </c>
      <c r="AF230" s="110">
        <v>120</v>
      </c>
      <c r="AG230" s="110" t="s">
        <v>92</v>
      </c>
      <c r="AH230" s="110"/>
      <c r="AI230" s="110"/>
      <c r="AJ230" s="128">
        <v>900000</v>
      </c>
      <c r="AK230" s="128"/>
      <c r="AL230" s="748">
        <v>900000</v>
      </c>
      <c r="AM230" s="748">
        <v>225000</v>
      </c>
      <c r="AN230" s="748">
        <v>225000</v>
      </c>
      <c r="AO230" s="748">
        <v>225000</v>
      </c>
      <c r="AP230" s="748">
        <v>225000</v>
      </c>
      <c r="AQ230" s="274"/>
      <c r="AR230" s="274"/>
      <c r="AS230" s="274"/>
      <c r="AT230" s="274"/>
      <c r="AU230" s="274"/>
      <c r="AV230" s="274"/>
      <c r="AW230" s="274"/>
      <c r="AX230" s="281"/>
      <c r="AY230" s="282"/>
      <c r="AZ230" s="41">
        <f t="shared" si="93"/>
        <v>900000</v>
      </c>
      <c r="BA230" s="41">
        <f t="shared" si="103"/>
        <v>0</v>
      </c>
      <c r="BB230" s="110" t="s">
        <v>89</v>
      </c>
      <c r="BC230" s="283"/>
    </row>
    <row r="231" spans="1:56" s="130" customFormat="1" ht="24" customHeight="1">
      <c r="A231" s="749">
        <v>2</v>
      </c>
      <c r="B231" s="110">
        <v>12</v>
      </c>
      <c r="C231" s="750" t="s">
        <v>395</v>
      </c>
      <c r="D231" s="269">
        <v>3.3</v>
      </c>
      <c r="E231" s="749">
        <v>9</v>
      </c>
      <c r="F231" s="751" t="s">
        <v>396</v>
      </c>
      <c r="G231" s="752" t="s">
        <v>397</v>
      </c>
      <c r="H231" s="752" t="s">
        <v>89</v>
      </c>
      <c r="I231" s="270" t="s">
        <v>90</v>
      </c>
      <c r="J231" s="271" t="s">
        <v>91</v>
      </c>
      <c r="K231" s="753">
        <v>19.575099999999999</v>
      </c>
      <c r="L231" s="753">
        <v>100.3546</v>
      </c>
      <c r="M231" s="359">
        <v>900000</v>
      </c>
      <c r="N231" s="359">
        <v>900000</v>
      </c>
      <c r="O231" s="169">
        <f t="shared" si="105"/>
        <v>0</v>
      </c>
      <c r="P231" s="407">
        <v>1</v>
      </c>
      <c r="Q231" s="407">
        <v>1</v>
      </c>
      <c r="R231" s="407">
        <v>1</v>
      </c>
      <c r="S231" s="407">
        <v>1</v>
      </c>
      <c r="T231" s="407">
        <v>1</v>
      </c>
      <c r="U231" s="749"/>
      <c r="V231" s="754">
        <v>300</v>
      </c>
      <c r="W231" s="749"/>
      <c r="X231" s="683"/>
      <c r="Y231" s="359"/>
      <c r="Z231" s="359"/>
      <c r="AA231" s="749"/>
      <c r="AB231" s="749"/>
      <c r="AC231" s="110">
        <v>2563</v>
      </c>
      <c r="AD231" s="110">
        <v>2563</v>
      </c>
      <c r="AE231" s="110" t="s">
        <v>69</v>
      </c>
      <c r="AF231" s="749">
        <v>120</v>
      </c>
      <c r="AG231" s="110" t="s">
        <v>92</v>
      </c>
      <c r="AH231" s="749"/>
      <c r="AI231" s="749"/>
      <c r="AJ231" s="748">
        <v>900000</v>
      </c>
      <c r="AK231" s="128"/>
      <c r="AL231" s="748">
        <v>900000</v>
      </c>
      <c r="AM231" s="748">
        <v>225000</v>
      </c>
      <c r="AN231" s="748">
        <v>225000</v>
      </c>
      <c r="AO231" s="748">
        <v>225000</v>
      </c>
      <c r="AP231" s="748">
        <v>225000</v>
      </c>
      <c r="AQ231" s="748"/>
      <c r="AR231" s="748"/>
      <c r="AS231" s="748"/>
      <c r="AT231" s="748"/>
      <c r="AU231" s="748"/>
      <c r="AV231" s="748"/>
      <c r="AW231" s="748"/>
      <c r="AX231" s="755"/>
      <c r="AY231" s="756"/>
      <c r="AZ231" s="41">
        <f t="shared" si="93"/>
        <v>900000</v>
      </c>
      <c r="BA231" s="41">
        <f t="shared" si="103"/>
        <v>0</v>
      </c>
      <c r="BB231" s="110" t="s">
        <v>89</v>
      </c>
      <c r="BD231" s="181"/>
    </row>
    <row r="232" spans="1:56" s="152" customFormat="1" ht="24" customHeight="1">
      <c r="A232" s="153">
        <v>2</v>
      </c>
      <c r="B232" s="110">
        <v>13</v>
      </c>
      <c r="C232" s="730" t="s">
        <v>398</v>
      </c>
      <c r="D232" s="269">
        <v>3.3</v>
      </c>
      <c r="E232" s="269">
        <v>9</v>
      </c>
      <c r="F232" s="404" t="s">
        <v>399</v>
      </c>
      <c r="G232" s="404" t="s">
        <v>397</v>
      </c>
      <c r="H232" s="404" t="s">
        <v>89</v>
      </c>
      <c r="I232" s="270" t="s">
        <v>90</v>
      </c>
      <c r="J232" s="271" t="s">
        <v>91</v>
      </c>
      <c r="K232" s="757">
        <v>19.6189</v>
      </c>
      <c r="L232" s="757">
        <v>100.2916</v>
      </c>
      <c r="M232" s="563">
        <v>430000</v>
      </c>
      <c r="N232" s="563">
        <v>430000</v>
      </c>
      <c r="O232" s="169">
        <f t="shared" si="105"/>
        <v>0</v>
      </c>
      <c r="P232" s="407">
        <v>1</v>
      </c>
      <c r="Q232" s="407">
        <v>1</v>
      </c>
      <c r="R232" s="407">
        <v>1</v>
      </c>
      <c r="S232" s="407">
        <v>1</v>
      </c>
      <c r="T232" s="407">
        <v>1</v>
      </c>
      <c r="U232" s="153"/>
      <c r="V232" s="681"/>
      <c r="W232" s="276"/>
      <c r="X232" s="683"/>
      <c r="Y232" s="359"/>
      <c r="Z232" s="475"/>
      <c r="AA232" s="110"/>
      <c r="AB232" s="110"/>
      <c r="AC232" s="110">
        <v>2563</v>
      </c>
      <c r="AD232" s="110">
        <v>2563</v>
      </c>
      <c r="AE232" s="110" t="s">
        <v>69</v>
      </c>
      <c r="AF232" s="110">
        <v>120</v>
      </c>
      <c r="AG232" s="110" t="s">
        <v>92</v>
      </c>
      <c r="AH232" s="153"/>
      <c r="AI232" s="153"/>
      <c r="AJ232" s="128">
        <v>430000</v>
      </c>
      <c r="AK232" s="545"/>
      <c r="AL232" s="128">
        <v>430000</v>
      </c>
      <c r="AM232" s="274">
        <v>107500</v>
      </c>
      <c r="AN232" s="274">
        <v>107500</v>
      </c>
      <c r="AO232" s="274">
        <v>107500</v>
      </c>
      <c r="AP232" s="274">
        <v>107500</v>
      </c>
      <c r="AQ232" s="274"/>
      <c r="AR232" s="274"/>
      <c r="AS232" s="274"/>
      <c r="AT232" s="274"/>
      <c r="AU232" s="274"/>
      <c r="AV232" s="274"/>
      <c r="AW232" s="274"/>
      <c r="AX232" s="281"/>
      <c r="AY232" s="282"/>
      <c r="AZ232" s="41">
        <f t="shared" si="93"/>
        <v>430000</v>
      </c>
      <c r="BA232" s="41">
        <f t="shared" si="103"/>
        <v>0</v>
      </c>
      <c r="BB232" s="110" t="s">
        <v>89</v>
      </c>
      <c r="BC232" s="677"/>
    </row>
    <row r="233" spans="1:56" s="284" customFormat="1" ht="24" customHeight="1">
      <c r="A233" s="758">
        <v>2</v>
      </c>
      <c r="B233" s="110">
        <v>14</v>
      </c>
      <c r="C233" s="759" t="s">
        <v>400</v>
      </c>
      <c r="D233" s="269">
        <v>3.3</v>
      </c>
      <c r="E233" s="269">
        <v>9</v>
      </c>
      <c r="F233" s="760" t="s">
        <v>401</v>
      </c>
      <c r="G233" s="760" t="s">
        <v>65</v>
      </c>
      <c r="H233" s="761" t="s">
        <v>89</v>
      </c>
      <c r="I233" s="270" t="s">
        <v>90</v>
      </c>
      <c r="J233" s="271" t="s">
        <v>91</v>
      </c>
      <c r="K233" s="760">
        <v>19.159099999999999</v>
      </c>
      <c r="L233" s="760">
        <v>99.843299999999999</v>
      </c>
      <c r="M233" s="477">
        <v>980000</v>
      </c>
      <c r="N233" s="477">
        <v>980000</v>
      </c>
      <c r="O233" s="169">
        <f t="shared" si="105"/>
        <v>0</v>
      </c>
      <c r="P233" s="407">
        <v>1</v>
      </c>
      <c r="Q233" s="407">
        <v>1</v>
      </c>
      <c r="R233" s="407">
        <v>1</v>
      </c>
      <c r="S233" s="407">
        <v>1</v>
      </c>
      <c r="T233" s="407">
        <v>1</v>
      </c>
      <c r="U233" s="758"/>
      <c r="V233" s="681">
        <v>200</v>
      </c>
      <c r="W233" s="736">
        <v>1.2</v>
      </c>
      <c r="X233" s="188">
        <v>0.4</v>
      </c>
      <c r="Y233" s="477">
        <v>300</v>
      </c>
      <c r="Z233" s="475">
        <v>30</v>
      </c>
      <c r="AA233" s="762"/>
      <c r="AB233" s="762"/>
      <c r="AC233" s="110">
        <v>2563</v>
      </c>
      <c r="AD233" s="110">
        <v>2563</v>
      </c>
      <c r="AE233" s="110" t="s">
        <v>69</v>
      </c>
      <c r="AF233" s="758">
        <v>180</v>
      </c>
      <c r="AG233" s="110" t="s">
        <v>92</v>
      </c>
      <c r="AH233" s="762"/>
      <c r="AI233" s="763"/>
      <c r="AJ233" s="764">
        <v>980000</v>
      </c>
      <c r="AK233" s="364"/>
      <c r="AL233" s="764">
        <v>980000</v>
      </c>
      <c r="AM233" s="765">
        <v>245000</v>
      </c>
      <c r="AN233" s="765">
        <v>245000</v>
      </c>
      <c r="AO233" s="765">
        <v>245000</v>
      </c>
      <c r="AP233" s="765">
        <v>245000</v>
      </c>
      <c r="AQ233" s="765"/>
      <c r="AR233" s="765"/>
      <c r="AS233" s="765"/>
      <c r="AT233" s="765"/>
      <c r="AU233" s="765"/>
      <c r="AV233" s="765"/>
      <c r="AW233" s="765"/>
      <c r="AX233" s="766"/>
      <c r="AY233" s="767"/>
      <c r="AZ233" s="41">
        <f t="shared" si="93"/>
        <v>980000</v>
      </c>
      <c r="BA233" s="41">
        <f t="shared" si="103"/>
        <v>0</v>
      </c>
      <c r="BB233" s="110" t="s">
        <v>89</v>
      </c>
      <c r="BC233" s="283"/>
    </row>
    <row r="234" spans="1:56" s="701" customFormat="1" ht="24" customHeight="1">
      <c r="A234" s="269">
        <v>2</v>
      </c>
      <c r="B234" s="110">
        <v>15</v>
      </c>
      <c r="C234" s="768" t="s">
        <v>402</v>
      </c>
      <c r="D234" s="269">
        <v>3.3</v>
      </c>
      <c r="E234" s="269">
        <v>9</v>
      </c>
      <c r="F234" s="269" t="s">
        <v>403</v>
      </c>
      <c r="G234" s="269" t="s">
        <v>88</v>
      </c>
      <c r="H234" s="269" t="s">
        <v>89</v>
      </c>
      <c r="I234" s="270" t="s">
        <v>90</v>
      </c>
      <c r="J234" s="271" t="s">
        <v>91</v>
      </c>
      <c r="K234" s="769" t="s">
        <v>404</v>
      </c>
      <c r="L234" s="769" t="s">
        <v>405</v>
      </c>
      <c r="M234" s="125">
        <v>350000</v>
      </c>
      <c r="N234" s="125">
        <v>350000</v>
      </c>
      <c r="O234" s="169">
        <f t="shared" si="105"/>
        <v>0</v>
      </c>
      <c r="P234" s="407">
        <v>1</v>
      </c>
      <c r="Q234" s="407">
        <v>1</v>
      </c>
      <c r="R234" s="407">
        <v>1</v>
      </c>
      <c r="S234" s="407">
        <v>1</v>
      </c>
      <c r="T234" s="407">
        <v>1</v>
      </c>
      <c r="U234" s="770" t="s">
        <v>210</v>
      </c>
      <c r="V234" s="681">
        <v>500</v>
      </c>
      <c r="W234" s="771">
        <v>12.875999999999999</v>
      </c>
      <c r="X234" s="683" t="s">
        <v>210</v>
      </c>
      <c r="Y234" s="477">
        <v>120</v>
      </c>
      <c r="Z234" s="475">
        <v>30</v>
      </c>
      <c r="AA234" s="770"/>
      <c r="AB234" s="770"/>
      <c r="AC234" s="110">
        <v>2563</v>
      </c>
      <c r="AD234" s="110">
        <v>2563</v>
      </c>
      <c r="AE234" s="110" t="s">
        <v>69</v>
      </c>
      <c r="AF234" s="770">
        <v>180</v>
      </c>
      <c r="AG234" s="110" t="s">
        <v>92</v>
      </c>
      <c r="AH234" s="770"/>
      <c r="AI234" s="772"/>
      <c r="AJ234" s="773">
        <v>350000</v>
      </c>
      <c r="AK234" s="128"/>
      <c r="AL234" s="773">
        <v>350000</v>
      </c>
      <c r="AM234" s="773">
        <v>87500</v>
      </c>
      <c r="AN234" s="773">
        <v>87500</v>
      </c>
      <c r="AO234" s="773">
        <v>87500</v>
      </c>
      <c r="AP234" s="773">
        <v>87500</v>
      </c>
      <c r="AQ234" s="773"/>
      <c r="AR234" s="773"/>
      <c r="AS234" s="773"/>
      <c r="AT234" s="773"/>
      <c r="AU234" s="773"/>
      <c r="AV234" s="773"/>
      <c r="AW234" s="773"/>
      <c r="AX234" s="774"/>
      <c r="AY234" s="775"/>
      <c r="AZ234" s="41">
        <f t="shared" si="93"/>
        <v>350000</v>
      </c>
      <c r="BA234" s="41">
        <f t="shared" si="103"/>
        <v>0</v>
      </c>
      <c r="BB234" s="119" t="s">
        <v>89</v>
      </c>
      <c r="BC234" s="700"/>
    </row>
    <row r="235" spans="1:56" s="152" customFormat="1" ht="24" customHeight="1">
      <c r="A235" s="776">
        <v>2</v>
      </c>
      <c r="B235" s="110">
        <v>16</v>
      </c>
      <c r="C235" s="777" t="s">
        <v>406</v>
      </c>
      <c r="D235" s="269">
        <v>3.3</v>
      </c>
      <c r="E235" s="776">
        <v>9</v>
      </c>
      <c r="F235" s="778" t="s">
        <v>396</v>
      </c>
      <c r="G235" s="779" t="s">
        <v>397</v>
      </c>
      <c r="H235" s="779" t="s">
        <v>89</v>
      </c>
      <c r="I235" s="270" t="s">
        <v>90</v>
      </c>
      <c r="J235" s="271" t="s">
        <v>91</v>
      </c>
      <c r="K235" s="780">
        <v>19.625399999999999</v>
      </c>
      <c r="L235" s="780">
        <v>100.4139</v>
      </c>
      <c r="M235" s="359">
        <v>800000</v>
      </c>
      <c r="N235" s="359">
        <v>800000</v>
      </c>
      <c r="O235" s="169">
        <f t="shared" si="105"/>
        <v>0</v>
      </c>
      <c r="P235" s="407">
        <v>1</v>
      </c>
      <c r="Q235" s="407">
        <v>1</v>
      </c>
      <c r="R235" s="407">
        <v>1</v>
      </c>
      <c r="S235" s="407">
        <v>1</v>
      </c>
      <c r="T235" s="407">
        <v>1</v>
      </c>
      <c r="U235" s="776"/>
      <c r="V235" s="781">
        <v>350</v>
      </c>
      <c r="W235" s="776"/>
      <c r="X235" s="683"/>
      <c r="Y235" s="359"/>
      <c r="Z235" s="359"/>
      <c r="AA235" s="776"/>
      <c r="AB235" s="776"/>
      <c r="AC235" s="110">
        <v>2563</v>
      </c>
      <c r="AD235" s="110">
        <v>2563</v>
      </c>
      <c r="AE235" s="110" t="s">
        <v>69</v>
      </c>
      <c r="AF235" s="776">
        <v>120</v>
      </c>
      <c r="AG235" s="110" t="s">
        <v>92</v>
      </c>
      <c r="AH235" s="776"/>
      <c r="AI235" s="776"/>
      <c r="AJ235" s="782">
        <v>800000</v>
      </c>
      <c r="AK235" s="128"/>
      <c r="AL235" s="782">
        <v>800000</v>
      </c>
      <c r="AM235" s="782">
        <v>200000</v>
      </c>
      <c r="AN235" s="782">
        <v>200000</v>
      </c>
      <c r="AO235" s="782">
        <v>200000</v>
      </c>
      <c r="AP235" s="782">
        <v>200000</v>
      </c>
      <c r="AQ235" s="782"/>
      <c r="AR235" s="782"/>
      <c r="AS235" s="782"/>
      <c r="AT235" s="782"/>
      <c r="AU235" s="782"/>
      <c r="AV235" s="782"/>
      <c r="AW235" s="782"/>
      <c r="AX235" s="783"/>
      <c r="AY235" s="784"/>
      <c r="AZ235" s="41">
        <f t="shared" si="93"/>
        <v>800000</v>
      </c>
      <c r="BA235" s="41">
        <f t="shared" si="103"/>
        <v>0</v>
      </c>
      <c r="BB235" s="110" t="s">
        <v>89</v>
      </c>
      <c r="BC235" s="677"/>
    </row>
    <row r="236" spans="1:56" s="152" customFormat="1" ht="24" customHeight="1">
      <c r="A236" s="110">
        <v>2</v>
      </c>
      <c r="B236" s="110">
        <v>17</v>
      </c>
      <c r="C236" s="785" t="s">
        <v>407</v>
      </c>
      <c r="D236" s="269">
        <v>3.3</v>
      </c>
      <c r="E236" s="269">
        <v>9</v>
      </c>
      <c r="F236" s="786" t="s">
        <v>134</v>
      </c>
      <c r="G236" s="786" t="s">
        <v>134</v>
      </c>
      <c r="H236" s="786" t="s">
        <v>89</v>
      </c>
      <c r="I236" s="270" t="s">
        <v>90</v>
      </c>
      <c r="J236" s="271" t="s">
        <v>91</v>
      </c>
      <c r="K236" s="757">
        <v>19.277100000000001</v>
      </c>
      <c r="L236" s="757">
        <v>100.1524</v>
      </c>
      <c r="M236" s="563">
        <v>250000</v>
      </c>
      <c r="N236" s="563">
        <v>250000</v>
      </c>
      <c r="O236" s="169">
        <f t="shared" si="105"/>
        <v>0</v>
      </c>
      <c r="P236" s="407">
        <v>1</v>
      </c>
      <c r="Q236" s="407">
        <v>1</v>
      </c>
      <c r="R236" s="407">
        <v>1</v>
      </c>
      <c r="S236" s="407">
        <v>1</v>
      </c>
      <c r="T236" s="407">
        <v>1</v>
      </c>
      <c r="U236" s="153"/>
      <c r="V236" s="681">
        <v>10000</v>
      </c>
      <c r="W236" s="276"/>
      <c r="X236" s="683"/>
      <c r="Y236" s="359"/>
      <c r="Z236" s="475">
        <v>10</v>
      </c>
      <c r="AA236" s="110"/>
      <c r="AB236" s="110"/>
      <c r="AC236" s="110">
        <v>2563</v>
      </c>
      <c r="AD236" s="110">
        <v>2563</v>
      </c>
      <c r="AE236" s="110" t="s">
        <v>69</v>
      </c>
      <c r="AF236" s="110">
        <v>120</v>
      </c>
      <c r="AG236" s="110" t="s">
        <v>92</v>
      </c>
      <c r="AH236" s="153"/>
      <c r="AI236" s="153"/>
      <c r="AJ236" s="128">
        <v>250000</v>
      </c>
      <c r="AK236" s="545"/>
      <c r="AL236" s="128">
        <v>250000</v>
      </c>
      <c r="AM236" s="274">
        <v>62500</v>
      </c>
      <c r="AN236" s="274">
        <v>62500</v>
      </c>
      <c r="AO236" s="274">
        <v>62500</v>
      </c>
      <c r="AP236" s="274">
        <v>62500</v>
      </c>
      <c r="AQ236" s="274"/>
      <c r="AR236" s="274"/>
      <c r="AS236" s="274"/>
      <c r="AT236" s="274"/>
      <c r="AU236" s="274"/>
      <c r="AV236" s="274"/>
      <c r="AW236" s="274"/>
      <c r="AX236" s="281"/>
      <c r="AY236" s="282"/>
      <c r="AZ236" s="41">
        <f t="shared" si="93"/>
        <v>250000</v>
      </c>
      <c r="BA236" s="41">
        <f t="shared" si="103"/>
        <v>0</v>
      </c>
      <c r="BB236" s="110" t="s">
        <v>89</v>
      </c>
      <c r="BC236" s="677"/>
    </row>
    <row r="237" spans="1:56" s="284" customFormat="1" ht="24" customHeight="1">
      <c r="A237" s="787">
        <v>2</v>
      </c>
      <c r="B237" s="110">
        <v>18</v>
      </c>
      <c r="C237" s="788" t="s">
        <v>408</v>
      </c>
      <c r="D237" s="269">
        <v>3.3</v>
      </c>
      <c r="E237" s="269">
        <v>9</v>
      </c>
      <c r="F237" s="789" t="s">
        <v>409</v>
      </c>
      <c r="G237" s="789" t="s">
        <v>65</v>
      </c>
      <c r="H237" s="789" t="s">
        <v>89</v>
      </c>
      <c r="I237" s="270" t="s">
        <v>90</v>
      </c>
      <c r="J237" s="271" t="s">
        <v>194</v>
      </c>
      <c r="K237" s="789">
        <v>19.195799999999998</v>
      </c>
      <c r="L237" s="789">
        <v>99.837400000000002</v>
      </c>
      <c r="M237" s="477">
        <v>985000</v>
      </c>
      <c r="N237" s="477">
        <v>985000</v>
      </c>
      <c r="O237" s="169">
        <f t="shared" si="105"/>
        <v>0</v>
      </c>
      <c r="P237" s="407">
        <v>1</v>
      </c>
      <c r="Q237" s="407">
        <v>1</v>
      </c>
      <c r="R237" s="407">
        <v>1</v>
      </c>
      <c r="S237" s="407">
        <v>1</v>
      </c>
      <c r="T237" s="407">
        <v>1</v>
      </c>
      <c r="U237" s="790" t="s">
        <v>210</v>
      </c>
      <c r="V237" s="681">
        <v>700</v>
      </c>
      <c r="W237" s="736">
        <v>0.15</v>
      </c>
      <c r="X237" s="188">
        <v>5.2</v>
      </c>
      <c r="Y237" s="477">
        <v>600</v>
      </c>
      <c r="Z237" s="475">
        <v>30</v>
      </c>
      <c r="AA237" s="790"/>
      <c r="AB237" s="790"/>
      <c r="AC237" s="110">
        <v>2563</v>
      </c>
      <c r="AD237" s="110">
        <v>2563</v>
      </c>
      <c r="AE237" s="110" t="s">
        <v>69</v>
      </c>
      <c r="AF237" s="787">
        <v>180</v>
      </c>
      <c r="AG237" s="110" t="s">
        <v>92</v>
      </c>
      <c r="AH237" s="790"/>
      <c r="AI237" s="790"/>
      <c r="AJ237" s="791">
        <v>985000</v>
      </c>
      <c r="AK237" s="128"/>
      <c r="AL237" s="791">
        <v>985000</v>
      </c>
      <c r="AM237" s="792">
        <v>246250</v>
      </c>
      <c r="AN237" s="792">
        <v>246250</v>
      </c>
      <c r="AO237" s="792">
        <v>246250</v>
      </c>
      <c r="AP237" s="792">
        <v>246250</v>
      </c>
      <c r="AQ237" s="792"/>
      <c r="AR237" s="792"/>
      <c r="AS237" s="792"/>
      <c r="AT237" s="790"/>
      <c r="AU237" s="792"/>
      <c r="AV237" s="792"/>
      <c r="AW237" s="792"/>
      <c r="AX237" s="793"/>
      <c r="AY237" s="794"/>
      <c r="AZ237" s="41">
        <f t="shared" si="93"/>
        <v>985000</v>
      </c>
      <c r="BA237" s="41">
        <f t="shared" si="103"/>
        <v>0</v>
      </c>
      <c r="BB237" s="110" t="s">
        <v>89</v>
      </c>
      <c r="BC237" s="283"/>
    </row>
    <row r="238" spans="1:56" s="152" customFormat="1" ht="24" customHeight="1">
      <c r="A238" s="269">
        <v>2</v>
      </c>
      <c r="B238" s="110">
        <v>19</v>
      </c>
      <c r="C238" s="768" t="s">
        <v>410</v>
      </c>
      <c r="D238" s="269">
        <v>3.3</v>
      </c>
      <c r="E238" s="269">
        <v>9</v>
      </c>
      <c r="F238" s="269" t="s">
        <v>383</v>
      </c>
      <c r="G238" s="269" t="s">
        <v>88</v>
      </c>
      <c r="H238" s="269" t="s">
        <v>89</v>
      </c>
      <c r="I238" s="270" t="s">
        <v>90</v>
      </c>
      <c r="J238" s="271" t="s">
        <v>91</v>
      </c>
      <c r="K238" s="795">
        <v>19.093043000000002</v>
      </c>
      <c r="L238" s="795">
        <v>100.005261</v>
      </c>
      <c r="M238" s="125">
        <v>500000</v>
      </c>
      <c r="N238" s="125">
        <v>500000</v>
      </c>
      <c r="O238" s="169">
        <f t="shared" si="105"/>
        <v>0</v>
      </c>
      <c r="P238" s="407">
        <v>1</v>
      </c>
      <c r="Q238" s="407">
        <v>1</v>
      </c>
      <c r="R238" s="407">
        <v>1</v>
      </c>
      <c r="S238" s="407">
        <v>1</v>
      </c>
      <c r="T238" s="407">
        <v>1</v>
      </c>
      <c r="U238" s="796" t="s">
        <v>210</v>
      </c>
      <c r="V238" s="681">
        <v>50</v>
      </c>
      <c r="W238" s="797">
        <v>6</v>
      </c>
      <c r="X238" s="683" t="s">
        <v>210</v>
      </c>
      <c r="Y238" s="477">
        <v>10</v>
      </c>
      <c r="Z238" s="475">
        <v>30</v>
      </c>
      <c r="AA238" s="796"/>
      <c r="AB238" s="796"/>
      <c r="AC238" s="110">
        <v>2563</v>
      </c>
      <c r="AD238" s="110">
        <v>2563</v>
      </c>
      <c r="AE238" s="110" t="s">
        <v>69</v>
      </c>
      <c r="AF238" s="796">
        <v>180</v>
      </c>
      <c r="AG238" s="110" t="s">
        <v>92</v>
      </c>
      <c r="AH238" s="796"/>
      <c r="AI238" s="796"/>
      <c r="AJ238" s="798">
        <v>500000</v>
      </c>
      <c r="AK238" s="128"/>
      <c r="AL238" s="798">
        <v>500000</v>
      </c>
      <c r="AM238" s="798">
        <v>150000</v>
      </c>
      <c r="AN238" s="798">
        <v>150000</v>
      </c>
      <c r="AO238" s="798">
        <v>200000</v>
      </c>
      <c r="AP238" s="798"/>
      <c r="AQ238" s="798"/>
      <c r="AR238" s="798"/>
      <c r="AS238" s="798"/>
      <c r="AT238" s="798"/>
      <c r="AU238" s="798"/>
      <c r="AV238" s="798"/>
      <c r="AW238" s="798"/>
      <c r="AX238" s="799"/>
      <c r="AY238" s="800"/>
      <c r="AZ238" s="41">
        <f t="shared" si="93"/>
        <v>500000</v>
      </c>
      <c r="BA238" s="41">
        <f t="shared" si="103"/>
        <v>0</v>
      </c>
      <c r="BB238" s="110" t="s">
        <v>89</v>
      </c>
      <c r="BC238" s="677"/>
    </row>
    <row r="239" spans="1:56" s="130" customFormat="1" ht="24" customHeight="1">
      <c r="A239" s="801">
        <v>2</v>
      </c>
      <c r="B239" s="110">
        <v>20</v>
      </c>
      <c r="C239" s="802" t="s">
        <v>411</v>
      </c>
      <c r="D239" s="269">
        <v>3.3</v>
      </c>
      <c r="E239" s="803">
        <v>9</v>
      </c>
      <c r="F239" s="804" t="s">
        <v>134</v>
      </c>
      <c r="G239" s="804" t="s">
        <v>134</v>
      </c>
      <c r="H239" s="804" t="s">
        <v>89</v>
      </c>
      <c r="I239" s="270" t="s">
        <v>90</v>
      </c>
      <c r="J239" s="271" t="s">
        <v>91</v>
      </c>
      <c r="K239" s="271">
        <v>19.310500000000001</v>
      </c>
      <c r="L239" s="805">
        <v>100.16030000000001</v>
      </c>
      <c r="M239" s="598">
        <v>985000</v>
      </c>
      <c r="N239" s="598">
        <v>985000</v>
      </c>
      <c r="O239" s="169">
        <f t="shared" si="105"/>
        <v>0</v>
      </c>
      <c r="P239" s="407">
        <v>1</v>
      </c>
      <c r="Q239" s="407">
        <v>1</v>
      </c>
      <c r="R239" s="407">
        <v>1</v>
      </c>
      <c r="S239" s="407">
        <v>1</v>
      </c>
      <c r="T239" s="407">
        <v>1</v>
      </c>
      <c r="U239" s="801"/>
      <c r="V239" s="806"/>
      <c r="W239" s="801"/>
      <c r="X239" s="683"/>
      <c r="Y239" s="359"/>
      <c r="Z239" s="359"/>
      <c r="AA239" s="801"/>
      <c r="AB239" s="801"/>
      <c r="AC239" s="110">
        <v>2563</v>
      </c>
      <c r="AD239" s="110">
        <v>2563</v>
      </c>
      <c r="AE239" s="110" t="s">
        <v>69</v>
      </c>
      <c r="AF239" s="110">
        <v>120</v>
      </c>
      <c r="AG239" s="110" t="s">
        <v>92</v>
      </c>
      <c r="AJ239" s="128">
        <v>985000</v>
      </c>
      <c r="AK239" s="128"/>
      <c r="AL239" s="274">
        <v>985000</v>
      </c>
      <c r="AM239" s="274">
        <v>246250</v>
      </c>
      <c r="AN239" s="274">
        <v>246250</v>
      </c>
      <c r="AO239" s="274">
        <v>246250</v>
      </c>
      <c r="AP239" s="274">
        <v>246250</v>
      </c>
      <c r="AQ239" s="274"/>
      <c r="AR239" s="274"/>
      <c r="AS239" s="274"/>
      <c r="AT239" s="274"/>
      <c r="AU239" s="274"/>
      <c r="AV239" s="274"/>
      <c r="AW239" s="274"/>
      <c r="AX239" s="281"/>
      <c r="AY239" s="282"/>
      <c r="AZ239" s="41">
        <f t="shared" si="93"/>
        <v>985000</v>
      </c>
      <c r="BA239" s="41">
        <f t="shared" si="103"/>
        <v>0</v>
      </c>
      <c r="BB239" s="110" t="s">
        <v>89</v>
      </c>
      <c r="BD239" s="181"/>
    </row>
    <row r="240" spans="1:56" s="152" customFormat="1" ht="24" customHeight="1">
      <c r="A240" s="153">
        <v>2</v>
      </c>
      <c r="B240" s="110">
        <v>21</v>
      </c>
      <c r="C240" s="730" t="s">
        <v>412</v>
      </c>
      <c r="D240" s="269">
        <v>3.3</v>
      </c>
      <c r="E240" s="269">
        <v>9</v>
      </c>
      <c r="F240" s="194" t="s">
        <v>413</v>
      </c>
      <c r="G240" s="194" t="s">
        <v>134</v>
      </c>
      <c r="H240" s="194" t="s">
        <v>89</v>
      </c>
      <c r="I240" s="270" t="s">
        <v>90</v>
      </c>
      <c r="J240" s="271" t="s">
        <v>91</v>
      </c>
      <c r="K240" s="807">
        <v>19.475300000000001</v>
      </c>
      <c r="L240" s="807">
        <v>100.1163</v>
      </c>
      <c r="M240" s="563">
        <v>190000</v>
      </c>
      <c r="N240" s="563">
        <v>190000</v>
      </c>
      <c r="O240" s="169">
        <f t="shared" si="105"/>
        <v>0</v>
      </c>
      <c r="P240" s="407">
        <v>1</v>
      </c>
      <c r="Q240" s="407">
        <v>1</v>
      </c>
      <c r="R240" s="407">
        <v>1</v>
      </c>
      <c r="S240" s="407">
        <v>1</v>
      </c>
      <c r="T240" s="407">
        <v>1</v>
      </c>
      <c r="U240" s="153"/>
      <c r="V240" s="681">
        <v>8500</v>
      </c>
      <c r="W240" s="276"/>
      <c r="X240" s="683"/>
      <c r="Y240" s="359"/>
      <c r="Z240" s="475">
        <v>10</v>
      </c>
      <c r="AA240" s="110"/>
      <c r="AB240" s="110"/>
      <c r="AC240" s="110">
        <v>2563</v>
      </c>
      <c r="AD240" s="110">
        <v>2563</v>
      </c>
      <c r="AE240" s="110" t="s">
        <v>69</v>
      </c>
      <c r="AF240" s="110">
        <v>120</v>
      </c>
      <c r="AG240" s="110" t="s">
        <v>92</v>
      </c>
      <c r="AH240" s="153"/>
      <c r="AI240" s="247"/>
      <c r="AJ240" s="128">
        <v>190000</v>
      </c>
      <c r="AK240" s="545"/>
      <c r="AL240" s="274">
        <v>190000</v>
      </c>
      <c r="AM240" s="274">
        <v>47500</v>
      </c>
      <c r="AN240" s="274">
        <v>47500</v>
      </c>
      <c r="AO240" s="274">
        <v>47500</v>
      </c>
      <c r="AP240" s="274">
        <v>47500</v>
      </c>
      <c r="AQ240" s="274"/>
      <c r="AR240" s="274"/>
      <c r="AS240" s="274"/>
      <c r="AT240" s="274"/>
      <c r="AU240" s="274"/>
      <c r="AV240" s="274"/>
      <c r="AW240" s="274"/>
      <c r="AX240" s="281"/>
      <c r="AY240" s="282"/>
      <c r="AZ240" s="41">
        <f t="shared" si="93"/>
        <v>190000</v>
      </c>
      <c r="BA240" s="41">
        <f t="shared" si="103"/>
        <v>0</v>
      </c>
      <c r="BB240" s="110" t="s">
        <v>89</v>
      </c>
      <c r="BC240" s="677"/>
    </row>
    <row r="241" spans="1:56" s="503" customFormat="1" ht="24" customHeight="1">
      <c r="A241" s="110">
        <v>2</v>
      </c>
      <c r="B241" s="110">
        <v>22</v>
      </c>
      <c r="C241" s="379" t="s">
        <v>414</v>
      </c>
      <c r="D241" s="269">
        <v>3.3</v>
      </c>
      <c r="E241" s="269">
        <v>9</v>
      </c>
      <c r="F241" s="702" t="s">
        <v>415</v>
      </c>
      <c r="G241" s="702" t="s">
        <v>416</v>
      </c>
      <c r="H241" s="702" t="s">
        <v>89</v>
      </c>
      <c r="I241" s="270" t="s">
        <v>90</v>
      </c>
      <c r="J241" s="271" t="s">
        <v>91</v>
      </c>
      <c r="K241" s="807">
        <v>19.310600000000001</v>
      </c>
      <c r="L241" s="807">
        <v>100.0134</v>
      </c>
      <c r="M241" s="128">
        <v>350000</v>
      </c>
      <c r="N241" s="128">
        <v>350000</v>
      </c>
      <c r="O241" s="169">
        <f t="shared" si="105"/>
        <v>0</v>
      </c>
      <c r="P241" s="407" t="s">
        <v>172</v>
      </c>
      <c r="Q241" s="407" t="s">
        <v>172</v>
      </c>
      <c r="R241" s="407">
        <v>1</v>
      </c>
      <c r="S241" s="407">
        <v>1</v>
      </c>
      <c r="T241" s="407">
        <v>1</v>
      </c>
      <c r="U241" s="110"/>
      <c r="V241" s="681"/>
      <c r="W241" s="110"/>
      <c r="X241" s="683"/>
      <c r="Y241" s="359"/>
      <c r="Z241" s="475"/>
      <c r="AA241" s="110"/>
      <c r="AB241" s="110"/>
      <c r="AC241" s="110">
        <v>2563</v>
      </c>
      <c r="AD241" s="110">
        <v>2563</v>
      </c>
      <c r="AE241" s="110" t="s">
        <v>69</v>
      </c>
      <c r="AF241" s="110"/>
      <c r="AG241" s="110" t="s">
        <v>92</v>
      </c>
      <c r="AH241" s="110"/>
      <c r="AI241" s="110"/>
      <c r="AJ241" s="128">
        <v>350000</v>
      </c>
      <c r="AK241" s="128"/>
      <c r="AL241" s="128">
        <v>350000</v>
      </c>
      <c r="AM241" s="274">
        <v>150000</v>
      </c>
      <c r="AN241" s="274">
        <v>100000</v>
      </c>
      <c r="AO241" s="274">
        <v>100000</v>
      </c>
      <c r="AP241" s="274"/>
      <c r="AQ241" s="274"/>
      <c r="AR241" s="274"/>
      <c r="AS241" s="274"/>
      <c r="AT241" s="274"/>
      <c r="AU241" s="274"/>
      <c r="AV241" s="274"/>
      <c r="AW241" s="274"/>
      <c r="AX241" s="281"/>
      <c r="AY241" s="282"/>
      <c r="AZ241" s="41">
        <f t="shared" si="93"/>
        <v>350000</v>
      </c>
      <c r="BA241" s="41">
        <f t="shared" si="103"/>
        <v>0</v>
      </c>
      <c r="BB241" s="110" t="s">
        <v>89</v>
      </c>
      <c r="BC241" s="130"/>
    </row>
    <row r="242" spans="1:56" s="152" customFormat="1" ht="24" customHeight="1">
      <c r="A242" s="808">
        <v>2</v>
      </c>
      <c r="B242" s="110">
        <v>23</v>
      </c>
      <c r="C242" s="809" t="s">
        <v>417</v>
      </c>
      <c r="D242" s="269">
        <v>3.3</v>
      </c>
      <c r="E242" s="810">
        <v>9</v>
      </c>
      <c r="F242" s="811" t="s">
        <v>386</v>
      </c>
      <c r="G242" s="811" t="s">
        <v>387</v>
      </c>
      <c r="H242" s="811" t="s">
        <v>89</v>
      </c>
      <c r="I242" s="270" t="s">
        <v>388</v>
      </c>
      <c r="J242" s="271" t="s">
        <v>389</v>
      </c>
      <c r="K242" s="812">
        <v>19.101900000000001</v>
      </c>
      <c r="L242" s="812">
        <v>100.3974</v>
      </c>
      <c r="M242" s="598">
        <v>990000</v>
      </c>
      <c r="N242" s="598">
        <v>990000</v>
      </c>
      <c r="O242" s="169">
        <f t="shared" si="105"/>
        <v>0</v>
      </c>
      <c r="P242" s="407">
        <v>1</v>
      </c>
      <c r="Q242" s="407">
        <v>1</v>
      </c>
      <c r="R242" s="407">
        <v>1</v>
      </c>
      <c r="S242" s="407">
        <v>1</v>
      </c>
      <c r="T242" s="407">
        <v>1</v>
      </c>
      <c r="U242" s="808"/>
      <c r="V242" s="813"/>
      <c r="W242" s="808"/>
      <c r="X242" s="683"/>
      <c r="Y242" s="359"/>
      <c r="Z242" s="359"/>
      <c r="AA242" s="808"/>
      <c r="AB242" s="808"/>
      <c r="AC242" s="110">
        <v>2563</v>
      </c>
      <c r="AD242" s="110">
        <v>2563</v>
      </c>
      <c r="AE242" s="110" t="s">
        <v>69</v>
      </c>
      <c r="AF242" s="110">
        <v>120</v>
      </c>
      <c r="AG242" s="110" t="s">
        <v>92</v>
      </c>
      <c r="AH242" s="153"/>
      <c r="AI242" s="153"/>
      <c r="AJ242" s="128">
        <v>990000</v>
      </c>
      <c r="AK242" s="545"/>
      <c r="AL242" s="128">
        <v>990000</v>
      </c>
      <c r="AM242" s="274">
        <v>247500</v>
      </c>
      <c r="AN242" s="274">
        <v>247500</v>
      </c>
      <c r="AO242" s="274">
        <v>247500</v>
      </c>
      <c r="AP242" s="274">
        <v>247500</v>
      </c>
      <c r="AQ242" s="274"/>
      <c r="AR242" s="274"/>
      <c r="AS242" s="274"/>
      <c r="AT242" s="274"/>
      <c r="AU242" s="274"/>
      <c r="AV242" s="274"/>
      <c r="AW242" s="274"/>
      <c r="AX242" s="281"/>
      <c r="AY242" s="282"/>
      <c r="AZ242" s="41">
        <f t="shared" si="93"/>
        <v>990000</v>
      </c>
      <c r="BA242" s="41">
        <f t="shared" si="103"/>
        <v>0</v>
      </c>
      <c r="BB242" s="110" t="s">
        <v>89</v>
      </c>
      <c r="BC242" s="677"/>
    </row>
    <row r="243" spans="1:56" s="284" customFormat="1" ht="24" customHeight="1">
      <c r="A243" s="814">
        <v>2</v>
      </c>
      <c r="B243" s="110">
        <v>24</v>
      </c>
      <c r="C243" s="815" t="s">
        <v>418</v>
      </c>
      <c r="D243" s="269">
        <v>3.3</v>
      </c>
      <c r="E243" s="814"/>
      <c r="F243" s="816" t="s">
        <v>396</v>
      </c>
      <c r="G243" s="816" t="s">
        <v>397</v>
      </c>
      <c r="H243" s="816" t="s">
        <v>89</v>
      </c>
      <c r="I243" s="270" t="s">
        <v>90</v>
      </c>
      <c r="J243" s="271" t="s">
        <v>91</v>
      </c>
      <c r="K243" s="817">
        <v>19.628799999999998</v>
      </c>
      <c r="L243" s="817">
        <v>100.4096</v>
      </c>
      <c r="M243" s="359">
        <v>450000</v>
      </c>
      <c r="N243" s="359">
        <v>450000</v>
      </c>
      <c r="O243" s="169">
        <f t="shared" si="105"/>
        <v>0</v>
      </c>
      <c r="P243" s="407">
        <v>1</v>
      </c>
      <c r="Q243" s="407">
        <v>1</v>
      </c>
      <c r="R243" s="407">
        <v>1</v>
      </c>
      <c r="S243" s="407">
        <v>1</v>
      </c>
      <c r="T243" s="407">
        <v>1</v>
      </c>
      <c r="U243" s="814"/>
      <c r="V243" s="818">
        <v>250</v>
      </c>
      <c r="W243" s="814"/>
      <c r="X243" s="683"/>
      <c r="Y243" s="359"/>
      <c r="Z243" s="359"/>
      <c r="AA243" s="814"/>
      <c r="AB243" s="814"/>
      <c r="AC243" s="110">
        <v>2563</v>
      </c>
      <c r="AD243" s="110">
        <v>2563</v>
      </c>
      <c r="AE243" s="110" t="s">
        <v>69</v>
      </c>
      <c r="AF243" s="814">
        <v>120</v>
      </c>
      <c r="AG243" s="110" t="s">
        <v>92</v>
      </c>
      <c r="AH243" s="814"/>
      <c r="AI243" s="814"/>
      <c r="AJ243" s="819">
        <v>450000</v>
      </c>
      <c r="AK243" s="128"/>
      <c r="AL243" s="819">
        <v>450000</v>
      </c>
      <c r="AM243" s="819">
        <v>112500</v>
      </c>
      <c r="AN243" s="819">
        <v>112500</v>
      </c>
      <c r="AO243" s="819">
        <v>112500</v>
      </c>
      <c r="AP243" s="819">
        <v>112500</v>
      </c>
      <c r="AQ243" s="819"/>
      <c r="AR243" s="819"/>
      <c r="AS243" s="819"/>
      <c r="AT243" s="819"/>
      <c r="AU243" s="819"/>
      <c r="AV243" s="819"/>
      <c r="AW243" s="819"/>
      <c r="AX243" s="820"/>
      <c r="AY243" s="821"/>
      <c r="AZ243" s="41">
        <f t="shared" si="93"/>
        <v>450000</v>
      </c>
      <c r="BA243" s="41">
        <f t="shared" si="103"/>
        <v>0</v>
      </c>
      <c r="BB243" s="110" t="s">
        <v>89</v>
      </c>
      <c r="BC243" s="283"/>
    </row>
    <row r="244" spans="1:56" s="503" customFormat="1" ht="24" customHeight="1">
      <c r="A244" s="110">
        <v>2</v>
      </c>
      <c r="B244" s="110">
        <v>27</v>
      </c>
      <c r="C244" s="661" t="s">
        <v>419</v>
      </c>
      <c r="D244" s="269">
        <v>3.3</v>
      </c>
      <c r="E244" s="269">
        <v>9</v>
      </c>
      <c r="F244" s="663" t="s">
        <v>420</v>
      </c>
      <c r="G244" s="664" t="s">
        <v>387</v>
      </c>
      <c r="H244" s="664" t="s">
        <v>89</v>
      </c>
      <c r="I244" s="270" t="s">
        <v>388</v>
      </c>
      <c r="J244" s="271" t="s">
        <v>389</v>
      </c>
      <c r="K244" s="273">
        <v>19.087499999999999</v>
      </c>
      <c r="L244" s="273">
        <v>100.3982</v>
      </c>
      <c r="M244" s="128">
        <v>100000</v>
      </c>
      <c r="N244" s="128">
        <v>100000</v>
      </c>
      <c r="O244" s="169">
        <f t="shared" si="105"/>
        <v>0</v>
      </c>
      <c r="P244" s="407" t="s">
        <v>172</v>
      </c>
      <c r="Q244" s="407" t="s">
        <v>172</v>
      </c>
      <c r="R244" s="407" t="s">
        <v>172</v>
      </c>
      <c r="S244" s="407" t="s">
        <v>172</v>
      </c>
      <c r="T244" s="407" t="s">
        <v>172</v>
      </c>
      <c r="U244" s="359"/>
      <c r="V244" s="202">
        <v>2000</v>
      </c>
      <c r="W244" s="395"/>
      <c r="X244" s="683"/>
      <c r="Y244" s="395"/>
      <c r="Z244" s="475"/>
      <c r="AA244" s="110"/>
      <c r="AB244" s="110"/>
      <c r="AC244" s="110">
        <v>2563</v>
      </c>
      <c r="AD244" s="110">
        <v>2563</v>
      </c>
      <c r="AE244" s="110" t="s">
        <v>69</v>
      </c>
      <c r="AF244" s="110"/>
      <c r="AG244" s="110" t="s">
        <v>92</v>
      </c>
      <c r="AH244" s="104"/>
      <c r="AI244" s="361"/>
      <c r="AJ244" s="128">
        <v>100000</v>
      </c>
      <c r="AK244" s="128"/>
      <c r="AL244" s="128">
        <v>100000</v>
      </c>
      <c r="AM244" s="819">
        <v>40000</v>
      </c>
      <c r="AN244" s="819">
        <v>60000</v>
      </c>
      <c r="AO244" s="819"/>
      <c r="AP244" s="274"/>
      <c r="AQ244" s="274"/>
      <c r="AR244" s="274"/>
      <c r="AS244" s="274"/>
      <c r="AT244" s="274"/>
      <c r="AU244" s="274"/>
      <c r="AV244" s="274"/>
      <c r="AW244" s="274"/>
      <c r="AX244" s="281"/>
      <c r="AY244" s="282"/>
      <c r="AZ244" s="41">
        <f t="shared" si="93"/>
        <v>100000</v>
      </c>
      <c r="BA244" s="41">
        <f t="shared" si="103"/>
        <v>0</v>
      </c>
      <c r="BB244" s="110" t="s">
        <v>89</v>
      </c>
      <c r="BC244" s="130"/>
    </row>
    <row r="245" spans="1:56" ht="23.25">
      <c r="A245" s="822"/>
      <c r="B245" s="822"/>
      <c r="C245" s="822"/>
      <c r="D245" s="822"/>
      <c r="E245" s="822"/>
      <c r="F245" s="822"/>
      <c r="G245" s="822"/>
      <c r="H245" s="822"/>
      <c r="I245" s="822"/>
      <c r="J245" s="822"/>
      <c r="K245" s="822"/>
      <c r="L245" s="822"/>
      <c r="M245" s="823"/>
      <c r="N245" s="823"/>
      <c r="O245" s="822"/>
      <c r="P245" s="822"/>
      <c r="Q245" s="822"/>
      <c r="R245" s="822"/>
      <c r="S245" s="822"/>
      <c r="T245" s="822"/>
      <c r="U245" s="822"/>
      <c r="V245" s="822"/>
      <c r="W245" s="822"/>
      <c r="X245" s="824"/>
      <c r="Y245" s="823"/>
      <c r="Z245" s="823"/>
      <c r="AA245" s="822"/>
      <c r="AB245" s="822"/>
      <c r="AC245" s="822"/>
      <c r="AD245" s="822"/>
      <c r="AE245" s="822"/>
      <c r="AF245" s="822"/>
      <c r="AG245" s="822"/>
      <c r="AH245" s="822"/>
      <c r="AI245" s="822"/>
      <c r="AJ245" s="822"/>
      <c r="AK245" s="825"/>
      <c r="AL245" s="822"/>
      <c r="AM245" s="822"/>
      <c r="AN245" s="822"/>
      <c r="AO245" s="822"/>
      <c r="AP245" s="822"/>
      <c r="AQ245" s="822"/>
      <c r="AR245" s="822"/>
      <c r="AS245" s="822"/>
      <c r="AT245" s="822"/>
      <c r="AU245" s="822"/>
      <c r="AV245" s="822"/>
      <c r="AW245" s="822"/>
      <c r="AX245" s="826"/>
      <c r="AY245" s="400"/>
      <c r="AZ245" s="41">
        <f t="shared" si="93"/>
        <v>0</v>
      </c>
      <c r="BA245" s="41">
        <f t="shared" si="103"/>
        <v>0</v>
      </c>
      <c r="BB245" s="73" t="s">
        <v>89</v>
      </c>
    </row>
    <row r="246" spans="1:56" s="253" customFormat="1" ht="23.25">
      <c r="B246" s="254">
        <f>COUNT(B247:B263)</f>
        <v>15</v>
      </c>
      <c r="C246" s="264" t="s">
        <v>137</v>
      </c>
      <c r="D246" s="256"/>
      <c r="E246" s="254"/>
      <c r="F246" s="254"/>
      <c r="G246" s="254"/>
      <c r="H246" s="254"/>
      <c r="I246" s="254"/>
      <c r="J246" s="254"/>
      <c r="K246" s="254"/>
      <c r="L246" s="254"/>
      <c r="M246" s="257">
        <f>SUM(M247:M263)</f>
        <v>26300000</v>
      </c>
      <c r="N246" s="257">
        <f>SUM(N247:N263)</f>
        <v>26300000</v>
      </c>
      <c r="O246" s="254"/>
      <c r="P246" s="254"/>
      <c r="U246" s="257">
        <f t="shared" ref="U246:Z246" si="106">SUM(U247:U263)</f>
        <v>2761</v>
      </c>
      <c r="V246" s="257">
        <f t="shared" si="106"/>
        <v>3911</v>
      </c>
      <c r="W246" s="257">
        <f t="shared" si="106"/>
        <v>407</v>
      </c>
      <c r="X246" s="257">
        <f t="shared" si="106"/>
        <v>0</v>
      </c>
      <c r="Y246" s="257">
        <f t="shared" si="106"/>
        <v>1442</v>
      </c>
      <c r="Z246" s="257">
        <f t="shared" si="106"/>
        <v>286</v>
      </c>
      <c r="AH246" s="254"/>
      <c r="AI246" s="254"/>
      <c r="AJ246" s="257">
        <f t="shared" ref="AJ246:AX246" si="107">SUM(AJ247:AJ263)</f>
        <v>26300000</v>
      </c>
      <c r="AK246" s="259">
        <f t="shared" si="107"/>
        <v>0</v>
      </c>
      <c r="AL246" s="257">
        <f t="shared" si="107"/>
        <v>26300000</v>
      </c>
      <c r="AM246" s="257">
        <f t="shared" si="107"/>
        <v>0</v>
      </c>
      <c r="AN246" s="257">
        <f t="shared" si="107"/>
        <v>0</v>
      </c>
      <c r="AO246" s="257">
        <f t="shared" si="107"/>
        <v>1700000</v>
      </c>
      <c r="AP246" s="257">
        <f t="shared" si="107"/>
        <v>2450000</v>
      </c>
      <c r="AQ246" s="257">
        <f t="shared" si="107"/>
        <v>5410000</v>
      </c>
      <c r="AR246" s="257">
        <f t="shared" si="107"/>
        <v>5410000</v>
      </c>
      <c r="AS246" s="257">
        <f t="shared" si="107"/>
        <v>5410000</v>
      </c>
      <c r="AT246" s="257">
        <f t="shared" si="107"/>
        <v>2960000</v>
      </c>
      <c r="AU246" s="257">
        <f t="shared" si="107"/>
        <v>2960000</v>
      </c>
      <c r="AV246" s="257">
        <f t="shared" si="107"/>
        <v>0</v>
      </c>
      <c r="AW246" s="257">
        <f t="shared" si="107"/>
        <v>0</v>
      </c>
      <c r="AX246" s="375">
        <f t="shared" si="107"/>
        <v>0</v>
      </c>
      <c r="AY246" s="375"/>
      <c r="AZ246" s="41">
        <f t="shared" si="93"/>
        <v>26300000</v>
      </c>
      <c r="BA246" s="41">
        <f t="shared" si="103"/>
        <v>0</v>
      </c>
      <c r="BB246" s="254" t="s">
        <v>101</v>
      </c>
      <c r="BD246" s="261"/>
    </row>
    <row r="247" spans="1:56" s="74" customFormat="1" ht="23.2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7"/>
      <c r="N247" s="67"/>
      <c r="O247" s="66"/>
      <c r="P247" s="66"/>
      <c r="Q247" s="66"/>
      <c r="R247" s="66"/>
      <c r="S247" s="66"/>
      <c r="T247" s="66"/>
      <c r="U247" s="67"/>
      <c r="V247" s="67"/>
      <c r="W247" s="67"/>
      <c r="X247" s="67"/>
      <c r="Y247" s="67"/>
      <c r="Z247" s="67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70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71"/>
      <c r="AY247" s="72"/>
      <c r="AZ247" s="41">
        <f t="shared" si="93"/>
        <v>0</v>
      </c>
      <c r="BA247" s="41">
        <f t="shared" si="103"/>
        <v>0</v>
      </c>
      <c r="BB247" s="73" t="s">
        <v>101</v>
      </c>
      <c r="BD247" s="75"/>
    </row>
    <row r="248" spans="1:56" s="353" customFormat="1" ht="42">
      <c r="A248" s="110">
        <v>2</v>
      </c>
      <c r="B248" s="110">
        <v>1</v>
      </c>
      <c r="C248" s="174" t="s">
        <v>421</v>
      </c>
      <c r="D248" s="110">
        <v>3.3</v>
      </c>
      <c r="E248" s="110">
        <v>9</v>
      </c>
      <c r="F248" s="178" t="s">
        <v>175</v>
      </c>
      <c r="G248" s="178" t="s">
        <v>65</v>
      </c>
      <c r="H248" s="178" t="s">
        <v>66</v>
      </c>
      <c r="I248" s="387" t="s">
        <v>68</v>
      </c>
      <c r="J248" s="177" t="s">
        <v>99</v>
      </c>
      <c r="K248" s="335">
        <v>18.3536</v>
      </c>
      <c r="L248" s="335">
        <v>99.557100000000005</v>
      </c>
      <c r="M248" s="125">
        <v>3000000</v>
      </c>
      <c r="N248" s="125">
        <v>3000000</v>
      </c>
      <c r="O248" s="125">
        <v>0</v>
      </c>
      <c r="P248" s="110">
        <v>1</v>
      </c>
      <c r="Q248" s="110">
        <v>1</v>
      </c>
      <c r="R248" s="110">
        <v>1</v>
      </c>
      <c r="S248" s="110">
        <v>1</v>
      </c>
      <c r="T248" s="110">
        <v>1</v>
      </c>
      <c r="U248" s="359" t="s">
        <v>79</v>
      </c>
      <c r="V248" s="359" t="s">
        <v>79</v>
      </c>
      <c r="W248" s="359"/>
      <c r="X248" s="359"/>
      <c r="Y248" s="359" t="s">
        <v>79</v>
      </c>
      <c r="Z248" s="359">
        <v>30</v>
      </c>
      <c r="AA248" s="110"/>
      <c r="AB248" s="110"/>
      <c r="AC248" s="110">
        <v>2563</v>
      </c>
      <c r="AD248" s="110">
        <v>2563</v>
      </c>
      <c r="AE248" s="110" t="s">
        <v>69</v>
      </c>
      <c r="AF248" s="110">
        <v>360</v>
      </c>
      <c r="AG248" s="110" t="s">
        <v>100</v>
      </c>
      <c r="AH248" s="110"/>
      <c r="AI248" s="361"/>
      <c r="AJ248" s="125">
        <v>3000000</v>
      </c>
      <c r="AK248" s="128">
        <v>0</v>
      </c>
      <c r="AL248" s="125">
        <v>3000000</v>
      </c>
      <c r="AM248" s="125"/>
      <c r="AN248" s="125"/>
      <c r="AO248" s="125"/>
      <c r="AP248" s="125"/>
      <c r="AQ248" s="125">
        <f t="shared" ref="AQ248:AU262" si="108">0.2*$AJ248</f>
        <v>600000</v>
      </c>
      <c r="AR248" s="125">
        <f t="shared" si="108"/>
        <v>600000</v>
      </c>
      <c r="AS248" s="125">
        <f t="shared" si="108"/>
        <v>600000</v>
      </c>
      <c r="AT248" s="125">
        <f t="shared" si="108"/>
        <v>600000</v>
      </c>
      <c r="AU248" s="125">
        <f t="shared" si="108"/>
        <v>600000</v>
      </c>
      <c r="AV248" s="125"/>
      <c r="AW248" s="125"/>
      <c r="AX248" s="179"/>
      <c r="AY248" s="180"/>
      <c r="AZ248" s="41">
        <f t="shared" si="93"/>
        <v>3000000</v>
      </c>
      <c r="BA248" s="41">
        <f t="shared" si="103"/>
        <v>0</v>
      </c>
      <c r="BB248" s="352" t="s">
        <v>101</v>
      </c>
      <c r="BD248" s="354"/>
    </row>
    <row r="249" spans="1:56" s="353" customFormat="1" ht="42">
      <c r="A249" s="110">
        <v>2</v>
      </c>
      <c r="B249" s="110">
        <v>2</v>
      </c>
      <c r="C249" s="174" t="s">
        <v>422</v>
      </c>
      <c r="D249" s="110">
        <v>3.3</v>
      </c>
      <c r="E249" s="110">
        <v>9</v>
      </c>
      <c r="F249" s="178" t="s">
        <v>175</v>
      </c>
      <c r="G249" s="178" t="s">
        <v>65</v>
      </c>
      <c r="H249" s="178" t="s">
        <v>66</v>
      </c>
      <c r="I249" s="387" t="s">
        <v>68</v>
      </c>
      <c r="J249" s="177" t="s">
        <v>99</v>
      </c>
      <c r="K249" s="335">
        <v>18.445699999999999</v>
      </c>
      <c r="L249" s="335">
        <v>99.615200000000002</v>
      </c>
      <c r="M249" s="125">
        <v>2300000</v>
      </c>
      <c r="N249" s="125">
        <v>2300000</v>
      </c>
      <c r="O249" s="125">
        <v>0</v>
      </c>
      <c r="P249" s="110">
        <v>1</v>
      </c>
      <c r="Q249" s="110">
        <v>1</v>
      </c>
      <c r="R249" s="110">
        <v>1</v>
      </c>
      <c r="S249" s="110">
        <v>1</v>
      </c>
      <c r="T249" s="110">
        <v>1</v>
      </c>
      <c r="U249" s="359">
        <v>497</v>
      </c>
      <c r="V249" s="359">
        <v>450</v>
      </c>
      <c r="W249" s="359"/>
      <c r="X249" s="359"/>
      <c r="Y249" s="359">
        <v>152</v>
      </c>
      <c r="Z249" s="359">
        <v>10</v>
      </c>
      <c r="AA249" s="110"/>
      <c r="AB249" s="110"/>
      <c r="AC249" s="110">
        <v>2563</v>
      </c>
      <c r="AD249" s="110">
        <v>2563</v>
      </c>
      <c r="AE249" s="110" t="s">
        <v>69</v>
      </c>
      <c r="AF249" s="110">
        <v>240</v>
      </c>
      <c r="AG249" s="110" t="s">
        <v>100</v>
      </c>
      <c r="AH249" s="110"/>
      <c r="AI249" s="361"/>
      <c r="AJ249" s="125">
        <v>2300000</v>
      </c>
      <c r="AK249" s="128">
        <v>0</v>
      </c>
      <c r="AL249" s="125">
        <v>2300000</v>
      </c>
      <c r="AM249" s="125"/>
      <c r="AN249" s="125"/>
      <c r="AO249" s="125"/>
      <c r="AP249" s="125"/>
      <c r="AQ249" s="125">
        <f t="shared" si="108"/>
        <v>460000</v>
      </c>
      <c r="AR249" s="125">
        <f t="shared" si="108"/>
        <v>460000</v>
      </c>
      <c r="AS249" s="125">
        <f t="shared" si="108"/>
        <v>460000</v>
      </c>
      <c r="AT249" s="125">
        <f t="shared" si="108"/>
        <v>460000</v>
      </c>
      <c r="AU249" s="125">
        <f t="shared" si="108"/>
        <v>460000</v>
      </c>
      <c r="AV249" s="125"/>
      <c r="AW249" s="125"/>
      <c r="AX249" s="179"/>
      <c r="AY249" s="180"/>
      <c r="AZ249" s="41">
        <f t="shared" si="93"/>
        <v>2300000</v>
      </c>
      <c r="BA249" s="41">
        <f t="shared" si="103"/>
        <v>0</v>
      </c>
      <c r="BB249" s="352" t="s">
        <v>101</v>
      </c>
      <c r="BD249" s="354"/>
    </row>
    <row r="250" spans="1:56" s="353" customFormat="1" ht="42">
      <c r="A250" s="110">
        <v>2</v>
      </c>
      <c r="B250" s="110">
        <v>3</v>
      </c>
      <c r="C250" s="174" t="s">
        <v>423</v>
      </c>
      <c r="D250" s="110">
        <v>3.3</v>
      </c>
      <c r="E250" s="110">
        <v>9</v>
      </c>
      <c r="F250" s="178" t="s">
        <v>103</v>
      </c>
      <c r="G250" s="178" t="s">
        <v>65</v>
      </c>
      <c r="H250" s="178" t="s">
        <v>66</v>
      </c>
      <c r="I250" s="387" t="s">
        <v>68</v>
      </c>
      <c r="J250" s="177" t="s">
        <v>99</v>
      </c>
      <c r="K250" s="827" t="s">
        <v>424</v>
      </c>
      <c r="L250" s="827" t="s">
        <v>425</v>
      </c>
      <c r="M250" s="125">
        <v>500000</v>
      </c>
      <c r="N250" s="125">
        <v>500000</v>
      </c>
      <c r="O250" s="125">
        <v>0</v>
      </c>
      <c r="P250" s="110">
        <v>1</v>
      </c>
      <c r="Q250" s="110">
        <v>1</v>
      </c>
      <c r="R250" s="110">
        <v>1</v>
      </c>
      <c r="S250" s="110">
        <v>1</v>
      </c>
      <c r="T250" s="110">
        <v>1</v>
      </c>
      <c r="U250" s="359" t="s">
        <v>79</v>
      </c>
      <c r="V250" s="359" t="s">
        <v>79</v>
      </c>
      <c r="W250" s="359"/>
      <c r="X250" s="359"/>
      <c r="Y250" s="359" t="s">
        <v>79</v>
      </c>
      <c r="Z250" s="359">
        <v>10</v>
      </c>
      <c r="AA250" s="110"/>
      <c r="AB250" s="110"/>
      <c r="AC250" s="110">
        <v>2563</v>
      </c>
      <c r="AD250" s="110">
        <v>2563</v>
      </c>
      <c r="AE250" s="110" t="s">
        <v>69</v>
      </c>
      <c r="AF250" s="110">
        <v>150</v>
      </c>
      <c r="AG250" s="110" t="s">
        <v>100</v>
      </c>
      <c r="AH250" s="110"/>
      <c r="AI250" s="361"/>
      <c r="AJ250" s="125">
        <v>500000</v>
      </c>
      <c r="AK250" s="128">
        <v>0</v>
      </c>
      <c r="AL250" s="125">
        <v>500000</v>
      </c>
      <c r="AM250" s="125"/>
      <c r="AN250" s="125"/>
      <c r="AO250" s="125"/>
      <c r="AP250" s="125"/>
      <c r="AQ250" s="125">
        <f t="shared" si="108"/>
        <v>100000</v>
      </c>
      <c r="AR250" s="125">
        <f t="shared" si="108"/>
        <v>100000</v>
      </c>
      <c r="AS250" s="125">
        <f t="shared" si="108"/>
        <v>100000</v>
      </c>
      <c r="AT250" s="125">
        <f t="shared" si="108"/>
        <v>100000</v>
      </c>
      <c r="AU250" s="125">
        <f t="shared" si="108"/>
        <v>100000</v>
      </c>
      <c r="AV250" s="125"/>
      <c r="AW250" s="125"/>
      <c r="AX250" s="179"/>
      <c r="AY250" s="180"/>
      <c r="AZ250" s="41">
        <f t="shared" si="93"/>
        <v>500000</v>
      </c>
      <c r="BA250" s="41">
        <f t="shared" si="103"/>
        <v>0</v>
      </c>
      <c r="BB250" s="352" t="s">
        <v>101</v>
      </c>
      <c r="BD250" s="354"/>
    </row>
    <row r="251" spans="1:56" s="353" customFormat="1" ht="42">
      <c r="A251" s="110">
        <v>2</v>
      </c>
      <c r="B251" s="110">
        <v>4</v>
      </c>
      <c r="C251" s="174" t="s">
        <v>426</v>
      </c>
      <c r="D251" s="110">
        <v>3.3</v>
      </c>
      <c r="E251" s="110">
        <v>9</v>
      </c>
      <c r="F251" s="178" t="s">
        <v>427</v>
      </c>
      <c r="G251" s="178" t="s">
        <v>428</v>
      </c>
      <c r="H251" s="178" t="s">
        <v>66</v>
      </c>
      <c r="I251" s="387" t="s">
        <v>68</v>
      </c>
      <c r="J251" s="177" t="s">
        <v>99</v>
      </c>
      <c r="K251" s="828" t="s">
        <v>429</v>
      </c>
      <c r="L251" s="828" t="s">
        <v>430</v>
      </c>
      <c r="M251" s="125">
        <v>1000000</v>
      </c>
      <c r="N251" s="125">
        <v>1000000</v>
      </c>
      <c r="O251" s="125">
        <v>0</v>
      </c>
      <c r="P251" s="110">
        <v>1</v>
      </c>
      <c r="Q251" s="110">
        <v>1</v>
      </c>
      <c r="R251" s="110">
        <v>1</v>
      </c>
      <c r="S251" s="110">
        <v>1</v>
      </c>
      <c r="T251" s="110">
        <v>1</v>
      </c>
      <c r="U251" s="359" t="s">
        <v>79</v>
      </c>
      <c r="V251" s="359" t="s">
        <v>79</v>
      </c>
      <c r="W251" s="359"/>
      <c r="X251" s="359"/>
      <c r="Y251" s="359" t="s">
        <v>79</v>
      </c>
      <c r="Z251" s="359">
        <v>15</v>
      </c>
      <c r="AA251" s="110"/>
      <c r="AB251" s="110"/>
      <c r="AC251" s="110">
        <v>2563</v>
      </c>
      <c r="AD251" s="110">
        <v>2563</v>
      </c>
      <c r="AE251" s="110" t="s">
        <v>69</v>
      </c>
      <c r="AF251" s="110">
        <v>150</v>
      </c>
      <c r="AG251" s="110" t="s">
        <v>100</v>
      </c>
      <c r="AH251" s="110"/>
      <c r="AI251" s="361"/>
      <c r="AJ251" s="125">
        <v>1000000</v>
      </c>
      <c r="AK251" s="128">
        <v>0</v>
      </c>
      <c r="AL251" s="125">
        <v>1000000</v>
      </c>
      <c r="AM251" s="125"/>
      <c r="AN251" s="125"/>
      <c r="AO251" s="125"/>
      <c r="AP251" s="125"/>
      <c r="AQ251" s="125">
        <f t="shared" si="108"/>
        <v>200000</v>
      </c>
      <c r="AR251" s="125">
        <f t="shared" si="108"/>
        <v>200000</v>
      </c>
      <c r="AS251" s="125">
        <f t="shared" si="108"/>
        <v>200000</v>
      </c>
      <c r="AT251" s="125">
        <f t="shared" si="108"/>
        <v>200000</v>
      </c>
      <c r="AU251" s="125">
        <f t="shared" si="108"/>
        <v>200000</v>
      </c>
      <c r="AV251" s="125"/>
      <c r="AW251" s="125"/>
      <c r="AX251" s="179"/>
      <c r="AY251" s="180"/>
      <c r="AZ251" s="41">
        <f t="shared" si="93"/>
        <v>1000000</v>
      </c>
      <c r="BA251" s="41">
        <f t="shared" si="103"/>
        <v>0</v>
      </c>
      <c r="BB251" s="352" t="s">
        <v>101</v>
      </c>
      <c r="BD251" s="354"/>
    </row>
    <row r="252" spans="1:56" s="130" customFormat="1" ht="23.25">
      <c r="A252" s="110">
        <v>2</v>
      </c>
      <c r="B252" s="110">
        <v>5</v>
      </c>
      <c r="C252" s="174" t="s">
        <v>431</v>
      </c>
      <c r="D252" s="110">
        <v>3.3</v>
      </c>
      <c r="E252" s="110">
        <v>9</v>
      </c>
      <c r="F252" s="178" t="s">
        <v>432</v>
      </c>
      <c r="G252" s="178" t="s">
        <v>65</v>
      </c>
      <c r="H252" s="178" t="s">
        <v>66</v>
      </c>
      <c r="I252" s="387" t="s">
        <v>68</v>
      </c>
      <c r="J252" s="177" t="s">
        <v>99</v>
      </c>
      <c r="K252" s="829">
        <v>18.369299999999999</v>
      </c>
      <c r="L252" s="829">
        <v>99.507400000000004</v>
      </c>
      <c r="M252" s="178">
        <v>2300000</v>
      </c>
      <c r="N252" s="178">
        <v>2300000</v>
      </c>
      <c r="O252" s="178">
        <v>0</v>
      </c>
      <c r="P252" s="110">
        <v>1</v>
      </c>
      <c r="Q252" s="110">
        <v>1</v>
      </c>
      <c r="R252" s="110">
        <v>1</v>
      </c>
      <c r="S252" s="110">
        <v>1</v>
      </c>
      <c r="T252" s="110">
        <v>1</v>
      </c>
      <c r="U252" s="359" t="s">
        <v>79</v>
      </c>
      <c r="V252" s="359">
        <v>1571</v>
      </c>
      <c r="W252" s="109"/>
      <c r="X252" s="359"/>
      <c r="Y252" s="109">
        <v>261</v>
      </c>
      <c r="Z252" s="359">
        <v>30</v>
      </c>
      <c r="AA252" s="110"/>
      <c r="AB252" s="110"/>
      <c r="AC252" s="110">
        <v>2563</v>
      </c>
      <c r="AD252" s="110">
        <v>2563</v>
      </c>
      <c r="AE252" s="110" t="s">
        <v>69</v>
      </c>
      <c r="AF252" s="262">
        <v>360</v>
      </c>
      <c r="AG252" s="262" t="s">
        <v>100</v>
      </c>
      <c r="AH252" s="262"/>
      <c r="AI252" s="262"/>
      <c r="AJ252" s="178">
        <v>2300000</v>
      </c>
      <c r="AK252" s="116">
        <v>0</v>
      </c>
      <c r="AL252" s="178">
        <v>2300000</v>
      </c>
      <c r="AM252" s="178"/>
      <c r="AN252" s="178"/>
      <c r="AO252" s="125">
        <f t="shared" ref="AO252:AS255" si="109">0.2*$AJ252</f>
        <v>460000</v>
      </c>
      <c r="AP252" s="125">
        <f t="shared" si="109"/>
        <v>460000</v>
      </c>
      <c r="AQ252" s="125">
        <f t="shared" si="109"/>
        <v>460000</v>
      </c>
      <c r="AR252" s="125">
        <f t="shared" si="109"/>
        <v>460000</v>
      </c>
      <c r="AS252" s="125">
        <f t="shared" si="109"/>
        <v>460000</v>
      </c>
      <c r="AT252" s="178"/>
      <c r="AU252" s="178"/>
      <c r="AV252" s="178"/>
      <c r="AW252" s="178"/>
      <c r="AX252" s="385"/>
      <c r="AY252" s="171"/>
      <c r="AZ252" s="41">
        <f t="shared" si="93"/>
        <v>2300000</v>
      </c>
      <c r="BA252" s="41">
        <f t="shared" si="103"/>
        <v>0</v>
      </c>
      <c r="BB252" s="110" t="s">
        <v>101</v>
      </c>
      <c r="BD252" s="181"/>
    </row>
    <row r="253" spans="1:56" s="130" customFormat="1" ht="23.25">
      <c r="A253" s="110">
        <v>2</v>
      </c>
      <c r="B253" s="110">
        <v>6</v>
      </c>
      <c r="C253" s="174" t="s">
        <v>433</v>
      </c>
      <c r="D253" s="110">
        <v>3.3</v>
      </c>
      <c r="E253" s="110">
        <v>9</v>
      </c>
      <c r="F253" s="178" t="s">
        <v>94</v>
      </c>
      <c r="G253" s="178" t="s">
        <v>65</v>
      </c>
      <c r="H253" s="178" t="s">
        <v>66</v>
      </c>
      <c r="I253" s="387" t="s">
        <v>68</v>
      </c>
      <c r="J253" s="177" t="s">
        <v>99</v>
      </c>
      <c r="K253" s="829">
        <v>18.357399999999998</v>
      </c>
      <c r="L253" s="829">
        <v>99.468800000000002</v>
      </c>
      <c r="M253" s="178">
        <v>700000</v>
      </c>
      <c r="N253" s="178">
        <v>700000</v>
      </c>
      <c r="O253" s="178">
        <v>0</v>
      </c>
      <c r="P253" s="110">
        <v>1</v>
      </c>
      <c r="Q253" s="110">
        <v>1</v>
      </c>
      <c r="R253" s="110">
        <v>1</v>
      </c>
      <c r="S253" s="110">
        <v>1</v>
      </c>
      <c r="T253" s="110">
        <v>1</v>
      </c>
      <c r="U253" s="359" t="s">
        <v>79</v>
      </c>
      <c r="V253" s="359" t="s">
        <v>79</v>
      </c>
      <c r="W253" s="109"/>
      <c r="X253" s="359"/>
      <c r="Y253" s="109" t="s">
        <v>79</v>
      </c>
      <c r="Z253" s="359">
        <v>30</v>
      </c>
      <c r="AA253" s="110"/>
      <c r="AB253" s="110"/>
      <c r="AC253" s="110">
        <v>2563</v>
      </c>
      <c r="AD253" s="110">
        <v>2563</v>
      </c>
      <c r="AE253" s="110" t="s">
        <v>69</v>
      </c>
      <c r="AF253" s="262">
        <v>300</v>
      </c>
      <c r="AG253" s="262" t="s">
        <v>100</v>
      </c>
      <c r="AH253" s="262"/>
      <c r="AI253" s="262"/>
      <c r="AJ253" s="178">
        <v>700000</v>
      </c>
      <c r="AK253" s="116">
        <v>0</v>
      </c>
      <c r="AL253" s="178">
        <v>700000</v>
      </c>
      <c r="AM253" s="178"/>
      <c r="AN253" s="178"/>
      <c r="AO253" s="125">
        <f t="shared" si="109"/>
        <v>140000</v>
      </c>
      <c r="AP253" s="125">
        <f t="shared" si="109"/>
        <v>140000</v>
      </c>
      <c r="AQ253" s="125">
        <f t="shared" si="109"/>
        <v>140000</v>
      </c>
      <c r="AR253" s="125">
        <f t="shared" si="109"/>
        <v>140000</v>
      </c>
      <c r="AS253" s="125">
        <f t="shared" si="109"/>
        <v>140000</v>
      </c>
      <c r="AT253" s="178"/>
      <c r="AU253" s="178"/>
      <c r="AV253" s="178"/>
      <c r="AW253" s="178"/>
      <c r="AX253" s="385"/>
      <c r="AY253" s="171"/>
      <c r="AZ253" s="41">
        <f t="shared" si="93"/>
        <v>700000</v>
      </c>
      <c r="BA253" s="41">
        <f t="shared" si="103"/>
        <v>0</v>
      </c>
      <c r="BB253" s="110" t="s">
        <v>101</v>
      </c>
      <c r="BD253" s="181"/>
    </row>
    <row r="254" spans="1:56" s="130" customFormat="1" ht="23.25">
      <c r="A254" s="110">
        <v>2</v>
      </c>
      <c r="B254" s="110">
        <v>7</v>
      </c>
      <c r="C254" s="174" t="s">
        <v>434</v>
      </c>
      <c r="D254" s="110">
        <v>3.3</v>
      </c>
      <c r="E254" s="110">
        <v>9</v>
      </c>
      <c r="F254" s="178" t="s">
        <v>435</v>
      </c>
      <c r="G254" s="178" t="s">
        <v>65</v>
      </c>
      <c r="H254" s="178" t="s">
        <v>66</v>
      </c>
      <c r="I254" s="387" t="s">
        <v>68</v>
      </c>
      <c r="J254" s="177" t="s">
        <v>99</v>
      </c>
      <c r="K254" s="829">
        <v>18.376000000000001</v>
      </c>
      <c r="L254" s="829">
        <v>99.451999999999998</v>
      </c>
      <c r="M254" s="178">
        <v>2500000</v>
      </c>
      <c r="N254" s="178">
        <v>2500000</v>
      </c>
      <c r="O254" s="178">
        <v>0</v>
      </c>
      <c r="P254" s="110">
        <v>1</v>
      </c>
      <c r="Q254" s="110">
        <v>1</v>
      </c>
      <c r="R254" s="110">
        <v>1</v>
      </c>
      <c r="S254" s="110">
        <v>1</v>
      </c>
      <c r="T254" s="110">
        <v>1</v>
      </c>
      <c r="U254" s="359" t="s">
        <v>79</v>
      </c>
      <c r="V254" s="359" t="s">
        <v>79</v>
      </c>
      <c r="W254" s="109"/>
      <c r="X254" s="359"/>
      <c r="Y254" s="109" t="s">
        <v>79</v>
      </c>
      <c r="Z254" s="359">
        <v>20</v>
      </c>
      <c r="AA254" s="110"/>
      <c r="AB254" s="110"/>
      <c r="AC254" s="110">
        <v>2563</v>
      </c>
      <c r="AD254" s="110">
        <v>2563</v>
      </c>
      <c r="AE254" s="110" t="s">
        <v>69</v>
      </c>
      <c r="AF254" s="262">
        <v>360</v>
      </c>
      <c r="AG254" s="262" t="s">
        <v>100</v>
      </c>
      <c r="AH254" s="262"/>
      <c r="AI254" s="262"/>
      <c r="AJ254" s="178">
        <v>2500000</v>
      </c>
      <c r="AK254" s="116">
        <v>0</v>
      </c>
      <c r="AL254" s="178">
        <v>2500000</v>
      </c>
      <c r="AM254" s="178"/>
      <c r="AN254" s="178"/>
      <c r="AO254" s="125">
        <f t="shared" si="109"/>
        <v>500000</v>
      </c>
      <c r="AP254" s="125">
        <f t="shared" si="109"/>
        <v>500000</v>
      </c>
      <c r="AQ254" s="125">
        <f t="shared" si="109"/>
        <v>500000</v>
      </c>
      <c r="AR254" s="125">
        <f t="shared" si="109"/>
        <v>500000</v>
      </c>
      <c r="AS254" s="125">
        <f t="shared" si="109"/>
        <v>500000</v>
      </c>
      <c r="AT254" s="178"/>
      <c r="AU254" s="178"/>
      <c r="AV254" s="178"/>
      <c r="AW254" s="178"/>
      <c r="AX254" s="385"/>
      <c r="AY254" s="171"/>
      <c r="AZ254" s="41">
        <f t="shared" si="93"/>
        <v>2500000</v>
      </c>
      <c r="BA254" s="41">
        <f t="shared" si="103"/>
        <v>0</v>
      </c>
      <c r="BB254" s="110" t="s">
        <v>101</v>
      </c>
      <c r="BD254" s="181"/>
    </row>
    <row r="255" spans="1:56" s="130" customFormat="1" ht="23.25">
      <c r="A255" s="110">
        <v>2</v>
      </c>
      <c r="B255" s="110">
        <v>8</v>
      </c>
      <c r="C255" s="174" t="s">
        <v>436</v>
      </c>
      <c r="D255" s="110">
        <v>3.3</v>
      </c>
      <c r="E255" s="110">
        <v>9</v>
      </c>
      <c r="F255" s="178" t="s">
        <v>435</v>
      </c>
      <c r="G255" s="178" t="s">
        <v>65</v>
      </c>
      <c r="H255" s="178" t="s">
        <v>66</v>
      </c>
      <c r="I255" s="387" t="s">
        <v>68</v>
      </c>
      <c r="J255" s="177" t="s">
        <v>99</v>
      </c>
      <c r="K255" s="829">
        <v>18.279800000000002</v>
      </c>
      <c r="L255" s="829">
        <v>99.385199999999998</v>
      </c>
      <c r="M255" s="178">
        <v>3000000</v>
      </c>
      <c r="N255" s="178">
        <v>3000000</v>
      </c>
      <c r="O255" s="178">
        <v>0</v>
      </c>
      <c r="P255" s="110">
        <v>1</v>
      </c>
      <c r="Q255" s="110">
        <v>1</v>
      </c>
      <c r="R255" s="110">
        <v>1</v>
      </c>
      <c r="S255" s="110">
        <v>1</v>
      </c>
      <c r="T255" s="110">
        <v>1</v>
      </c>
      <c r="U255" s="359" t="s">
        <v>79</v>
      </c>
      <c r="V255" s="359" t="s">
        <v>79</v>
      </c>
      <c r="W255" s="109"/>
      <c r="X255" s="359"/>
      <c r="Y255" s="109" t="s">
        <v>79</v>
      </c>
      <c r="Z255" s="359">
        <v>40</v>
      </c>
      <c r="AA255" s="110"/>
      <c r="AB255" s="110"/>
      <c r="AC255" s="110">
        <v>2563</v>
      </c>
      <c r="AD255" s="110">
        <v>2563</v>
      </c>
      <c r="AE255" s="110" t="s">
        <v>69</v>
      </c>
      <c r="AF255" s="262">
        <v>300</v>
      </c>
      <c r="AG255" s="262" t="s">
        <v>100</v>
      </c>
      <c r="AH255" s="262"/>
      <c r="AI255" s="262"/>
      <c r="AJ255" s="178">
        <v>3000000</v>
      </c>
      <c r="AK255" s="116">
        <v>0</v>
      </c>
      <c r="AL255" s="178">
        <v>3000000</v>
      </c>
      <c r="AM255" s="178"/>
      <c r="AN255" s="178"/>
      <c r="AO255" s="125">
        <f t="shared" si="109"/>
        <v>600000</v>
      </c>
      <c r="AP255" s="125">
        <f t="shared" si="109"/>
        <v>600000</v>
      </c>
      <c r="AQ255" s="125">
        <f t="shared" si="109"/>
        <v>600000</v>
      </c>
      <c r="AR255" s="125">
        <f t="shared" si="109"/>
        <v>600000</v>
      </c>
      <c r="AS255" s="125">
        <f t="shared" si="109"/>
        <v>600000</v>
      </c>
      <c r="AT255" s="178"/>
      <c r="AU255" s="178"/>
      <c r="AV255" s="178"/>
      <c r="AW255" s="178"/>
      <c r="AX255" s="385"/>
      <c r="AY255" s="171"/>
      <c r="AZ255" s="41">
        <f t="shared" ref="AZ255:AZ323" si="110">SUM(AM255:AX255)</f>
        <v>3000000</v>
      </c>
      <c r="BA255" s="41">
        <f t="shared" si="103"/>
        <v>0</v>
      </c>
      <c r="BB255" s="110" t="s">
        <v>101</v>
      </c>
      <c r="BD255" s="181"/>
    </row>
    <row r="256" spans="1:56" s="353" customFormat="1" ht="28.5" customHeight="1">
      <c r="A256" s="110">
        <v>2</v>
      </c>
      <c r="B256" s="110">
        <v>9</v>
      </c>
      <c r="C256" s="174" t="s">
        <v>437</v>
      </c>
      <c r="D256" s="110">
        <v>3.3</v>
      </c>
      <c r="E256" s="110">
        <v>9</v>
      </c>
      <c r="F256" s="178" t="s">
        <v>158</v>
      </c>
      <c r="G256" s="178" t="s">
        <v>159</v>
      </c>
      <c r="H256" s="178" t="s">
        <v>66</v>
      </c>
      <c r="I256" s="387" t="s">
        <v>68</v>
      </c>
      <c r="J256" s="177" t="s">
        <v>160</v>
      </c>
      <c r="K256" s="388">
        <v>18.697800000000001</v>
      </c>
      <c r="L256" s="388">
        <v>99.585499999999996</v>
      </c>
      <c r="M256" s="125">
        <v>3000000</v>
      </c>
      <c r="N256" s="125">
        <v>3000000</v>
      </c>
      <c r="O256" s="125">
        <v>0</v>
      </c>
      <c r="P256" s="110">
        <v>1</v>
      </c>
      <c r="Q256" s="110">
        <v>1</v>
      </c>
      <c r="R256" s="110">
        <v>1</v>
      </c>
      <c r="S256" s="110">
        <v>1</v>
      </c>
      <c r="T256" s="110">
        <v>1</v>
      </c>
      <c r="U256" s="359">
        <v>450</v>
      </c>
      <c r="V256" s="359">
        <v>500</v>
      </c>
      <c r="W256" s="359"/>
      <c r="X256" s="359"/>
      <c r="Y256" s="359">
        <v>350</v>
      </c>
      <c r="Z256" s="359">
        <v>20</v>
      </c>
      <c r="AA256" s="110"/>
      <c r="AB256" s="110"/>
      <c r="AC256" s="110">
        <v>2563</v>
      </c>
      <c r="AD256" s="110">
        <v>2563</v>
      </c>
      <c r="AE256" s="110" t="s">
        <v>69</v>
      </c>
      <c r="AF256" s="110">
        <v>300</v>
      </c>
      <c r="AG256" s="110" t="s">
        <v>100</v>
      </c>
      <c r="AH256" s="110"/>
      <c r="AI256" s="361"/>
      <c r="AJ256" s="125">
        <v>3000000</v>
      </c>
      <c r="AK256" s="128">
        <v>0</v>
      </c>
      <c r="AL256" s="125">
        <v>3000000</v>
      </c>
      <c r="AM256" s="125"/>
      <c r="AN256" s="125"/>
      <c r="AO256" s="125"/>
      <c r="AP256" s="125">
        <f>0.25*$AJ256</f>
        <v>750000</v>
      </c>
      <c r="AQ256" s="125">
        <f>0.25*$AJ256</f>
        <v>750000</v>
      </c>
      <c r="AR256" s="125">
        <f>0.25*$AJ256</f>
        <v>750000</v>
      </c>
      <c r="AS256" s="125">
        <f>0.25*$AJ256</f>
        <v>750000</v>
      </c>
      <c r="AT256" s="125"/>
      <c r="AU256" s="125"/>
      <c r="AV256" s="125"/>
      <c r="AW256" s="125"/>
      <c r="AX256" s="179"/>
      <c r="AY256" s="180"/>
      <c r="AZ256" s="41">
        <f t="shared" si="110"/>
        <v>3000000</v>
      </c>
      <c r="BA256" s="41">
        <f t="shared" si="103"/>
        <v>0</v>
      </c>
      <c r="BB256" s="352" t="s">
        <v>101</v>
      </c>
      <c r="BD256" s="354"/>
    </row>
    <row r="257" spans="1:56" s="353" customFormat="1" ht="23.25">
      <c r="A257" s="110">
        <v>2</v>
      </c>
      <c r="B257" s="110">
        <v>10</v>
      </c>
      <c r="C257" s="174" t="s">
        <v>438</v>
      </c>
      <c r="D257" s="110">
        <v>3.3</v>
      </c>
      <c r="E257" s="110">
        <v>9</v>
      </c>
      <c r="F257" s="178" t="s">
        <v>158</v>
      </c>
      <c r="G257" s="178" t="s">
        <v>159</v>
      </c>
      <c r="H257" s="178" t="s">
        <v>66</v>
      </c>
      <c r="I257" s="387" t="s">
        <v>68</v>
      </c>
      <c r="J257" s="177" t="s">
        <v>160</v>
      </c>
      <c r="K257" s="388">
        <v>18.788</v>
      </c>
      <c r="L257" s="388">
        <v>99.638400000000004</v>
      </c>
      <c r="M257" s="125">
        <v>2500000</v>
      </c>
      <c r="N257" s="125">
        <v>2500000</v>
      </c>
      <c r="O257" s="125">
        <v>0</v>
      </c>
      <c r="P257" s="110">
        <v>1</v>
      </c>
      <c r="Q257" s="110">
        <v>1</v>
      </c>
      <c r="R257" s="110">
        <v>1</v>
      </c>
      <c r="S257" s="110">
        <v>1</v>
      </c>
      <c r="T257" s="110">
        <v>1</v>
      </c>
      <c r="U257" s="359">
        <v>600</v>
      </c>
      <c r="V257" s="359">
        <v>550</v>
      </c>
      <c r="W257" s="359"/>
      <c r="X257" s="359"/>
      <c r="Y257" s="359">
        <v>300</v>
      </c>
      <c r="Z257" s="359">
        <v>25</v>
      </c>
      <c r="AA257" s="110"/>
      <c r="AB257" s="110"/>
      <c r="AC257" s="110">
        <v>2563</v>
      </c>
      <c r="AD257" s="110">
        <v>2563</v>
      </c>
      <c r="AE257" s="110" t="s">
        <v>69</v>
      </c>
      <c r="AF257" s="110">
        <v>300</v>
      </c>
      <c r="AG257" s="110" t="s">
        <v>100</v>
      </c>
      <c r="AH257" s="110"/>
      <c r="AI257" s="361"/>
      <c r="AJ257" s="125">
        <v>2500000</v>
      </c>
      <c r="AK257" s="128">
        <v>0</v>
      </c>
      <c r="AL257" s="125">
        <v>2500000</v>
      </c>
      <c r="AM257" s="125"/>
      <c r="AN257" s="125"/>
      <c r="AO257" s="125"/>
      <c r="AP257" s="125"/>
      <c r="AQ257" s="125">
        <f t="shared" si="108"/>
        <v>500000</v>
      </c>
      <c r="AR257" s="125">
        <f t="shared" si="108"/>
        <v>500000</v>
      </c>
      <c r="AS257" s="125">
        <f t="shared" si="108"/>
        <v>500000</v>
      </c>
      <c r="AT257" s="125">
        <f t="shared" si="108"/>
        <v>500000</v>
      </c>
      <c r="AU257" s="125">
        <f t="shared" si="108"/>
        <v>500000</v>
      </c>
      <c r="AV257" s="125"/>
      <c r="AW257" s="125"/>
      <c r="AX257" s="179"/>
      <c r="AY257" s="180"/>
      <c r="AZ257" s="41">
        <f t="shared" si="110"/>
        <v>2500000</v>
      </c>
      <c r="BA257" s="41">
        <f t="shared" si="103"/>
        <v>0</v>
      </c>
      <c r="BB257" s="352" t="s">
        <v>101</v>
      </c>
      <c r="BD257" s="354"/>
    </row>
    <row r="258" spans="1:56" s="353" customFormat="1" ht="42">
      <c r="A258" s="110">
        <v>2</v>
      </c>
      <c r="B258" s="110">
        <v>11</v>
      </c>
      <c r="C258" s="174" t="s">
        <v>439</v>
      </c>
      <c r="D258" s="110">
        <v>3.3</v>
      </c>
      <c r="E258" s="110">
        <v>9</v>
      </c>
      <c r="F258" s="178" t="s">
        <v>175</v>
      </c>
      <c r="G258" s="178" t="s">
        <v>65</v>
      </c>
      <c r="H258" s="178" t="s">
        <v>66</v>
      </c>
      <c r="I258" s="387" t="s">
        <v>68</v>
      </c>
      <c r="J258" s="177" t="s">
        <v>99</v>
      </c>
      <c r="K258" s="335">
        <v>18.471800000000002</v>
      </c>
      <c r="L258" s="335">
        <v>99.615499999999997</v>
      </c>
      <c r="M258" s="125">
        <v>1500000</v>
      </c>
      <c r="N258" s="125">
        <v>1500000</v>
      </c>
      <c r="O258" s="125">
        <v>0</v>
      </c>
      <c r="P258" s="110">
        <v>1</v>
      </c>
      <c r="Q258" s="110">
        <v>1</v>
      </c>
      <c r="R258" s="110">
        <v>1</v>
      </c>
      <c r="S258" s="110">
        <v>1</v>
      </c>
      <c r="T258" s="110">
        <v>1</v>
      </c>
      <c r="U258" s="359">
        <v>196</v>
      </c>
      <c r="V258" s="359">
        <v>152</v>
      </c>
      <c r="W258" s="359"/>
      <c r="X258" s="359"/>
      <c r="Y258" s="359">
        <v>87</v>
      </c>
      <c r="Z258" s="359">
        <v>10</v>
      </c>
      <c r="AA258" s="110"/>
      <c r="AB258" s="110"/>
      <c r="AC258" s="110">
        <v>2563</v>
      </c>
      <c r="AD258" s="110">
        <v>2563</v>
      </c>
      <c r="AE258" s="110" t="s">
        <v>69</v>
      </c>
      <c r="AF258" s="110">
        <v>240</v>
      </c>
      <c r="AG258" s="110" t="s">
        <v>100</v>
      </c>
      <c r="AH258" s="110"/>
      <c r="AI258" s="361"/>
      <c r="AJ258" s="125">
        <v>1500000</v>
      </c>
      <c r="AK258" s="128">
        <v>0</v>
      </c>
      <c r="AL258" s="125">
        <v>1500000</v>
      </c>
      <c r="AM258" s="125"/>
      <c r="AN258" s="125"/>
      <c r="AO258" s="125"/>
      <c r="AP258" s="125"/>
      <c r="AQ258" s="125">
        <f t="shared" si="108"/>
        <v>300000</v>
      </c>
      <c r="AR258" s="125">
        <f t="shared" si="108"/>
        <v>300000</v>
      </c>
      <c r="AS258" s="125">
        <f t="shared" si="108"/>
        <v>300000</v>
      </c>
      <c r="AT258" s="125">
        <f t="shared" si="108"/>
        <v>300000</v>
      </c>
      <c r="AU258" s="125">
        <f t="shared" si="108"/>
        <v>300000</v>
      </c>
      <c r="AV258" s="125"/>
      <c r="AW258" s="125"/>
      <c r="AX258" s="179"/>
      <c r="AY258" s="180"/>
      <c r="AZ258" s="41">
        <f t="shared" si="110"/>
        <v>1500000</v>
      </c>
      <c r="BA258" s="41">
        <f t="shared" si="103"/>
        <v>0</v>
      </c>
      <c r="BB258" s="352" t="s">
        <v>101</v>
      </c>
      <c r="BD258" s="354"/>
    </row>
    <row r="259" spans="1:56" s="353" customFormat="1" ht="42">
      <c r="A259" s="110">
        <v>2</v>
      </c>
      <c r="B259" s="110">
        <v>12</v>
      </c>
      <c r="C259" s="174" t="s">
        <v>440</v>
      </c>
      <c r="D259" s="110">
        <v>3.3</v>
      </c>
      <c r="E259" s="110">
        <v>9</v>
      </c>
      <c r="F259" s="178" t="s">
        <v>175</v>
      </c>
      <c r="G259" s="178" t="s">
        <v>65</v>
      </c>
      <c r="H259" s="178" t="s">
        <v>66</v>
      </c>
      <c r="I259" s="387" t="s">
        <v>68</v>
      </c>
      <c r="J259" s="177" t="s">
        <v>99</v>
      </c>
      <c r="K259" s="335">
        <v>18.454699999999999</v>
      </c>
      <c r="L259" s="335">
        <v>99.613100000000003</v>
      </c>
      <c r="M259" s="125">
        <v>1500000</v>
      </c>
      <c r="N259" s="125">
        <v>1500000</v>
      </c>
      <c r="O259" s="125">
        <v>0</v>
      </c>
      <c r="P259" s="110">
        <v>1</v>
      </c>
      <c r="Q259" s="110">
        <v>1</v>
      </c>
      <c r="R259" s="110">
        <v>1</v>
      </c>
      <c r="S259" s="110">
        <v>1</v>
      </c>
      <c r="T259" s="110">
        <v>1</v>
      </c>
      <c r="U259" s="359">
        <v>218</v>
      </c>
      <c r="V259" s="359">
        <v>186</v>
      </c>
      <c r="W259" s="359"/>
      <c r="X259" s="359"/>
      <c r="Y259" s="359">
        <v>97</v>
      </c>
      <c r="Z259" s="359">
        <v>9</v>
      </c>
      <c r="AA259" s="110"/>
      <c r="AB259" s="110"/>
      <c r="AC259" s="110">
        <v>2563</v>
      </c>
      <c r="AD259" s="110">
        <v>2563</v>
      </c>
      <c r="AE259" s="110" t="s">
        <v>69</v>
      </c>
      <c r="AF259" s="110">
        <v>240</v>
      </c>
      <c r="AG259" s="110" t="s">
        <v>100</v>
      </c>
      <c r="AH259" s="110"/>
      <c r="AI259" s="361"/>
      <c r="AJ259" s="125">
        <v>1500000</v>
      </c>
      <c r="AK259" s="128">
        <v>0</v>
      </c>
      <c r="AL259" s="125">
        <v>1500000</v>
      </c>
      <c r="AM259" s="125"/>
      <c r="AN259" s="125"/>
      <c r="AO259" s="125"/>
      <c r="AP259" s="125"/>
      <c r="AQ259" s="125">
        <f t="shared" si="108"/>
        <v>300000</v>
      </c>
      <c r="AR259" s="125">
        <f t="shared" si="108"/>
        <v>300000</v>
      </c>
      <c r="AS259" s="125">
        <f t="shared" si="108"/>
        <v>300000</v>
      </c>
      <c r="AT259" s="125">
        <f t="shared" si="108"/>
        <v>300000</v>
      </c>
      <c r="AU259" s="125">
        <f t="shared" si="108"/>
        <v>300000</v>
      </c>
      <c r="AV259" s="125"/>
      <c r="AW259" s="125"/>
      <c r="AX259" s="179"/>
      <c r="AY259" s="180"/>
      <c r="AZ259" s="41">
        <f t="shared" si="110"/>
        <v>1500000</v>
      </c>
      <c r="BA259" s="41">
        <f t="shared" si="103"/>
        <v>0</v>
      </c>
      <c r="BB259" s="352" t="s">
        <v>101</v>
      </c>
      <c r="BD259" s="354"/>
    </row>
    <row r="260" spans="1:56" s="353" customFormat="1" ht="42">
      <c r="A260" s="110">
        <v>2</v>
      </c>
      <c r="B260" s="110">
        <v>13</v>
      </c>
      <c r="C260" s="174" t="s">
        <v>441</v>
      </c>
      <c r="D260" s="110">
        <v>3.3</v>
      </c>
      <c r="E260" s="110">
        <v>9</v>
      </c>
      <c r="F260" s="178" t="s">
        <v>175</v>
      </c>
      <c r="G260" s="178" t="s">
        <v>65</v>
      </c>
      <c r="H260" s="178" t="s">
        <v>66</v>
      </c>
      <c r="I260" s="387" t="s">
        <v>68</v>
      </c>
      <c r="J260" s="177" t="s">
        <v>99</v>
      </c>
      <c r="K260" s="335">
        <v>18.444600000000001</v>
      </c>
      <c r="L260" s="335">
        <v>99.611400000000003</v>
      </c>
      <c r="M260" s="125">
        <v>500000</v>
      </c>
      <c r="N260" s="125">
        <v>500000</v>
      </c>
      <c r="O260" s="125">
        <v>0</v>
      </c>
      <c r="P260" s="110">
        <v>1</v>
      </c>
      <c r="Q260" s="110">
        <v>1</v>
      </c>
      <c r="R260" s="110">
        <v>1</v>
      </c>
      <c r="S260" s="110">
        <v>1</v>
      </c>
      <c r="T260" s="110">
        <v>1</v>
      </c>
      <c r="U260" s="359">
        <v>100</v>
      </c>
      <c r="V260" s="359">
        <v>100</v>
      </c>
      <c r="W260" s="359">
        <v>92</v>
      </c>
      <c r="X260" s="359"/>
      <c r="Y260" s="359">
        <v>49</v>
      </c>
      <c r="Z260" s="359">
        <v>10</v>
      </c>
      <c r="AA260" s="110"/>
      <c r="AB260" s="110"/>
      <c r="AC260" s="110">
        <v>2563</v>
      </c>
      <c r="AD260" s="110">
        <v>2563</v>
      </c>
      <c r="AE260" s="110" t="s">
        <v>69</v>
      </c>
      <c r="AF260" s="110">
        <v>180</v>
      </c>
      <c r="AG260" s="110" t="s">
        <v>100</v>
      </c>
      <c r="AH260" s="110"/>
      <c r="AI260" s="361"/>
      <c r="AJ260" s="125">
        <v>500000</v>
      </c>
      <c r="AK260" s="128">
        <v>0</v>
      </c>
      <c r="AL260" s="125">
        <v>500000</v>
      </c>
      <c r="AM260" s="125"/>
      <c r="AN260" s="125"/>
      <c r="AO260" s="125"/>
      <c r="AP260" s="125"/>
      <c r="AQ260" s="125">
        <f t="shared" si="108"/>
        <v>100000</v>
      </c>
      <c r="AR260" s="125">
        <f t="shared" si="108"/>
        <v>100000</v>
      </c>
      <c r="AS260" s="125">
        <f t="shared" si="108"/>
        <v>100000</v>
      </c>
      <c r="AT260" s="125">
        <f t="shared" si="108"/>
        <v>100000</v>
      </c>
      <c r="AU260" s="125">
        <f t="shared" si="108"/>
        <v>100000</v>
      </c>
      <c r="AV260" s="125"/>
      <c r="AW260" s="125"/>
      <c r="AX260" s="179"/>
      <c r="AY260" s="180"/>
      <c r="AZ260" s="41">
        <f t="shared" si="110"/>
        <v>500000</v>
      </c>
      <c r="BA260" s="41">
        <f t="shared" si="103"/>
        <v>0</v>
      </c>
      <c r="BB260" s="352" t="s">
        <v>101</v>
      </c>
      <c r="BD260" s="354"/>
    </row>
    <row r="261" spans="1:56" s="353" customFormat="1" ht="23.25">
      <c r="A261" s="110">
        <v>2</v>
      </c>
      <c r="B261" s="110">
        <v>14</v>
      </c>
      <c r="C261" s="174" t="s">
        <v>442</v>
      </c>
      <c r="D261" s="110">
        <v>3.3</v>
      </c>
      <c r="E261" s="110">
        <v>9</v>
      </c>
      <c r="F261" s="178" t="s">
        <v>443</v>
      </c>
      <c r="G261" s="178" t="s">
        <v>65</v>
      </c>
      <c r="H261" s="178" t="s">
        <v>66</v>
      </c>
      <c r="I261" s="387" t="s">
        <v>68</v>
      </c>
      <c r="J261" s="177" t="s">
        <v>99</v>
      </c>
      <c r="K261" s="335">
        <v>18.420400000000001</v>
      </c>
      <c r="L261" s="335">
        <v>99.575699999999998</v>
      </c>
      <c r="M261" s="125">
        <v>1000000</v>
      </c>
      <c r="N261" s="125">
        <v>1000000</v>
      </c>
      <c r="O261" s="125">
        <v>0</v>
      </c>
      <c r="P261" s="110">
        <v>1</v>
      </c>
      <c r="Q261" s="110">
        <v>1</v>
      </c>
      <c r="R261" s="110">
        <v>1</v>
      </c>
      <c r="S261" s="110">
        <v>1</v>
      </c>
      <c r="T261" s="110">
        <v>1</v>
      </c>
      <c r="U261" s="359">
        <v>400</v>
      </c>
      <c r="V261" s="359">
        <v>230</v>
      </c>
      <c r="W261" s="359">
        <v>190</v>
      </c>
      <c r="X261" s="359"/>
      <c r="Y261" s="359">
        <v>84</v>
      </c>
      <c r="Z261" s="359">
        <v>15</v>
      </c>
      <c r="AA261" s="110"/>
      <c r="AB261" s="110"/>
      <c r="AC261" s="110">
        <v>2563</v>
      </c>
      <c r="AD261" s="110">
        <v>2563</v>
      </c>
      <c r="AE261" s="110" t="s">
        <v>69</v>
      </c>
      <c r="AF261" s="110">
        <v>180</v>
      </c>
      <c r="AG261" s="110" t="s">
        <v>100</v>
      </c>
      <c r="AH261" s="110"/>
      <c r="AI261" s="361"/>
      <c r="AJ261" s="125">
        <v>1000000</v>
      </c>
      <c r="AK261" s="128">
        <v>0</v>
      </c>
      <c r="AL261" s="125">
        <v>1000000</v>
      </c>
      <c r="AM261" s="125"/>
      <c r="AN261" s="125"/>
      <c r="AO261" s="125"/>
      <c r="AP261" s="125"/>
      <c r="AQ261" s="125">
        <f t="shared" si="108"/>
        <v>200000</v>
      </c>
      <c r="AR261" s="125">
        <f t="shared" si="108"/>
        <v>200000</v>
      </c>
      <c r="AS261" s="125">
        <f t="shared" si="108"/>
        <v>200000</v>
      </c>
      <c r="AT261" s="125">
        <f t="shared" si="108"/>
        <v>200000</v>
      </c>
      <c r="AU261" s="125">
        <f t="shared" si="108"/>
        <v>200000</v>
      </c>
      <c r="AV261" s="125"/>
      <c r="AW261" s="125"/>
      <c r="AX261" s="179"/>
      <c r="AY261" s="180"/>
      <c r="AZ261" s="41">
        <f t="shared" si="110"/>
        <v>1000000</v>
      </c>
      <c r="BA261" s="41">
        <f t="shared" si="103"/>
        <v>0</v>
      </c>
      <c r="BB261" s="352" t="s">
        <v>101</v>
      </c>
      <c r="BD261" s="354"/>
    </row>
    <row r="262" spans="1:56" s="353" customFormat="1" ht="42">
      <c r="A262" s="110">
        <v>2</v>
      </c>
      <c r="B262" s="110">
        <v>15</v>
      </c>
      <c r="C262" s="174" t="s">
        <v>444</v>
      </c>
      <c r="D262" s="110">
        <v>3.3</v>
      </c>
      <c r="E262" s="110">
        <v>9</v>
      </c>
      <c r="F262" s="178" t="s">
        <v>175</v>
      </c>
      <c r="G262" s="178" t="s">
        <v>65</v>
      </c>
      <c r="H262" s="178" t="s">
        <v>66</v>
      </c>
      <c r="I262" s="387" t="s">
        <v>68</v>
      </c>
      <c r="J262" s="177" t="s">
        <v>99</v>
      </c>
      <c r="K262" s="335"/>
      <c r="L262" s="335"/>
      <c r="M262" s="125">
        <v>1000000</v>
      </c>
      <c r="N262" s="125">
        <v>1000000</v>
      </c>
      <c r="O262" s="125">
        <v>0</v>
      </c>
      <c r="P262" s="110">
        <v>1</v>
      </c>
      <c r="Q262" s="110">
        <v>1</v>
      </c>
      <c r="R262" s="110">
        <v>1</v>
      </c>
      <c r="S262" s="110">
        <v>1</v>
      </c>
      <c r="T262" s="110">
        <v>1</v>
      </c>
      <c r="U262" s="359">
        <v>300</v>
      </c>
      <c r="V262" s="359">
        <v>172</v>
      </c>
      <c r="W262" s="359">
        <v>125</v>
      </c>
      <c r="X262" s="359"/>
      <c r="Y262" s="359">
        <v>62</v>
      </c>
      <c r="Z262" s="359">
        <v>12</v>
      </c>
      <c r="AA262" s="110"/>
      <c r="AB262" s="110"/>
      <c r="AC262" s="110">
        <v>2563</v>
      </c>
      <c r="AD262" s="110">
        <v>2563</v>
      </c>
      <c r="AE262" s="110" t="s">
        <v>69</v>
      </c>
      <c r="AF262" s="110">
        <v>360</v>
      </c>
      <c r="AG262" s="110" t="s">
        <v>100</v>
      </c>
      <c r="AH262" s="110"/>
      <c r="AI262" s="361"/>
      <c r="AJ262" s="125">
        <v>1000000</v>
      </c>
      <c r="AK262" s="128">
        <v>0</v>
      </c>
      <c r="AL262" s="125">
        <v>1000000</v>
      </c>
      <c r="AM262" s="125"/>
      <c r="AN262" s="125"/>
      <c r="AO262" s="125"/>
      <c r="AP262" s="125"/>
      <c r="AQ262" s="125">
        <f t="shared" si="108"/>
        <v>200000</v>
      </c>
      <c r="AR262" s="125">
        <f t="shared" si="108"/>
        <v>200000</v>
      </c>
      <c r="AS262" s="125">
        <f t="shared" si="108"/>
        <v>200000</v>
      </c>
      <c r="AT262" s="125">
        <f t="shared" si="108"/>
        <v>200000</v>
      </c>
      <c r="AU262" s="125">
        <f t="shared" si="108"/>
        <v>200000</v>
      </c>
      <c r="AV262" s="125"/>
      <c r="AW262" s="125"/>
      <c r="AX262" s="179"/>
      <c r="AY262" s="180"/>
      <c r="AZ262" s="41">
        <f t="shared" si="110"/>
        <v>1000000</v>
      </c>
      <c r="BA262" s="41">
        <f t="shared" si="103"/>
        <v>0</v>
      </c>
      <c r="BB262" s="352" t="s">
        <v>101</v>
      </c>
      <c r="BD262" s="354"/>
    </row>
    <row r="263" spans="1:56" s="74" customFormat="1" ht="23.2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7"/>
      <c r="N263" s="67"/>
      <c r="O263" s="66"/>
      <c r="P263" s="66"/>
      <c r="Q263" s="66"/>
      <c r="R263" s="66"/>
      <c r="S263" s="66"/>
      <c r="T263" s="66"/>
      <c r="U263" s="67"/>
      <c r="V263" s="67"/>
      <c r="W263" s="67"/>
      <c r="X263" s="67"/>
      <c r="Y263" s="67"/>
      <c r="Z263" s="67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70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71"/>
      <c r="AY263" s="72"/>
      <c r="AZ263" s="41">
        <f t="shared" si="110"/>
        <v>0</v>
      </c>
      <c r="BA263" s="41">
        <f t="shared" si="103"/>
        <v>0</v>
      </c>
      <c r="BB263" s="73" t="s">
        <v>101</v>
      </c>
      <c r="BD263" s="75"/>
    </row>
    <row r="264" spans="1:56" s="253" customFormat="1" ht="23.25">
      <c r="B264" s="254">
        <f>COUNT(B265:B300)</f>
        <v>34</v>
      </c>
      <c r="C264" s="264" t="s">
        <v>139</v>
      </c>
      <c r="D264" s="256"/>
      <c r="E264" s="254"/>
      <c r="F264" s="254"/>
      <c r="G264" s="254"/>
      <c r="H264" s="254"/>
      <c r="I264" s="254"/>
      <c r="J264" s="254"/>
      <c r="K264" s="254"/>
      <c r="L264" s="254"/>
      <c r="M264" s="257">
        <f>SUM(M265:M300)</f>
        <v>30000000</v>
      </c>
      <c r="N264" s="257">
        <f>SUM(N265:N300)</f>
        <v>30000000</v>
      </c>
      <c r="O264" s="254"/>
      <c r="P264" s="254"/>
      <c r="V264" s="257">
        <f t="shared" ref="V264:Z264" si="111">SUM(V265:V300)</f>
        <v>37715</v>
      </c>
      <c r="W264" s="257">
        <f t="shared" si="111"/>
        <v>0</v>
      </c>
      <c r="X264" s="257">
        <f t="shared" si="111"/>
        <v>0</v>
      </c>
      <c r="Y264" s="257">
        <f t="shared" si="111"/>
        <v>11240</v>
      </c>
      <c r="Z264" s="257">
        <f t="shared" si="111"/>
        <v>356</v>
      </c>
      <c r="AH264" s="254"/>
      <c r="AI264" s="254"/>
      <c r="AJ264" s="257">
        <f t="shared" ref="AJ264:AX264" si="112">SUM(AJ265:AJ300)</f>
        <v>30000000</v>
      </c>
      <c r="AK264" s="259">
        <f t="shared" si="112"/>
        <v>0</v>
      </c>
      <c r="AL264" s="257">
        <f t="shared" si="112"/>
        <v>30000000</v>
      </c>
      <c r="AM264" s="257">
        <f t="shared" si="112"/>
        <v>1510000</v>
      </c>
      <c r="AN264" s="257">
        <f t="shared" si="112"/>
        <v>6350000</v>
      </c>
      <c r="AO264" s="257">
        <f t="shared" si="112"/>
        <v>6870000</v>
      </c>
      <c r="AP264" s="257">
        <f t="shared" si="112"/>
        <v>5460000</v>
      </c>
      <c r="AQ264" s="257">
        <f t="shared" si="112"/>
        <v>3530000</v>
      </c>
      <c r="AR264" s="257">
        <f t="shared" si="112"/>
        <v>3050000</v>
      </c>
      <c r="AS264" s="257">
        <f t="shared" si="112"/>
        <v>2100000</v>
      </c>
      <c r="AT264" s="257">
        <f t="shared" si="112"/>
        <v>780000</v>
      </c>
      <c r="AU264" s="257">
        <f t="shared" si="112"/>
        <v>350000</v>
      </c>
      <c r="AV264" s="257">
        <f t="shared" si="112"/>
        <v>0</v>
      </c>
      <c r="AW264" s="257">
        <f t="shared" si="112"/>
        <v>0</v>
      </c>
      <c r="AX264" s="375">
        <f t="shared" si="112"/>
        <v>0</v>
      </c>
      <c r="AY264" s="375"/>
      <c r="AZ264" s="41">
        <f t="shared" si="110"/>
        <v>30000000</v>
      </c>
      <c r="BA264" s="41">
        <f t="shared" si="103"/>
        <v>0</v>
      </c>
      <c r="BB264" s="254" t="s">
        <v>105</v>
      </c>
      <c r="BD264" s="261"/>
    </row>
    <row r="265" spans="1:56" s="74" customFormat="1" ht="23.2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7"/>
      <c r="N265" s="67"/>
      <c r="O265" s="66"/>
      <c r="P265" s="66"/>
      <c r="Q265" s="66"/>
      <c r="R265" s="66"/>
      <c r="S265" s="66"/>
      <c r="T265" s="66"/>
      <c r="U265" s="66"/>
      <c r="V265" s="67"/>
      <c r="W265" s="67"/>
      <c r="X265" s="67"/>
      <c r="Y265" s="67"/>
      <c r="Z265" s="67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70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71"/>
      <c r="AY265" s="72"/>
      <c r="AZ265" s="41">
        <f t="shared" si="110"/>
        <v>0</v>
      </c>
      <c r="BA265" s="41">
        <f t="shared" si="103"/>
        <v>0</v>
      </c>
      <c r="BB265" s="73" t="s">
        <v>105</v>
      </c>
      <c r="BD265" s="75"/>
    </row>
    <row r="266" spans="1:56" s="182" customFormat="1" ht="23.25">
      <c r="A266" s="352">
        <v>2</v>
      </c>
      <c r="B266" s="183">
        <v>1</v>
      </c>
      <c r="C266" s="178" t="s">
        <v>445</v>
      </c>
      <c r="D266" s="830">
        <v>3.3</v>
      </c>
      <c r="E266" s="830">
        <v>9</v>
      </c>
      <c r="F266" s="109" t="s">
        <v>435</v>
      </c>
      <c r="G266" s="109" t="s">
        <v>65</v>
      </c>
      <c r="H266" s="109" t="s">
        <v>66</v>
      </c>
      <c r="I266" s="185" t="s">
        <v>67</v>
      </c>
      <c r="J266" s="186" t="s">
        <v>68</v>
      </c>
      <c r="K266" s="187">
        <v>18.327500000000001</v>
      </c>
      <c r="L266" s="188">
        <v>99.508399999999995</v>
      </c>
      <c r="M266" s="178">
        <v>570000</v>
      </c>
      <c r="N266" s="178">
        <v>570000</v>
      </c>
      <c r="O266" s="169">
        <f t="shared" ref="O266:O299" si="113">+M266-N266</f>
        <v>0</v>
      </c>
      <c r="P266" s="190">
        <v>1</v>
      </c>
      <c r="Q266" s="190">
        <v>1</v>
      </c>
      <c r="R266" s="190">
        <v>1</v>
      </c>
      <c r="S266" s="190">
        <v>1</v>
      </c>
      <c r="T266" s="190">
        <v>1</v>
      </c>
      <c r="U266" s="190"/>
      <c r="V266" s="831">
        <v>1260</v>
      </c>
      <c r="W266" s="831" t="s">
        <v>79</v>
      </c>
      <c r="X266" s="598" t="s">
        <v>79</v>
      </c>
      <c r="Y266" s="598">
        <v>160</v>
      </c>
      <c r="Z266" s="831">
        <v>30</v>
      </c>
      <c r="AA266" s="613"/>
      <c r="AB266" s="613"/>
      <c r="AC266" s="183">
        <v>2563</v>
      </c>
      <c r="AD266" s="183">
        <v>2563</v>
      </c>
      <c r="AE266" s="183" t="s">
        <v>69</v>
      </c>
      <c r="AF266" s="183">
        <v>180</v>
      </c>
      <c r="AG266" s="115" t="s">
        <v>104</v>
      </c>
      <c r="AH266" s="194"/>
      <c r="AI266" s="262"/>
      <c r="AJ266" s="178">
        <v>570000</v>
      </c>
      <c r="AK266" s="116"/>
      <c r="AL266" s="178">
        <v>570000</v>
      </c>
      <c r="AM266" s="178">
        <v>70000</v>
      </c>
      <c r="AN266" s="178">
        <v>250000</v>
      </c>
      <c r="AO266" s="178">
        <v>250000</v>
      </c>
      <c r="AP266" s="178"/>
      <c r="AQ266" s="189"/>
      <c r="AR266" s="189"/>
      <c r="AS266" s="189"/>
      <c r="AT266" s="189"/>
      <c r="AU266" s="189"/>
      <c r="AV266" s="178"/>
      <c r="AW266" s="178"/>
      <c r="AX266" s="385"/>
      <c r="AY266" s="171"/>
      <c r="AZ266" s="41">
        <f t="shared" si="110"/>
        <v>570000</v>
      </c>
      <c r="BA266" s="41">
        <f t="shared" si="103"/>
        <v>0</v>
      </c>
      <c r="BB266" s="183" t="s">
        <v>105</v>
      </c>
      <c r="BD266" s="192"/>
    </row>
    <row r="267" spans="1:56" s="393" customFormat="1" ht="23.25">
      <c r="A267" s="183">
        <v>2</v>
      </c>
      <c r="B267" s="183">
        <v>2</v>
      </c>
      <c r="C267" s="178" t="s">
        <v>446</v>
      </c>
      <c r="D267" s="830">
        <v>3.3</v>
      </c>
      <c r="E267" s="830">
        <v>9</v>
      </c>
      <c r="F267" s="343" t="s">
        <v>447</v>
      </c>
      <c r="G267" s="343" t="s">
        <v>65</v>
      </c>
      <c r="H267" s="343" t="s">
        <v>66</v>
      </c>
      <c r="I267" s="178"/>
      <c r="J267" s="262">
        <v>7</v>
      </c>
      <c r="K267" s="832">
        <v>18.316800000000001</v>
      </c>
      <c r="L267" s="833" t="s">
        <v>448</v>
      </c>
      <c r="M267" s="178">
        <v>3000000</v>
      </c>
      <c r="N267" s="178">
        <v>3000000</v>
      </c>
      <c r="O267" s="169">
        <f t="shared" si="113"/>
        <v>0</v>
      </c>
      <c r="P267" s="183">
        <v>1</v>
      </c>
      <c r="Q267" s="183">
        <v>1</v>
      </c>
      <c r="R267" s="183">
        <v>1</v>
      </c>
      <c r="S267" s="183">
        <v>1</v>
      </c>
      <c r="T267" s="183">
        <v>1</v>
      </c>
      <c r="U267" s="183"/>
      <c r="V267" s="598">
        <v>2000</v>
      </c>
      <c r="W267" s="598"/>
      <c r="X267" s="598"/>
      <c r="Y267" s="598">
        <v>500</v>
      </c>
      <c r="Z267" s="598">
        <v>50</v>
      </c>
      <c r="AA267" s="183"/>
      <c r="AB267" s="183"/>
      <c r="AC267" s="183">
        <v>2563</v>
      </c>
      <c r="AD267" s="183">
        <v>2563</v>
      </c>
      <c r="AE267" s="183" t="s">
        <v>69</v>
      </c>
      <c r="AF267" s="183">
        <v>210</v>
      </c>
      <c r="AG267" s="834" t="s">
        <v>104</v>
      </c>
      <c r="AH267" s="262"/>
      <c r="AI267" s="262"/>
      <c r="AJ267" s="178">
        <v>3000000</v>
      </c>
      <c r="AK267" s="116"/>
      <c r="AL267" s="178">
        <v>3000000</v>
      </c>
      <c r="AM267" s="178"/>
      <c r="AN267" s="178"/>
      <c r="AO267" s="189">
        <v>350000</v>
      </c>
      <c r="AP267" s="189">
        <v>350000</v>
      </c>
      <c r="AQ267" s="189">
        <v>600000</v>
      </c>
      <c r="AR267" s="189">
        <v>500000</v>
      </c>
      <c r="AS267" s="189">
        <v>500000</v>
      </c>
      <c r="AT267" s="189">
        <v>350000</v>
      </c>
      <c r="AU267" s="189">
        <v>350000</v>
      </c>
      <c r="AV267" s="182"/>
      <c r="AW267" s="189"/>
      <c r="AX267" s="385"/>
      <c r="AY267" s="171"/>
      <c r="AZ267" s="41">
        <f t="shared" si="110"/>
        <v>3000000</v>
      </c>
      <c r="BA267" s="41">
        <f t="shared" si="103"/>
        <v>0</v>
      </c>
      <c r="BB267" s="183" t="s">
        <v>105</v>
      </c>
      <c r="BD267" s="394"/>
    </row>
    <row r="268" spans="1:56" s="353" customFormat="1" ht="23.25">
      <c r="A268" s="352">
        <v>2</v>
      </c>
      <c r="B268" s="183">
        <v>3</v>
      </c>
      <c r="C268" s="835" t="s">
        <v>449</v>
      </c>
      <c r="D268" s="830">
        <v>3.3</v>
      </c>
      <c r="E268" s="830">
        <v>9</v>
      </c>
      <c r="F268" s="119" t="s">
        <v>64</v>
      </c>
      <c r="G268" s="119" t="s">
        <v>65</v>
      </c>
      <c r="H268" s="119" t="s">
        <v>66</v>
      </c>
      <c r="I268" s="185" t="s">
        <v>67</v>
      </c>
      <c r="J268" s="186" t="s">
        <v>68</v>
      </c>
      <c r="K268" s="119">
        <v>18.229800000000001</v>
      </c>
      <c r="L268" s="836">
        <v>99.439300000000003</v>
      </c>
      <c r="M268" s="109">
        <v>1500000</v>
      </c>
      <c r="N268" s="109">
        <v>1500000</v>
      </c>
      <c r="O268" s="169">
        <f t="shared" si="113"/>
        <v>0</v>
      </c>
      <c r="P268" s="190">
        <v>1</v>
      </c>
      <c r="Q268" s="190">
        <v>1</v>
      </c>
      <c r="R268" s="190">
        <v>1</v>
      </c>
      <c r="S268" s="190">
        <v>1</v>
      </c>
      <c r="T268" s="190">
        <v>1</v>
      </c>
      <c r="U268" s="112"/>
      <c r="V268" s="109">
        <v>800</v>
      </c>
      <c r="W268" s="109"/>
      <c r="X268" s="109"/>
      <c r="Y268" s="109">
        <v>100</v>
      </c>
      <c r="Z268" s="109"/>
      <c r="AA268" s="837"/>
      <c r="AB268" s="837"/>
      <c r="AC268" s="183">
        <v>2563</v>
      </c>
      <c r="AD268" s="183">
        <v>2563</v>
      </c>
      <c r="AE268" s="183" t="s">
        <v>69</v>
      </c>
      <c r="AF268" s="183">
        <v>180</v>
      </c>
      <c r="AG268" s="115" t="s">
        <v>104</v>
      </c>
      <c r="AH268" s="838"/>
      <c r="AI268" s="838"/>
      <c r="AJ268" s="178">
        <v>1500000</v>
      </c>
      <c r="AK268" s="839">
        <v>0</v>
      </c>
      <c r="AL268" s="109">
        <v>1500000</v>
      </c>
      <c r="AM268" s="178">
        <v>50000</v>
      </c>
      <c r="AN268" s="178">
        <v>300000</v>
      </c>
      <c r="AO268" s="189">
        <v>300000</v>
      </c>
      <c r="AP268" s="189">
        <v>300000</v>
      </c>
      <c r="AQ268" s="189">
        <v>250000</v>
      </c>
      <c r="AR268" s="189">
        <v>300000</v>
      </c>
      <c r="AS268" s="343"/>
      <c r="AT268" s="343"/>
      <c r="AU268" s="343"/>
      <c r="AV268" s="343"/>
      <c r="AW268" s="343"/>
      <c r="AX268" s="344"/>
      <c r="AY268" s="345"/>
      <c r="AZ268" s="41">
        <f t="shared" si="110"/>
        <v>1500000</v>
      </c>
      <c r="BA268" s="41">
        <f t="shared" si="103"/>
        <v>0</v>
      </c>
      <c r="BB268" s="352" t="s">
        <v>105</v>
      </c>
      <c r="BD268" s="354"/>
    </row>
    <row r="269" spans="1:56" s="182" customFormat="1" ht="23.25">
      <c r="A269" s="183">
        <v>2</v>
      </c>
      <c r="B269" s="183">
        <v>4</v>
      </c>
      <c r="C269" s="178" t="s">
        <v>450</v>
      </c>
      <c r="D269" s="830">
        <v>3.3</v>
      </c>
      <c r="E269" s="830">
        <v>9</v>
      </c>
      <c r="F269" s="109" t="s">
        <v>103</v>
      </c>
      <c r="G269" s="109" t="s">
        <v>65</v>
      </c>
      <c r="H269" s="109" t="s">
        <v>66</v>
      </c>
      <c r="I269" s="185" t="s">
        <v>67</v>
      </c>
      <c r="J269" s="186" t="s">
        <v>68</v>
      </c>
      <c r="K269" s="187">
        <v>18.437798000000001</v>
      </c>
      <c r="L269" s="188">
        <v>99.631719000000004</v>
      </c>
      <c r="M269" s="178">
        <v>600000</v>
      </c>
      <c r="N269" s="178">
        <v>600000</v>
      </c>
      <c r="O269" s="169">
        <f t="shared" si="113"/>
        <v>0</v>
      </c>
      <c r="P269" s="190">
        <v>1</v>
      </c>
      <c r="Q269" s="190">
        <v>1</v>
      </c>
      <c r="R269" s="190">
        <v>1</v>
      </c>
      <c r="S269" s="190">
        <v>1</v>
      </c>
      <c r="T269" s="190">
        <v>1</v>
      </c>
      <c r="U269" s="190"/>
      <c r="V269" s="831"/>
      <c r="W269" s="831"/>
      <c r="X269" s="598"/>
      <c r="Y269" s="598"/>
      <c r="Z269" s="831"/>
      <c r="AA269" s="183"/>
      <c r="AB269" s="183"/>
      <c r="AC269" s="183">
        <v>2563</v>
      </c>
      <c r="AD269" s="183">
        <v>2563</v>
      </c>
      <c r="AE269" s="183" t="s">
        <v>69</v>
      </c>
      <c r="AF269" s="183">
        <v>180</v>
      </c>
      <c r="AG269" s="115" t="s">
        <v>104</v>
      </c>
      <c r="AH269" s="194"/>
      <c r="AI269" s="262"/>
      <c r="AJ269" s="178">
        <v>600000</v>
      </c>
      <c r="AK269" s="116"/>
      <c r="AL269" s="178">
        <v>600000</v>
      </c>
      <c r="AM269" s="343">
        <v>50000</v>
      </c>
      <c r="AN269" s="343">
        <v>300000</v>
      </c>
      <c r="AO269" s="343">
        <v>250000</v>
      </c>
      <c r="AP269" s="178"/>
      <c r="AQ269" s="189"/>
      <c r="AR269" s="189"/>
      <c r="AS269" s="189"/>
      <c r="AT269" s="189"/>
      <c r="AU269" s="189"/>
      <c r="AV269" s="178"/>
      <c r="AW269" s="178"/>
      <c r="AX269" s="385"/>
      <c r="AY269" s="171"/>
      <c r="AZ269" s="41">
        <f t="shared" si="110"/>
        <v>600000</v>
      </c>
      <c r="BA269" s="41">
        <f t="shared" ref="BA269:BA337" si="114">+AJ269-AZ269</f>
        <v>0</v>
      </c>
      <c r="BB269" s="183" t="s">
        <v>105</v>
      </c>
      <c r="BD269" s="192"/>
    </row>
    <row r="270" spans="1:56" s="182" customFormat="1" ht="23.25">
      <c r="A270" s="183"/>
      <c r="B270" s="183">
        <v>5</v>
      </c>
      <c r="C270" s="338" t="s">
        <v>451</v>
      </c>
      <c r="D270" s="830">
        <v>3.3</v>
      </c>
      <c r="E270" s="830">
        <v>9</v>
      </c>
      <c r="F270" s="613" t="s">
        <v>64</v>
      </c>
      <c r="G270" s="339" t="s">
        <v>65</v>
      </c>
      <c r="H270" s="339" t="s">
        <v>66</v>
      </c>
      <c r="I270" s="185" t="s">
        <v>67</v>
      </c>
      <c r="J270" s="186" t="s">
        <v>68</v>
      </c>
      <c r="K270" s="613">
        <v>18.4133</v>
      </c>
      <c r="L270" s="613">
        <v>99.619799999999998</v>
      </c>
      <c r="M270" s="840">
        <v>250000</v>
      </c>
      <c r="N270" s="840">
        <v>250000</v>
      </c>
      <c r="O270" s="169">
        <f t="shared" si="113"/>
        <v>0</v>
      </c>
      <c r="P270" s="190">
        <v>1</v>
      </c>
      <c r="Q270" s="190">
        <v>1</v>
      </c>
      <c r="R270" s="190">
        <v>1</v>
      </c>
      <c r="S270" s="190">
        <v>1</v>
      </c>
      <c r="T270" s="190">
        <v>1</v>
      </c>
      <c r="U270" s="190"/>
      <c r="V270" s="831"/>
      <c r="W270" s="831"/>
      <c r="X270" s="598"/>
      <c r="Y270" s="598"/>
      <c r="Z270" s="831"/>
      <c r="AA270" s="183"/>
      <c r="AB270" s="183"/>
      <c r="AC270" s="183">
        <v>2563</v>
      </c>
      <c r="AD270" s="183">
        <v>2563</v>
      </c>
      <c r="AE270" s="183" t="s">
        <v>69</v>
      </c>
      <c r="AF270" s="183">
        <v>180</v>
      </c>
      <c r="AG270" s="115" t="s">
        <v>104</v>
      </c>
      <c r="AH270" s="194"/>
      <c r="AI270" s="262"/>
      <c r="AJ270" s="840">
        <v>250000</v>
      </c>
      <c r="AK270" s="116"/>
      <c r="AL270" s="840">
        <v>250000</v>
      </c>
      <c r="AM270" s="343">
        <v>50000</v>
      </c>
      <c r="AN270" s="343">
        <v>100000</v>
      </c>
      <c r="AO270" s="343">
        <v>100000</v>
      </c>
      <c r="AP270" s="178"/>
      <c r="AQ270" s="189"/>
      <c r="AR270" s="189"/>
      <c r="AS270" s="189"/>
      <c r="AT270" s="189"/>
      <c r="AU270" s="189"/>
      <c r="AV270" s="178"/>
      <c r="AW270" s="178"/>
      <c r="AX270" s="385"/>
      <c r="AY270" s="171"/>
      <c r="AZ270" s="41">
        <f t="shared" si="110"/>
        <v>250000</v>
      </c>
      <c r="BA270" s="41">
        <f t="shared" si="114"/>
        <v>0</v>
      </c>
      <c r="BB270" s="183" t="s">
        <v>105</v>
      </c>
      <c r="BD270" s="192"/>
    </row>
    <row r="271" spans="1:56" s="844" customFormat="1" ht="28.5" customHeight="1">
      <c r="A271" s="183">
        <v>2</v>
      </c>
      <c r="B271" s="183">
        <v>6</v>
      </c>
      <c r="C271" s="178" t="s">
        <v>452</v>
      </c>
      <c r="D271" s="830">
        <v>3.3</v>
      </c>
      <c r="E271" s="830">
        <v>9</v>
      </c>
      <c r="F271" s="109" t="s">
        <v>453</v>
      </c>
      <c r="G271" s="109" t="s">
        <v>65</v>
      </c>
      <c r="H271" s="109" t="s">
        <v>66</v>
      </c>
      <c r="I271" s="178"/>
      <c r="J271" s="262">
        <v>7</v>
      </c>
      <c r="K271" s="841">
        <v>18.283000000000001</v>
      </c>
      <c r="L271" s="842" t="s">
        <v>454</v>
      </c>
      <c r="M271" s="178">
        <v>800000</v>
      </c>
      <c r="N271" s="178">
        <v>800000</v>
      </c>
      <c r="O271" s="169">
        <f t="shared" si="113"/>
        <v>0</v>
      </c>
      <c r="P271" s="183">
        <v>1</v>
      </c>
      <c r="Q271" s="183">
        <v>1</v>
      </c>
      <c r="R271" s="183">
        <v>1</v>
      </c>
      <c r="S271" s="183">
        <v>1</v>
      </c>
      <c r="T271" s="183">
        <v>1</v>
      </c>
      <c r="U271" s="183"/>
      <c r="V271" s="598">
        <v>7500</v>
      </c>
      <c r="W271" s="598"/>
      <c r="X271" s="598"/>
      <c r="Y271" s="109">
        <v>2500</v>
      </c>
      <c r="Z271" s="598">
        <v>30</v>
      </c>
      <c r="AA271" s="183"/>
      <c r="AB271" s="183"/>
      <c r="AC271" s="183">
        <v>2563</v>
      </c>
      <c r="AD271" s="183">
        <v>2563</v>
      </c>
      <c r="AE271" s="183" t="s">
        <v>69</v>
      </c>
      <c r="AF271" s="183">
        <v>180</v>
      </c>
      <c r="AG271" s="834" t="s">
        <v>104</v>
      </c>
      <c r="AH271" s="262"/>
      <c r="AI271" s="262"/>
      <c r="AJ271" s="178">
        <v>800000</v>
      </c>
      <c r="AK271" s="116"/>
      <c r="AL271" s="178">
        <v>800000</v>
      </c>
      <c r="AM271" s="178"/>
      <c r="AN271" s="178"/>
      <c r="AO271" s="189">
        <v>120000</v>
      </c>
      <c r="AP271" s="189">
        <v>170000</v>
      </c>
      <c r="AQ271" s="189">
        <v>170000</v>
      </c>
      <c r="AR271" s="189">
        <v>170000</v>
      </c>
      <c r="AS271" s="189">
        <v>170000</v>
      </c>
      <c r="AT271" s="189"/>
      <c r="AU271" s="189"/>
      <c r="AV271" s="178"/>
      <c r="AW271" s="178"/>
      <c r="AX271" s="385"/>
      <c r="AY271" s="171"/>
      <c r="AZ271" s="41">
        <f t="shared" si="110"/>
        <v>800000</v>
      </c>
      <c r="BA271" s="41">
        <f t="shared" si="114"/>
        <v>0</v>
      </c>
      <c r="BB271" s="843" t="s">
        <v>105</v>
      </c>
      <c r="BD271" s="845"/>
    </row>
    <row r="272" spans="1:56" s="353" customFormat="1" ht="23.25">
      <c r="A272" s="352">
        <v>2</v>
      </c>
      <c r="B272" s="183">
        <v>7</v>
      </c>
      <c r="C272" s="835" t="s">
        <v>455</v>
      </c>
      <c r="D272" s="830">
        <v>3.3</v>
      </c>
      <c r="E272" s="830">
        <v>9</v>
      </c>
      <c r="F272" s="119" t="s">
        <v>64</v>
      </c>
      <c r="G272" s="119" t="s">
        <v>65</v>
      </c>
      <c r="H272" s="119" t="s">
        <v>66</v>
      </c>
      <c r="I272" s="185" t="s">
        <v>67</v>
      </c>
      <c r="J272" s="186" t="s">
        <v>68</v>
      </c>
      <c r="K272" s="119">
        <v>18.227799999999998</v>
      </c>
      <c r="L272" s="836">
        <v>99.431700000000006</v>
      </c>
      <c r="M272" s="109">
        <v>1130000</v>
      </c>
      <c r="N272" s="109">
        <v>1130000</v>
      </c>
      <c r="O272" s="169">
        <f t="shared" si="113"/>
        <v>0</v>
      </c>
      <c r="P272" s="190">
        <v>1</v>
      </c>
      <c r="Q272" s="190">
        <v>1</v>
      </c>
      <c r="R272" s="190">
        <v>1</v>
      </c>
      <c r="S272" s="190">
        <v>1</v>
      </c>
      <c r="T272" s="190">
        <v>1</v>
      </c>
      <c r="U272" s="112"/>
      <c r="V272" s="109">
        <v>1000</v>
      </c>
      <c r="W272" s="109"/>
      <c r="X272" s="109"/>
      <c r="Y272" s="109">
        <v>250</v>
      </c>
      <c r="Z272" s="109"/>
      <c r="AA272" s="837"/>
      <c r="AB272" s="837"/>
      <c r="AC272" s="183">
        <v>2563</v>
      </c>
      <c r="AD272" s="183">
        <v>2563</v>
      </c>
      <c r="AE272" s="183" t="s">
        <v>69</v>
      </c>
      <c r="AF272" s="183">
        <v>180</v>
      </c>
      <c r="AG272" s="115" t="s">
        <v>104</v>
      </c>
      <c r="AH272" s="838"/>
      <c r="AI272" s="838"/>
      <c r="AJ272" s="178">
        <v>1130000</v>
      </c>
      <c r="AK272" s="839">
        <v>0</v>
      </c>
      <c r="AL272" s="109">
        <v>1130000</v>
      </c>
      <c r="AM272" s="343">
        <v>130000</v>
      </c>
      <c r="AN272" s="343">
        <v>250000</v>
      </c>
      <c r="AO272" s="343">
        <v>250000</v>
      </c>
      <c r="AP272" s="343">
        <v>250000</v>
      </c>
      <c r="AQ272" s="343">
        <v>150000</v>
      </c>
      <c r="AR272" s="343">
        <v>100000</v>
      </c>
      <c r="AS272" s="343"/>
      <c r="AT272" s="343"/>
      <c r="AU272" s="343"/>
      <c r="AV272" s="343"/>
      <c r="AW272" s="343"/>
      <c r="AX272" s="344"/>
      <c r="AY272" s="345"/>
      <c r="AZ272" s="41">
        <f t="shared" si="110"/>
        <v>1130000</v>
      </c>
      <c r="BA272" s="41">
        <f t="shared" si="114"/>
        <v>0</v>
      </c>
      <c r="BB272" s="352" t="s">
        <v>105</v>
      </c>
      <c r="BD272" s="354"/>
    </row>
    <row r="273" spans="1:56" s="182" customFormat="1" ht="23.25">
      <c r="A273" s="183"/>
      <c r="B273" s="183">
        <v>8</v>
      </c>
      <c r="C273" s="178" t="s">
        <v>456</v>
      </c>
      <c r="D273" s="830">
        <v>3.3</v>
      </c>
      <c r="E273" s="830">
        <v>9</v>
      </c>
      <c r="F273" s="109" t="s">
        <v>103</v>
      </c>
      <c r="G273" s="109" t="s">
        <v>65</v>
      </c>
      <c r="H273" s="109" t="s">
        <v>66</v>
      </c>
      <c r="I273" s="185" t="s">
        <v>67</v>
      </c>
      <c r="J273" s="186" t="s">
        <v>68</v>
      </c>
      <c r="K273" s="187">
        <v>18.438251999999999</v>
      </c>
      <c r="L273" s="188">
        <v>99.631231999999997</v>
      </c>
      <c r="M273" s="178">
        <v>460000</v>
      </c>
      <c r="N273" s="178">
        <v>460000</v>
      </c>
      <c r="O273" s="169">
        <f t="shared" si="113"/>
        <v>0</v>
      </c>
      <c r="P273" s="190">
        <v>1</v>
      </c>
      <c r="Q273" s="190">
        <v>1</v>
      </c>
      <c r="R273" s="190">
        <v>1</v>
      </c>
      <c r="S273" s="190">
        <v>1</v>
      </c>
      <c r="T273" s="190">
        <v>1</v>
      </c>
      <c r="U273" s="190"/>
      <c r="V273" s="831"/>
      <c r="W273" s="831"/>
      <c r="X273" s="598"/>
      <c r="Y273" s="598"/>
      <c r="Z273" s="831"/>
      <c r="AA273" s="183"/>
      <c r="AB273" s="183"/>
      <c r="AC273" s="183">
        <v>2563</v>
      </c>
      <c r="AD273" s="183">
        <v>2563</v>
      </c>
      <c r="AE273" s="183" t="s">
        <v>69</v>
      </c>
      <c r="AF273" s="183">
        <v>180</v>
      </c>
      <c r="AG273" s="115" t="s">
        <v>104</v>
      </c>
      <c r="AH273" s="194"/>
      <c r="AI273" s="262"/>
      <c r="AJ273" s="178">
        <v>460000</v>
      </c>
      <c r="AK273" s="116"/>
      <c r="AL273" s="178">
        <v>460000</v>
      </c>
      <c r="AM273" s="343">
        <v>60000</v>
      </c>
      <c r="AN273" s="343">
        <v>200000</v>
      </c>
      <c r="AO273" s="343">
        <v>200000</v>
      </c>
      <c r="AP273" s="178"/>
      <c r="AQ273" s="189"/>
      <c r="AR273" s="189"/>
      <c r="AS273" s="189"/>
      <c r="AT273" s="189"/>
      <c r="AU273" s="189"/>
      <c r="AV273" s="178"/>
      <c r="AW273" s="178"/>
      <c r="AX273" s="385"/>
      <c r="AY273" s="171"/>
      <c r="AZ273" s="41">
        <f t="shared" si="110"/>
        <v>460000</v>
      </c>
      <c r="BA273" s="41">
        <f t="shared" si="114"/>
        <v>0</v>
      </c>
      <c r="BB273" s="183" t="s">
        <v>105</v>
      </c>
      <c r="BD273" s="192"/>
    </row>
    <row r="274" spans="1:56" s="182" customFormat="1" ht="23.25">
      <c r="A274" s="183"/>
      <c r="B274" s="183">
        <v>9</v>
      </c>
      <c r="C274" s="338" t="s">
        <v>457</v>
      </c>
      <c r="D274" s="183">
        <v>3.3</v>
      </c>
      <c r="E274" s="183">
        <v>9</v>
      </c>
      <c r="F274" s="613" t="s">
        <v>103</v>
      </c>
      <c r="G274" s="339" t="s">
        <v>65</v>
      </c>
      <c r="H274" s="339" t="s">
        <v>66</v>
      </c>
      <c r="I274" s="185" t="s">
        <v>67</v>
      </c>
      <c r="J274" s="186" t="s">
        <v>68</v>
      </c>
      <c r="K274" s="846">
        <v>18.438600000000001</v>
      </c>
      <c r="L274" s="846">
        <v>99.631699999999995</v>
      </c>
      <c r="M274" s="341">
        <v>350000</v>
      </c>
      <c r="N274" s="341">
        <v>350000</v>
      </c>
      <c r="O274" s="169">
        <f t="shared" si="113"/>
        <v>0</v>
      </c>
      <c r="P274" s="190">
        <v>1</v>
      </c>
      <c r="Q274" s="190">
        <v>1</v>
      </c>
      <c r="R274" s="190">
        <v>1</v>
      </c>
      <c r="S274" s="190">
        <v>1</v>
      </c>
      <c r="T274" s="190">
        <v>1</v>
      </c>
      <c r="U274" s="190"/>
      <c r="V274" s="831"/>
      <c r="W274" s="831"/>
      <c r="X274" s="598"/>
      <c r="Y274" s="598"/>
      <c r="Z274" s="831"/>
      <c r="AA274" s="183"/>
      <c r="AB274" s="183"/>
      <c r="AC274" s="183">
        <v>2563</v>
      </c>
      <c r="AD274" s="183">
        <v>2563</v>
      </c>
      <c r="AE274" s="183" t="s">
        <v>69</v>
      </c>
      <c r="AF274" s="183">
        <v>180</v>
      </c>
      <c r="AG274" s="115" t="s">
        <v>104</v>
      </c>
      <c r="AH274" s="194"/>
      <c r="AI274" s="262"/>
      <c r="AJ274" s="341">
        <v>350000</v>
      </c>
      <c r="AK274" s="116"/>
      <c r="AL274" s="341">
        <v>350000</v>
      </c>
      <c r="AM274" s="343">
        <v>50000</v>
      </c>
      <c r="AN274" s="343">
        <v>150000</v>
      </c>
      <c r="AO274" s="343">
        <v>150000</v>
      </c>
      <c r="AP274" s="178"/>
      <c r="AQ274" s="189"/>
      <c r="AR274" s="189"/>
      <c r="AS274" s="189"/>
      <c r="AT274" s="189"/>
      <c r="AU274" s="189"/>
      <c r="AV274" s="178"/>
      <c r="AW274" s="178"/>
      <c r="AX274" s="385"/>
      <c r="AY274" s="171"/>
      <c r="AZ274" s="41">
        <f t="shared" si="110"/>
        <v>350000</v>
      </c>
      <c r="BA274" s="41">
        <f t="shared" si="114"/>
        <v>0</v>
      </c>
      <c r="BB274" s="183" t="s">
        <v>105</v>
      </c>
      <c r="BD274" s="192"/>
    </row>
    <row r="275" spans="1:56" s="182" customFormat="1" ht="23.25">
      <c r="A275" s="352">
        <v>2</v>
      </c>
      <c r="B275" s="183">
        <v>10</v>
      </c>
      <c r="C275" s="178" t="s">
        <v>458</v>
      </c>
      <c r="D275" s="830">
        <v>3.3</v>
      </c>
      <c r="E275" s="830">
        <v>9</v>
      </c>
      <c r="F275" s="109" t="s">
        <v>435</v>
      </c>
      <c r="G275" s="109" t="s">
        <v>65</v>
      </c>
      <c r="H275" s="109" t="s">
        <v>66</v>
      </c>
      <c r="I275" s="185" t="s">
        <v>67</v>
      </c>
      <c r="J275" s="186" t="s">
        <v>68</v>
      </c>
      <c r="K275" s="187">
        <v>18.337499999999999</v>
      </c>
      <c r="L275" s="188">
        <v>99.451499999999996</v>
      </c>
      <c r="M275" s="178">
        <v>2000000</v>
      </c>
      <c r="N275" s="178">
        <v>2000000</v>
      </c>
      <c r="O275" s="169">
        <f t="shared" si="113"/>
        <v>0</v>
      </c>
      <c r="P275" s="190">
        <v>1</v>
      </c>
      <c r="Q275" s="190">
        <v>1</v>
      </c>
      <c r="R275" s="190">
        <v>1</v>
      </c>
      <c r="S275" s="190">
        <v>1</v>
      </c>
      <c r="T275" s="190">
        <v>1</v>
      </c>
      <c r="U275" s="190"/>
      <c r="V275" s="831">
        <v>990</v>
      </c>
      <c r="W275" s="831" t="s">
        <v>79</v>
      </c>
      <c r="X275" s="598" t="s">
        <v>79</v>
      </c>
      <c r="Y275" s="598">
        <v>30</v>
      </c>
      <c r="Z275" s="831">
        <v>30</v>
      </c>
      <c r="AA275" s="613"/>
      <c r="AB275" s="613"/>
      <c r="AC275" s="183">
        <v>2563</v>
      </c>
      <c r="AD275" s="183">
        <v>2563</v>
      </c>
      <c r="AE275" s="183" t="s">
        <v>69</v>
      </c>
      <c r="AF275" s="183">
        <v>180</v>
      </c>
      <c r="AG275" s="115" t="s">
        <v>104</v>
      </c>
      <c r="AH275" s="194"/>
      <c r="AI275" s="262"/>
      <c r="AJ275" s="178">
        <v>2000000</v>
      </c>
      <c r="AK275" s="116"/>
      <c r="AL275" s="178">
        <v>2000000</v>
      </c>
      <c r="AM275" s="343">
        <v>100000</v>
      </c>
      <c r="AN275" s="343">
        <v>300000</v>
      </c>
      <c r="AO275" s="343">
        <v>400000</v>
      </c>
      <c r="AP275" s="343">
        <v>300000</v>
      </c>
      <c r="AQ275" s="189">
        <v>300000</v>
      </c>
      <c r="AR275" s="189">
        <v>300000</v>
      </c>
      <c r="AS275" s="189">
        <v>300000</v>
      </c>
      <c r="AT275" s="189"/>
      <c r="AU275" s="189"/>
      <c r="AV275" s="178"/>
      <c r="AW275" s="178"/>
      <c r="AX275" s="385"/>
      <c r="AY275" s="171"/>
      <c r="AZ275" s="41">
        <f t="shared" si="110"/>
        <v>2000000</v>
      </c>
      <c r="BA275" s="41">
        <f t="shared" si="114"/>
        <v>0</v>
      </c>
      <c r="BB275" s="183" t="s">
        <v>105</v>
      </c>
      <c r="BD275" s="192"/>
    </row>
    <row r="276" spans="1:56" s="353" customFormat="1" ht="23.25">
      <c r="A276" s="352">
        <v>2</v>
      </c>
      <c r="B276" s="183">
        <v>11</v>
      </c>
      <c r="C276" s="835" t="s">
        <v>459</v>
      </c>
      <c r="D276" s="830">
        <v>3.3</v>
      </c>
      <c r="E276" s="830">
        <v>9</v>
      </c>
      <c r="F276" s="119" t="s">
        <v>64</v>
      </c>
      <c r="G276" s="119" t="s">
        <v>65</v>
      </c>
      <c r="H276" s="119" t="s">
        <v>66</v>
      </c>
      <c r="I276" s="185" t="s">
        <v>67</v>
      </c>
      <c r="J276" s="186" t="s">
        <v>68</v>
      </c>
      <c r="K276" s="119">
        <v>18.2362</v>
      </c>
      <c r="L276" s="836">
        <v>99.464600000000004</v>
      </c>
      <c r="M276" s="109">
        <v>1100000</v>
      </c>
      <c r="N276" s="109">
        <v>1100000</v>
      </c>
      <c r="O276" s="169">
        <f t="shared" si="113"/>
        <v>0</v>
      </c>
      <c r="P276" s="190">
        <v>1</v>
      </c>
      <c r="Q276" s="190">
        <v>1</v>
      </c>
      <c r="R276" s="190">
        <v>1</v>
      </c>
      <c r="S276" s="190">
        <v>1</v>
      </c>
      <c r="T276" s="190">
        <v>1</v>
      </c>
      <c r="U276" s="112"/>
      <c r="V276" s="109">
        <v>1450</v>
      </c>
      <c r="W276" s="109"/>
      <c r="X276" s="109"/>
      <c r="Y276" s="109">
        <v>930</v>
      </c>
      <c r="Z276" s="109"/>
      <c r="AA276" s="837"/>
      <c r="AB276" s="837"/>
      <c r="AC276" s="183">
        <v>2563</v>
      </c>
      <c r="AD276" s="183">
        <v>2563</v>
      </c>
      <c r="AE276" s="183" t="s">
        <v>69</v>
      </c>
      <c r="AF276" s="183">
        <v>180</v>
      </c>
      <c r="AG276" s="115" t="s">
        <v>104</v>
      </c>
      <c r="AH276" s="838"/>
      <c r="AI276" s="838"/>
      <c r="AJ276" s="178">
        <v>1100000</v>
      </c>
      <c r="AK276" s="839">
        <v>0</v>
      </c>
      <c r="AL276" s="109">
        <v>1100000</v>
      </c>
      <c r="AM276" s="109">
        <v>100000</v>
      </c>
      <c r="AN276" s="109">
        <v>250000</v>
      </c>
      <c r="AO276" s="109">
        <v>250000</v>
      </c>
      <c r="AP276" s="109">
        <v>250000</v>
      </c>
      <c r="AQ276" s="189">
        <v>150000</v>
      </c>
      <c r="AR276" s="189">
        <v>100000</v>
      </c>
      <c r="AS276" s="343"/>
      <c r="AT276" s="343"/>
      <c r="AU276" s="343"/>
      <c r="AV276" s="343"/>
      <c r="AW276" s="343"/>
      <c r="AX276" s="344"/>
      <c r="AY276" s="345"/>
      <c r="AZ276" s="41">
        <f t="shared" si="110"/>
        <v>1100000</v>
      </c>
      <c r="BA276" s="41">
        <f t="shared" si="114"/>
        <v>0</v>
      </c>
      <c r="BB276" s="352" t="s">
        <v>105</v>
      </c>
      <c r="BD276" s="354"/>
    </row>
    <row r="277" spans="1:56" s="182" customFormat="1" ht="42">
      <c r="A277" s="183"/>
      <c r="B277" s="183">
        <v>12</v>
      </c>
      <c r="C277" s="178" t="s">
        <v>460</v>
      </c>
      <c r="D277" s="830">
        <v>3.3</v>
      </c>
      <c r="E277" s="830">
        <v>9</v>
      </c>
      <c r="F277" s="109" t="s">
        <v>103</v>
      </c>
      <c r="G277" s="109" t="s">
        <v>65</v>
      </c>
      <c r="H277" s="109" t="s">
        <v>66</v>
      </c>
      <c r="I277" s="185" t="s">
        <v>67</v>
      </c>
      <c r="J277" s="186" t="s">
        <v>68</v>
      </c>
      <c r="K277" s="187">
        <v>18.437985999999999</v>
      </c>
      <c r="L277" s="188">
        <v>99.631817999999996</v>
      </c>
      <c r="M277" s="178">
        <v>550000</v>
      </c>
      <c r="N277" s="178">
        <v>550000</v>
      </c>
      <c r="O277" s="169">
        <f t="shared" si="113"/>
        <v>0</v>
      </c>
      <c r="P277" s="190">
        <v>1</v>
      </c>
      <c r="Q277" s="190">
        <v>1</v>
      </c>
      <c r="R277" s="190">
        <v>1</v>
      </c>
      <c r="S277" s="190">
        <v>1</v>
      </c>
      <c r="T277" s="190">
        <v>1</v>
      </c>
      <c r="U277" s="190"/>
      <c r="V277" s="831"/>
      <c r="W277" s="831"/>
      <c r="X277" s="598"/>
      <c r="Y277" s="598"/>
      <c r="Z277" s="831"/>
      <c r="AA277" s="183"/>
      <c r="AB277" s="183"/>
      <c r="AC277" s="183">
        <v>2563</v>
      </c>
      <c r="AD277" s="183">
        <v>2563</v>
      </c>
      <c r="AE277" s="183" t="s">
        <v>69</v>
      </c>
      <c r="AF277" s="183">
        <v>180</v>
      </c>
      <c r="AG277" s="115" t="s">
        <v>104</v>
      </c>
      <c r="AH277" s="194"/>
      <c r="AI277" s="262"/>
      <c r="AJ277" s="178">
        <v>550000</v>
      </c>
      <c r="AK277" s="116"/>
      <c r="AL277" s="178">
        <v>550000</v>
      </c>
      <c r="AM277" s="109">
        <v>50000</v>
      </c>
      <c r="AN277" s="109">
        <v>200000</v>
      </c>
      <c r="AO277" s="109">
        <v>150000</v>
      </c>
      <c r="AP277" s="178">
        <v>150000</v>
      </c>
      <c r="AQ277" s="189"/>
      <c r="AR277" s="189"/>
      <c r="AS277" s="189"/>
      <c r="AT277" s="189"/>
      <c r="AU277" s="189"/>
      <c r="AV277" s="178"/>
      <c r="AW277" s="178"/>
      <c r="AX277" s="385"/>
      <c r="AY277" s="171"/>
      <c r="AZ277" s="41">
        <f t="shared" si="110"/>
        <v>550000</v>
      </c>
      <c r="BA277" s="41">
        <f t="shared" si="114"/>
        <v>0</v>
      </c>
      <c r="BB277" s="183" t="s">
        <v>105</v>
      </c>
      <c r="BD277" s="192"/>
    </row>
    <row r="278" spans="1:56" s="182" customFormat="1" ht="23.25">
      <c r="A278" s="183"/>
      <c r="B278" s="183">
        <v>13</v>
      </c>
      <c r="C278" s="338" t="s">
        <v>461</v>
      </c>
      <c r="D278" s="830">
        <v>3.3</v>
      </c>
      <c r="E278" s="830">
        <v>9</v>
      </c>
      <c r="F278" s="613" t="s">
        <v>462</v>
      </c>
      <c r="G278" s="339" t="s">
        <v>65</v>
      </c>
      <c r="H278" s="339" t="s">
        <v>66</v>
      </c>
      <c r="I278" s="185" t="s">
        <v>67</v>
      </c>
      <c r="J278" s="186" t="s">
        <v>68</v>
      </c>
      <c r="K278" s="613">
        <v>18.4374</v>
      </c>
      <c r="L278" s="613">
        <v>99.616</v>
      </c>
      <c r="M278" s="341">
        <v>400000</v>
      </c>
      <c r="N278" s="341">
        <v>400000</v>
      </c>
      <c r="O278" s="169">
        <f t="shared" si="113"/>
        <v>0</v>
      </c>
      <c r="P278" s="190">
        <v>1</v>
      </c>
      <c r="Q278" s="190">
        <v>1</v>
      </c>
      <c r="R278" s="190">
        <v>1</v>
      </c>
      <c r="S278" s="190">
        <v>1</v>
      </c>
      <c r="T278" s="190">
        <v>1</v>
      </c>
      <c r="U278" s="190"/>
      <c r="V278" s="831"/>
      <c r="W278" s="831"/>
      <c r="X278" s="598"/>
      <c r="Y278" s="598"/>
      <c r="Z278" s="831"/>
      <c r="AA278" s="183"/>
      <c r="AB278" s="183"/>
      <c r="AC278" s="183">
        <v>2563</v>
      </c>
      <c r="AD278" s="183">
        <v>2563</v>
      </c>
      <c r="AE278" s="183" t="s">
        <v>69</v>
      </c>
      <c r="AF278" s="183">
        <v>180</v>
      </c>
      <c r="AG278" s="115" t="s">
        <v>104</v>
      </c>
      <c r="AH278" s="194"/>
      <c r="AI278" s="262"/>
      <c r="AJ278" s="341">
        <v>400000</v>
      </c>
      <c r="AK278" s="116"/>
      <c r="AL278" s="341">
        <v>400000</v>
      </c>
      <c r="AM278" s="109">
        <v>50000</v>
      </c>
      <c r="AN278" s="109">
        <v>200000</v>
      </c>
      <c r="AO278" s="109">
        <v>150000</v>
      </c>
      <c r="AP278" s="178"/>
      <c r="AQ278" s="189"/>
      <c r="AR278" s="189"/>
      <c r="AS278" s="189"/>
      <c r="AT278" s="189"/>
      <c r="AU278" s="189"/>
      <c r="AV278" s="178"/>
      <c r="AW278" s="178"/>
      <c r="AX278" s="385"/>
      <c r="AY278" s="171"/>
      <c r="AZ278" s="41">
        <f t="shared" si="110"/>
        <v>400000</v>
      </c>
      <c r="BA278" s="41">
        <f t="shared" si="114"/>
        <v>0</v>
      </c>
      <c r="BB278" s="183" t="s">
        <v>105</v>
      </c>
      <c r="BD278" s="192"/>
    </row>
    <row r="279" spans="1:56" s="844" customFormat="1" ht="23.25">
      <c r="A279" s="183">
        <v>2</v>
      </c>
      <c r="B279" s="183">
        <v>14</v>
      </c>
      <c r="C279" s="178" t="s">
        <v>463</v>
      </c>
      <c r="D279" s="830">
        <v>3.3</v>
      </c>
      <c r="E279" s="830">
        <v>9</v>
      </c>
      <c r="F279" s="343" t="s">
        <v>64</v>
      </c>
      <c r="G279" s="343" t="s">
        <v>65</v>
      </c>
      <c r="H279" s="343" t="s">
        <v>66</v>
      </c>
      <c r="I279" s="185" t="s">
        <v>67</v>
      </c>
      <c r="J279" s="262">
        <v>7</v>
      </c>
      <c r="K279" s="847">
        <v>18.239699999999999</v>
      </c>
      <c r="L279" s="848" t="s">
        <v>464</v>
      </c>
      <c r="M279" s="178">
        <v>900000</v>
      </c>
      <c r="N279" s="178">
        <v>900000</v>
      </c>
      <c r="O279" s="169">
        <f t="shared" si="113"/>
        <v>0</v>
      </c>
      <c r="P279" s="183">
        <v>1</v>
      </c>
      <c r="Q279" s="183">
        <v>1</v>
      </c>
      <c r="R279" s="183">
        <v>1</v>
      </c>
      <c r="S279" s="183">
        <v>1</v>
      </c>
      <c r="T279" s="183">
        <v>1</v>
      </c>
      <c r="U279" s="183"/>
      <c r="V279" s="598">
        <v>1500</v>
      </c>
      <c r="W279" s="598"/>
      <c r="X279" s="598"/>
      <c r="Y279" s="109">
        <v>500</v>
      </c>
      <c r="Z279" s="598">
        <v>30</v>
      </c>
      <c r="AA279" s="183"/>
      <c r="AB279" s="183"/>
      <c r="AC279" s="183">
        <v>2563</v>
      </c>
      <c r="AD279" s="183">
        <v>2563</v>
      </c>
      <c r="AE279" s="183" t="s">
        <v>69</v>
      </c>
      <c r="AF279" s="183">
        <v>180</v>
      </c>
      <c r="AG279" s="834" t="s">
        <v>104</v>
      </c>
      <c r="AH279" s="262"/>
      <c r="AI279" s="262"/>
      <c r="AJ279" s="178">
        <v>900000</v>
      </c>
      <c r="AK279" s="116"/>
      <c r="AL279" s="178">
        <v>900000</v>
      </c>
      <c r="AM279" s="178"/>
      <c r="AN279" s="178"/>
      <c r="AO279" s="189">
        <v>120000</v>
      </c>
      <c r="AP279" s="189">
        <v>240000</v>
      </c>
      <c r="AQ279" s="189">
        <v>200000</v>
      </c>
      <c r="AR279" s="189">
        <v>200000</v>
      </c>
      <c r="AS279" s="189">
        <v>140000</v>
      </c>
      <c r="AT279" s="189"/>
      <c r="AU279" s="189"/>
      <c r="AV279" s="178"/>
      <c r="AW279" s="178"/>
      <c r="AX279" s="385"/>
      <c r="AY279" s="171"/>
      <c r="AZ279" s="41">
        <f t="shared" si="110"/>
        <v>900000</v>
      </c>
      <c r="BA279" s="41">
        <f t="shared" si="114"/>
        <v>0</v>
      </c>
      <c r="BB279" s="843" t="s">
        <v>105</v>
      </c>
      <c r="BD279" s="845"/>
    </row>
    <row r="280" spans="1:56" s="182" customFormat="1" ht="42">
      <c r="A280" s="352">
        <v>2</v>
      </c>
      <c r="B280" s="183">
        <v>15</v>
      </c>
      <c r="C280" s="178" t="s">
        <v>465</v>
      </c>
      <c r="D280" s="830">
        <v>3.3</v>
      </c>
      <c r="E280" s="830">
        <v>9</v>
      </c>
      <c r="F280" s="109" t="s">
        <v>164</v>
      </c>
      <c r="G280" s="109" t="s">
        <v>65</v>
      </c>
      <c r="H280" s="109" t="s">
        <v>66</v>
      </c>
      <c r="I280" s="185" t="s">
        <v>67</v>
      </c>
      <c r="J280" s="186" t="s">
        <v>68</v>
      </c>
      <c r="K280" s="187">
        <v>18.3811</v>
      </c>
      <c r="L280" s="188">
        <v>99.558499999999995</v>
      </c>
      <c r="M280" s="178">
        <v>2180000</v>
      </c>
      <c r="N280" s="178">
        <v>2180000</v>
      </c>
      <c r="O280" s="169">
        <f t="shared" si="113"/>
        <v>0</v>
      </c>
      <c r="P280" s="190">
        <v>1</v>
      </c>
      <c r="Q280" s="190">
        <v>1</v>
      </c>
      <c r="R280" s="190">
        <v>1</v>
      </c>
      <c r="S280" s="190">
        <v>1</v>
      </c>
      <c r="T280" s="190">
        <v>1</v>
      </c>
      <c r="U280" s="190"/>
      <c r="V280" s="831">
        <v>2776</v>
      </c>
      <c r="W280" s="831" t="s">
        <v>79</v>
      </c>
      <c r="X280" s="598" t="s">
        <v>79</v>
      </c>
      <c r="Y280" s="598">
        <v>156</v>
      </c>
      <c r="Z280" s="831">
        <v>20</v>
      </c>
      <c r="AA280" s="613"/>
      <c r="AB280" s="613"/>
      <c r="AC280" s="183">
        <v>2563</v>
      </c>
      <c r="AD280" s="183">
        <v>2563</v>
      </c>
      <c r="AE280" s="183" t="s">
        <v>69</v>
      </c>
      <c r="AF280" s="183">
        <v>180</v>
      </c>
      <c r="AG280" s="115" t="s">
        <v>104</v>
      </c>
      <c r="AH280" s="194"/>
      <c r="AI280" s="262"/>
      <c r="AJ280" s="178">
        <v>2180000</v>
      </c>
      <c r="AK280" s="116"/>
      <c r="AL280" s="178">
        <v>2180000</v>
      </c>
      <c r="AM280" s="109">
        <v>50000</v>
      </c>
      <c r="AN280" s="109">
        <v>200000</v>
      </c>
      <c r="AO280" s="109">
        <v>300000</v>
      </c>
      <c r="AP280" s="109">
        <v>400000</v>
      </c>
      <c r="AQ280" s="109">
        <v>330000</v>
      </c>
      <c r="AR280" s="109">
        <v>300000</v>
      </c>
      <c r="AS280" s="109">
        <v>300000</v>
      </c>
      <c r="AT280" s="109">
        <v>300000</v>
      </c>
      <c r="AU280" s="189"/>
      <c r="AV280" s="178"/>
      <c r="AW280" s="178"/>
      <c r="AX280" s="385"/>
      <c r="AY280" s="171"/>
      <c r="AZ280" s="41">
        <f t="shared" si="110"/>
        <v>2180000</v>
      </c>
      <c r="BA280" s="41">
        <f t="shared" si="114"/>
        <v>0</v>
      </c>
      <c r="BB280" s="183" t="s">
        <v>105</v>
      </c>
      <c r="BD280" s="192"/>
    </row>
    <row r="281" spans="1:56" s="353" customFormat="1" ht="23.25">
      <c r="A281" s="352">
        <v>2</v>
      </c>
      <c r="B281" s="183">
        <v>16</v>
      </c>
      <c r="C281" s="835" t="s">
        <v>466</v>
      </c>
      <c r="D281" s="830">
        <v>3.3</v>
      </c>
      <c r="E281" s="830">
        <v>9</v>
      </c>
      <c r="F281" s="119" t="s">
        <v>64</v>
      </c>
      <c r="G281" s="119" t="s">
        <v>65</v>
      </c>
      <c r="H281" s="119" t="s">
        <v>66</v>
      </c>
      <c r="I281" s="185" t="s">
        <v>67</v>
      </c>
      <c r="J281" s="186" t="s">
        <v>68</v>
      </c>
      <c r="K281" s="119">
        <v>18.2362</v>
      </c>
      <c r="L281" s="836">
        <v>99.461299999999994</v>
      </c>
      <c r="M281" s="109">
        <v>1000000</v>
      </c>
      <c r="N281" s="109">
        <v>1000000</v>
      </c>
      <c r="O281" s="169">
        <f t="shared" si="113"/>
        <v>0</v>
      </c>
      <c r="P281" s="190">
        <v>1</v>
      </c>
      <c r="Q281" s="190">
        <v>1</v>
      </c>
      <c r="R281" s="190">
        <v>1</v>
      </c>
      <c r="S281" s="190">
        <v>1</v>
      </c>
      <c r="T281" s="190">
        <v>1</v>
      </c>
      <c r="U281" s="112"/>
      <c r="V281" s="109">
        <v>1450</v>
      </c>
      <c r="W281" s="109"/>
      <c r="X281" s="109"/>
      <c r="Y281" s="109">
        <v>930</v>
      </c>
      <c r="Z281" s="109"/>
      <c r="AA281" s="837"/>
      <c r="AB281" s="837"/>
      <c r="AC281" s="183">
        <v>2563</v>
      </c>
      <c r="AD281" s="183">
        <v>2563</v>
      </c>
      <c r="AE281" s="183" t="s">
        <v>69</v>
      </c>
      <c r="AF281" s="183">
        <v>180</v>
      </c>
      <c r="AG281" s="115" t="s">
        <v>104</v>
      </c>
      <c r="AH281" s="838"/>
      <c r="AI281" s="838"/>
      <c r="AJ281" s="178">
        <v>1000000</v>
      </c>
      <c r="AK281" s="839">
        <v>0</v>
      </c>
      <c r="AL281" s="109">
        <v>1000000</v>
      </c>
      <c r="AM281" s="109">
        <v>100000</v>
      </c>
      <c r="AN281" s="109">
        <v>250000</v>
      </c>
      <c r="AO281" s="109">
        <v>250000</v>
      </c>
      <c r="AP281" s="109">
        <v>250000</v>
      </c>
      <c r="AQ281" s="189">
        <v>150000</v>
      </c>
      <c r="AR281" s="189"/>
      <c r="AS281" s="343"/>
      <c r="AT281" s="343"/>
      <c r="AU281" s="343"/>
      <c r="AV281" s="343"/>
      <c r="AW281" s="343"/>
      <c r="AX281" s="344"/>
      <c r="AY281" s="345"/>
      <c r="AZ281" s="41">
        <f t="shared" si="110"/>
        <v>1000000</v>
      </c>
      <c r="BA281" s="41">
        <f t="shared" si="114"/>
        <v>0</v>
      </c>
      <c r="BB281" s="352" t="s">
        <v>105</v>
      </c>
      <c r="BD281" s="354"/>
    </row>
    <row r="282" spans="1:56" s="182" customFormat="1" ht="23.25">
      <c r="A282" s="183"/>
      <c r="B282" s="183">
        <v>17</v>
      </c>
      <c r="C282" s="178" t="s">
        <v>467</v>
      </c>
      <c r="D282" s="830">
        <v>3.3</v>
      </c>
      <c r="E282" s="830">
        <v>9</v>
      </c>
      <c r="F282" s="109" t="s">
        <v>103</v>
      </c>
      <c r="G282" s="109" t="s">
        <v>65</v>
      </c>
      <c r="H282" s="109" t="s">
        <v>66</v>
      </c>
      <c r="I282" s="185" t="s">
        <v>67</v>
      </c>
      <c r="J282" s="186" t="s">
        <v>68</v>
      </c>
      <c r="K282" s="190">
        <v>18.437901</v>
      </c>
      <c r="L282" s="188">
        <v>99.632954999999995</v>
      </c>
      <c r="M282" s="178">
        <v>500000</v>
      </c>
      <c r="N282" s="178">
        <v>500000</v>
      </c>
      <c r="O282" s="169">
        <f t="shared" si="113"/>
        <v>0</v>
      </c>
      <c r="P282" s="190">
        <v>1</v>
      </c>
      <c r="Q282" s="190">
        <v>1</v>
      </c>
      <c r="R282" s="190">
        <v>1</v>
      </c>
      <c r="S282" s="190">
        <v>1</v>
      </c>
      <c r="T282" s="190">
        <v>1</v>
      </c>
      <c r="U282" s="190"/>
      <c r="V282" s="831"/>
      <c r="W282" s="831"/>
      <c r="X282" s="598"/>
      <c r="Y282" s="598"/>
      <c r="Z282" s="831"/>
      <c r="AA282" s="183"/>
      <c r="AB282" s="183"/>
      <c r="AC282" s="183">
        <v>2563</v>
      </c>
      <c r="AD282" s="183">
        <v>2563</v>
      </c>
      <c r="AE282" s="183" t="s">
        <v>69</v>
      </c>
      <c r="AF282" s="183">
        <v>180</v>
      </c>
      <c r="AG282" s="115" t="s">
        <v>104</v>
      </c>
      <c r="AH282" s="194"/>
      <c r="AI282" s="262"/>
      <c r="AJ282" s="178">
        <v>500000</v>
      </c>
      <c r="AK282" s="116"/>
      <c r="AL282" s="178">
        <v>500000</v>
      </c>
      <c r="AM282" s="109">
        <v>50000</v>
      </c>
      <c r="AN282" s="109">
        <v>200000</v>
      </c>
      <c r="AO282" s="109">
        <v>250000</v>
      </c>
      <c r="AP282" s="178"/>
      <c r="AQ282" s="189"/>
      <c r="AR282" s="189"/>
      <c r="AS282" s="189"/>
      <c r="AT282" s="189"/>
      <c r="AU282" s="189"/>
      <c r="AV282" s="178"/>
      <c r="AW282" s="178"/>
      <c r="AX282" s="385"/>
      <c r="AY282" s="171"/>
      <c r="AZ282" s="41">
        <f t="shared" si="110"/>
        <v>500000</v>
      </c>
      <c r="BA282" s="41">
        <f t="shared" si="114"/>
        <v>0</v>
      </c>
      <c r="BB282" s="183" t="s">
        <v>105</v>
      </c>
      <c r="BD282" s="192"/>
    </row>
    <row r="283" spans="1:56" s="182" customFormat="1" ht="23.25">
      <c r="A283" s="183"/>
      <c r="B283" s="183">
        <v>18</v>
      </c>
      <c r="C283" s="338" t="s">
        <v>468</v>
      </c>
      <c r="D283" s="183">
        <v>3.3</v>
      </c>
      <c r="E283" s="183">
        <v>9</v>
      </c>
      <c r="F283" s="846" t="s">
        <v>469</v>
      </c>
      <c r="G283" s="339" t="s">
        <v>65</v>
      </c>
      <c r="H283" s="339" t="s">
        <v>66</v>
      </c>
      <c r="I283" s="185" t="s">
        <v>67</v>
      </c>
      <c r="J283" s="186" t="s">
        <v>68</v>
      </c>
      <c r="K283" s="846">
        <v>18.4133</v>
      </c>
      <c r="L283" s="846">
        <v>99.619799999999998</v>
      </c>
      <c r="M283" s="341">
        <v>350000</v>
      </c>
      <c r="N283" s="341">
        <v>350000</v>
      </c>
      <c r="O283" s="169">
        <f t="shared" si="113"/>
        <v>0</v>
      </c>
      <c r="P283" s="190">
        <v>1</v>
      </c>
      <c r="Q283" s="190">
        <v>1</v>
      </c>
      <c r="R283" s="190">
        <v>1</v>
      </c>
      <c r="S283" s="190">
        <v>1</v>
      </c>
      <c r="T283" s="190">
        <v>1</v>
      </c>
      <c r="U283" s="190"/>
      <c r="V283" s="831"/>
      <c r="W283" s="831"/>
      <c r="X283" s="598"/>
      <c r="Y283" s="598"/>
      <c r="Z283" s="831"/>
      <c r="AA283" s="183"/>
      <c r="AB283" s="183"/>
      <c r="AC283" s="183">
        <v>2563</v>
      </c>
      <c r="AD283" s="183">
        <v>2563</v>
      </c>
      <c r="AE283" s="183" t="s">
        <v>69</v>
      </c>
      <c r="AF283" s="183">
        <v>180</v>
      </c>
      <c r="AG283" s="115" t="s">
        <v>104</v>
      </c>
      <c r="AH283" s="194"/>
      <c r="AI283" s="262"/>
      <c r="AJ283" s="341">
        <v>350000</v>
      </c>
      <c r="AK283" s="116"/>
      <c r="AL283" s="341">
        <v>350000</v>
      </c>
      <c r="AM283" s="109">
        <v>50000</v>
      </c>
      <c r="AN283" s="109">
        <v>150000</v>
      </c>
      <c r="AO283" s="109">
        <v>150000</v>
      </c>
      <c r="AP283" s="178"/>
      <c r="AQ283" s="189"/>
      <c r="AR283" s="189"/>
      <c r="AS283" s="189"/>
      <c r="AT283" s="189"/>
      <c r="AU283" s="189"/>
      <c r="AV283" s="178"/>
      <c r="AW283" s="178"/>
      <c r="AX283" s="385"/>
      <c r="AY283" s="171"/>
      <c r="AZ283" s="41">
        <f t="shared" si="110"/>
        <v>350000</v>
      </c>
      <c r="BA283" s="41">
        <f t="shared" si="114"/>
        <v>0</v>
      </c>
      <c r="BB283" s="183" t="s">
        <v>105</v>
      </c>
      <c r="BD283" s="192"/>
    </row>
    <row r="284" spans="1:56" s="182" customFormat="1" ht="42">
      <c r="A284" s="352">
        <v>2</v>
      </c>
      <c r="B284" s="183">
        <v>19</v>
      </c>
      <c r="C284" s="178" t="s">
        <v>470</v>
      </c>
      <c r="D284" s="830">
        <v>3.3</v>
      </c>
      <c r="E284" s="830">
        <v>9</v>
      </c>
      <c r="F284" s="109" t="s">
        <v>471</v>
      </c>
      <c r="G284" s="109" t="s">
        <v>65</v>
      </c>
      <c r="H284" s="109" t="s">
        <v>66</v>
      </c>
      <c r="I284" s="185" t="s">
        <v>67</v>
      </c>
      <c r="J284" s="186" t="s">
        <v>68</v>
      </c>
      <c r="K284" s="187">
        <v>18.4071</v>
      </c>
      <c r="L284" s="188">
        <v>99.598200000000006</v>
      </c>
      <c r="M284" s="178">
        <v>1160000</v>
      </c>
      <c r="N284" s="178">
        <v>1160000</v>
      </c>
      <c r="O284" s="169">
        <f t="shared" si="113"/>
        <v>0</v>
      </c>
      <c r="P284" s="190">
        <v>1</v>
      </c>
      <c r="Q284" s="190">
        <v>1</v>
      </c>
      <c r="R284" s="190">
        <v>1</v>
      </c>
      <c r="S284" s="190">
        <v>1</v>
      </c>
      <c r="T284" s="190">
        <v>1</v>
      </c>
      <c r="U284" s="190"/>
      <c r="V284" s="831">
        <v>950</v>
      </c>
      <c r="W284" s="831" t="s">
        <v>79</v>
      </c>
      <c r="X284" s="598" t="s">
        <v>79</v>
      </c>
      <c r="Y284" s="598">
        <v>59</v>
      </c>
      <c r="Z284" s="831">
        <v>21</v>
      </c>
      <c r="AA284" s="613"/>
      <c r="AB284" s="613"/>
      <c r="AC284" s="183">
        <v>2563</v>
      </c>
      <c r="AD284" s="183">
        <v>2563</v>
      </c>
      <c r="AE284" s="183" t="s">
        <v>69</v>
      </c>
      <c r="AF284" s="183">
        <v>180</v>
      </c>
      <c r="AG284" s="115" t="s">
        <v>104</v>
      </c>
      <c r="AH284" s="194"/>
      <c r="AI284" s="262"/>
      <c r="AJ284" s="178">
        <v>1160000</v>
      </c>
      <c r="AK284" s="116"/>
      <c r="AL284" s="178">
        <v>1160000</v>
      </c>
      <c r="AM284" s="109">
        <v>100000</v>
      </c>
      <c r="AN284" s="109">
        <v>250000</v>
      </c>
      <c r="AO284" s="109">
        <v>250000</v>
      </c>
      <c r="AP284" s="109">
        <v>250000</v>
      </c>
      <c r="AQ284" s="189">
        <v>150000</v>
      </c>
      <c r="AR284" s="189">
        <v>160000</v>
      </c>
      <c r="AS284" s="189"/>
      <c r="AT284" s="189"/>
      <c r="AU284" s="189"/>
      <c r="AV284" s="178"/>
      <c r="AW284" s="178"/>
      <c r="AX284" s="385"/>
      <c r="AY284" s="171"/>
      <c r="AZ284" s="41">
        <f t="shared" si="110"/>
        <v>1160000</v>
      </c>
      <c r="BA284" s="41">
        <f t="shared" si="114"/>
        <v>0</v>
      </c>
      <c r="BB284" s="183" t="s">
        <v>105</v>
      </c>
      <c r="BD284" s="192"/>
    </row>
    <row r="285" spans="1:56" s="393" customFormat="1" ht="23.25">
      <c r="A285" s="183">
        <v>2</v>
      </c>
      <c r="B285" s="183">
        <v>20</v>
      </c>
      <c r="C285" s="178" t="s">
        <v>472</v>
      </c>
      <c r="D285" s="830">
        <v>3.3</v>
      </c>
      <c r="E285" s="830">
        <v>9</v>
      </c>
      <c r="F285" s="343" t="s">
        <v>447</v>
      </c>
      <c r="G285" s="343" t="s">
        <v>65</v>
      </c>
      <c r="H285" s="343" t="s">
        <v>66</v>
      </c>
      <c r="I285" s="178"/>
      <c r="J285" s="186" t="s">
        <v>68</v>
      </c>
      <c r="K285" s="849">
        <v>18.3386</v>
      </c>
      <c r="L285" s="850" t="s">
        <v>473</v>
      </c>
      <c r="M285" s="178">
        <v>630000</v>
      </c>
      <c r="N285" s="178">
        <v>630000</v>
      </c>
      <c r="O285" s="169">
        <f t="shared" si="113"/>
        <v>0</v>
      </c>
      <c r="P285" s="183">
        <v>1</v>
      </c>
      <c r="Q285" s="183">
        <v>1</v>
      </c>
      <c r="R285" s="183">
        <v>1</v>
      </c>
      <c r="S285" s="183">
        <v>1</v>
      </c>
      <c r="T285" s="183">
        <v>1</v>
      </c>
      <c r="U285" s="183"/>
      <c r="V285" s="598">
        <v>1000</v>
      </c>
      <c r="W285" s="598"/>
      <c r="X285" s="598"/>
      <c r="Y285" s="109">
        <v>300</v>
      </c>
      <c r="Z285" s="598">
        <v>30</v>
      </c>
      <c r="AA285" s="183"/>
      <c r="AB285" s="183"/>
      <c r="AC285" s="183">
        <v>2563</v>
      </c>
      <c r="AD285" s="183">
        <v>2563</v>
      </c>
      <c r="AE285" s="183" t="s">
        <v>69</v>
      </c>
      <c r="AF285" s="183">
        <v>180</v>
      </c>
      <c r="AG285" s="834" t="s">
        <v>104</v>
      </c>
      <c r="AH285" s="262"/>
      <c r="AI285" s="262"/>
      <c r="AJ285" s="178">
        <v>630000</v>
      </c>
      <c r="AK285" s="116"/>
      <c r="AL285" s="178">
        <v>630000</v>
      </c>
      <c r="AM285" s="178"/>
      <c r="AN285" s="178"/>
      <c r="AO285" s="189">
        <v>100000</v>
      </c>
      <c r="AP285" s="189">
        <v>140000</v>
      </c>
      <c r="AQ285" s="189">
        <v>140000</v>
      </c>
      <c r="AR285" s="189">
        <v>140000</v>
      </c>
      <c r="AS285" s="189">
        <v>110000</v>
      </c>
      <c r="AT285" s="189"/>
      <c r="AU285" s="189"/>
      <c r="AV285" s="178"/>
      <c r="AW285" s="178"/>
      <c r="AX285" s="385"/>
      <c r="AY285" s="171"/>
      <c r="AZ285" s="41">
        <f t="shared" si="110"/>
        <v>630000</v>
      </c>
      <c r="BA285" s="41">
        <f t="shared" si="114"/>
        <v>0</v>
      </c>
      <c r="BB285" s="183" t="s">
        <v>105</v>
      </c>
      <c r="BD285" s="394"/>
    </row>
    <row r="286" spans="1:56" s="353" customFormat="1" ht="23.25">
      <c r="A286" s="352">
        <v>2</v>
      </c>
      <c r="B286" s="183">
        <v>21</v>
      </c>
      <c r="C286" s="835" t="s">
        <v>474</v>
      </c>
      <c r="D286" s="830">
        <v>3.3</v>
      </c>
      <c r="E286" s="830">
        <v>9</v>
      </c>
      <c r="F286" s="119" t="s">
        <v>475</v>
      </c>
      <c r="G286" s="119" t="s">
        <v>370</v>
      </c>
      <c r="H286" s="119" t="s">
        <v>66</v>
      </c>
      <c r="I286" s="185" t="s">
        <v>67</v>
      </c>
      <c r="J286" s="186" t="s">
        <v>68</v>
      </c>
      <c r="K286" s="119">
        <v>18.149000000000001</v>
      </c>
      <c r="L286" s="836">
        <v>99.451499999999996</v>
      </c>
      <c r="M286" s="109">
        <v>1500000</v>
      </c>
      <c r="N286" s="109">
        <v>1500000</v>
      </c>
      <c r="O286" s="169">
        <f t="shared" si="113"/>
        <v>0</v>
      </c>
      <c r="P286" s="190">
        <v>1</v>
      </c>
      <c r="Q286" s="190">
        <v>1</v>
      </c>
      <c r="R286" s="190">
        <v>1</v>
      </c>
      <c r="S286" s="190">
        <v>1</v>
      </c>
      <c r="T286" s="190">
        <v>1</v>
      </c>
      <c r="U286" s="112"/>
      <c r="V286" s="109">
        <v>1250</v>
      </c>
      <c r="W286" s="109"/>
      <c r="X286" s="109"/>
      <c r="Y286" s="109">
        <v>850</v>
      </c>
      <c r="Z286" s="109"/>
      <c r="AA286" s="837"/>
      <c r="AB286" s="837"/>
      <c r="AC286" s="190">
        <v>2563</v>
      </c>
      <c r="AD286" s="190">
        <v>2563</v>
      </c>
      <c r="AE286" s="190" t="s">
        <v>69</v>
      </c>
      <c r="AF286" s="190">
        <v>180</v>
      </c>
      <c r="AG286" s="115" t="s">
        <v>104</v>
      </c>
      <c r="AH286" s="838"/>
      <c r="AI286" s="838"/>
      <c r="AJ286" s="178">
        <v>1500000</v>
      </c>
      <c r="AK286" s="839">
        <v>0</v>
      </c>
      <c r="AL286" s="109">
        <v>1500000</v>
      </c>
      <c r="AM286" s="109">
        <v>100000</v>
      </c>
      <c r="AN286" s="109">
        <v>250000</v>
      </c>
      <c r="AO286" s="109">
        <v>250000</v>
      </c>
      <c r="AP286" s="109">
        <v>250000</v>
      </c>
      <c r="AQ286" s="189">
        <v>250000</v>
      </c>
      <c r="AR286" s="851">
        <v>250000</v>
      </c>
      <c r="AS286" s="343">
        <v>150000</v>
      </c>
      <c r="AT286" s="343"/>
      <c r="AU286" s="343"/>
      <c r="AV286" s="343"/>
      <c r="AW286" s="343"/>
      <c r="AX286" s="344"/>
      <c r="AY286" s="345"/>
      <c r="AZ286" s="41">
        <f t="shared" si="110"/>
        <v>1500000</v>
      </c>
      <c r="BA286" s="41">
        <f t="shared" si="114"/>
        <v>0</v>
      </c>
      <c r="BB286" s="352" t="s">
        <v>105</v>
      </c>
      <c r="BD286" s="354"/>
    </row>
    <row r="287" spans="1:56" s="182" customFormat="1" ht="23.25">
      <c r="A287" s="183"/>
      <c r="B287" s="183">
        <v>22</v>
      </c>
      <c r="C287" s="338" t="s">
        <v>476</v>
      </c>
      <c r="D287" s="183">
        <v>3.3</v>
      </c>
      <c r="E287" s="183">
        <v>9</v>
      </c>
      <c r="F287" s="846" t="s">
        <v>477</v>
      </c>
      <c r="G287" s="339" t="s">
        <v>65</v>
      </c>
      <c r="H287" s="339" t="s">
        <v>66</v>
      </c>
      <c r="I287" s="185" t="s">
        <v>67</v>
      </c>
      <c r="J287" s="186" t="s">
        <v>68</v>
      </c>
      <c r="K287" s="846">
        <v>18.233000000000001</v>
      </c>
      <c r="L287" s="846">
        <v>99.476500000000001</v>
      </c>
      <c r="M287" s="341">
        <v>350000</v>
      </c>
      <c r="N287" s="341">
        <v>350000</v>
      </c>
      <c r="O287" s="169">
        <f t="shared" si="113"/>
        <v>0</v>
      </c>
      <c r="P287" s="190">
        <v>1</v>
      </c>
      <c r="Q287" s="190">
        <v>1</v>
      </c>
      <c r="R287" s="190">
        <v>1</v>
      </c>
      <c r="S287" s="190">
        <v>1</v>
      </c>
      <c r="T287" s="190">
        <v>1</v>
      </c>
      <c r="U287" s="190"/>
      <c r="V287" s="831"/>
      <c r="W287" s="831"/>
      <c r="X287" s="598"/>
      <c r="Y287" s="598"/>
      <c r="Z287" s="831"/>
      <c r="AA287" s="183"/>
      <c r="AB287" s="183"/>
      <c r="AC287" s="183">
        <v>2563</v>
      </c>
      <c r="AD287" s="183">
        <v>2563</v>
      </c>
      <c r="AE287" s="183" t="s">
        <v>69</v>
      </c>
      <c r="AF287" s="183">
        <v>180</v>
      </c>
      <c r="AG287" s="115" t="s">
        <v>104</v>
      </c>
      <c r="AH287" s="194"/>
      <c r="AI287" s="262"/>
      <c r="AJ287" s="341">
        <v>350000</v>
      </c>
      <c r="AK287" s="116"/>
      <c r="AL287" s="341">
        <v>350000</v>
      </c>
      <c r="AM287" s="178">
        <v>50000</v>
      </c>
      <c r="AN287" s="178">
        <v>150000</v>
      </c>
      <c r="AO287" s="178">
        <v>150000</v>
      </c>
      <c r="AP287" s="178"/>
      <c r="AQ287" s="189"/>
      <c r="AR287" s="189"/>
      <c r="AS287" s="189"/>
      <c r="AT287" s="189"/>
      <c r="AU287" s="189"/>
      <c r="AV287" s="178"/>
      <c r="AW287" s="178"/>
      <c r="AX287" s="385"/>
      <c r="AY287" s="171"/>
      <c r="AZ287" s="41">
        <f t="shared" si="110"/>
        <v>350000</v>
      </c>
      <c r="BA287" s="41">
        <f t="shared" si="114"/>
        <v>0</v>
      </c>
      <c r="BB287" s="183" t="s">
        <v>105</v>
      </c>
      <c r="BD287" s="192"/>
    </row>
    <row r="288" spans="1:56" s="182" customFormat="1" ht="42">
      <c r="A288" s="352">
        <v>2</v>
      </c>
      <c r="B288" s="183">
        <v>23</v>
      </c>
      <c r="C288" s="178" t="s">
        <v>478</v>
      </c>
      <c r="D288" s="830">
        <v>3.3</v>
      </c>
      <c r="E288" s="830">
        <v>9</v>
      </c>
      <c r="F288" s="109" t="s">
        <v>164</v>
      </c>
      <c r="G288" s="109" t="s">
        <v>65</v>
      </c>
      <c r="H288" s="109" t="s">
        <v>66</v>
      </c>
      <c r="I288" s="185" t="s">
        <v>67</v>
      </c>
      <c r="J288" s="186" t="s">
        <v>68</v>
      </c>
      <c r="K288" s="187">
        <v>18.379300000000001</v>
      </c>
      <c r="L288" s="188">
        <v>99.558599999999998</v>
      </c>
      <c r="M288" s="178">
        <v>850000</v>
      </c>
      <c r="N288" s="178">
        <v>850000</v>
      </c>
      <c r="O288" s="169">
        <f t="shared" si="113"/>
        <v>0</v>
      </c>
      <c r="P288" s="190">
        <v>1</v>
      </c>
      <c r="Q288" s="190">
        <v>1</v>
      </c>
      <c r="R288" s="190">
        <v>1</v>
      </c>
      <c r="S288" s="190">
        <v>1</v>
      </c>
      <c r="T288" s="190">
        <v>1</v>
      </c>
      <c r="U288" s="190"/>
      <c r="V288" s="831">
        <v>1879</v>
      </c>
      <c r="W288" s="831" t="s">
        <v>79</v>
      </c>
      <c r="X288" s="598" t="s">
        <v>79</v>
      </c>
      <c r="Y288" s="598">
        <v>80</v>
      </c>
      <c r="Z288" s="831">
        <v>15</v>
      </c>
      <c r="AA288" s="613"/>
      <c r="AB288" s="613"/>
      <c r="AC288" s="183">
        <v>2563</v>
      </c>
      <c r="AD288" s="183">
        <v>2563</v>
      </c>
      <c r="AE288" s="183" t="s">
        <v>69</v>
      </c>
      <c r="AF288" s="183">
        <v>180</v>
      </c>
      <c r="AG288" s="115" t="s">
        <v>104</v>
      </c>
      <c r="AH288" s="194"/>
      <c r="AI288" s="262"/>
      <c r="AJ288" s="178">
        <v>850000</v>
      </c>
      <c r="AK288" s="116"/>
      <c r="AL288" s="178">
        <v>850000</v>
      </c>
      <c r="AM288" s="109">
        <v>50000</v>
      </c>
      <c r="AN288" s="109">
        <v>200000</v>
      </c>
      <c r="AO288" s="109">
        <v>250000</v>
      </c>
      <c r="AP288" s="109">
        <v>250000</v>
      </c>
      <c r="AQ288" s="189">
        <v>100000</v>
      </c>
      <c r="AR288" s="189"/>
      <c r="AS288" s="189"/>
      <c r="AT288" s="189"/>
      <c r="AU288" s="189"/>
      <c r="AV288" s="178"/>
      <c r="AW288" s="178"/>
      <c r="AX288" s="385"/>
      <c r="AY288" s="171"/>
      <c r="AZ288" s="41">
        <f t="shared" si="110"/>
        <v>850000</v>
      </c>
      <c r="BA288" s="41">
        <f t="shared" si="114"/>
        <v>0</v>
      </c>
      <c r="BB288" s="183" t="s">
        <v>105</v>
      </c>
      <c r="BD288" s="192"/>
    </row>
    <row r="289" spans="1:56" s="393" customFormat="1" ht="23.25">
      <c r="A289" s="183">
        <v>2</v>
      </c>
      <c r="B289" s="183">
        <v>24</v>
      </c>
      <c r="C289" s="178" t="s">
        <v>479</v>
      </c>
      <c r="D289" s="830">
        <v>3.3</v>
      </c>
      <c r="E289" s="830">
        <v>9</v>
      </c>
      <c r="F289" s="343" t="s">
        <v>453</v>
      </c>
      <c r="G289" s="343" t="s">
        <v>65</v>
      </c>
      <c r="H289" s="343" t="s">
        <v>66</v>
      </c>
      <c r="I289" s="178"/>
      <c r="J289" s="186" t="s">
        <v>68</v>
      </c>
      <c r="K289" s="852">
        <v>18.283000000000001</v>
      </c>
      <c r="L289" s="853" t="s">
        <v>480</v>
      </c>
      <c r="M289" s="178">
        <v>800000</v>
      </c>
      <c r="N289" s="178">
        <v>800000</v>
      </c>
      <c r="O289" s="169">
        <f t="shared" si="113"/>
        <v>0</v>
      </c>
      <c r="P289" s="183">
        <v>1</v>
      </c>
      <c r="Q289" s="183">
        <v>1</v>
      </c>
      <c r="R289" s="183">
        <v>1</v>
      </c>
      <c r="S289" s="183">
        <v>1</v>
      </c>
      <c r="T289" s="183">
        <v>1</v>
      </c>
      <c r="U289" s="183"/>
      <c r="V289" s="598">
        <v>1500</v>
      </c>
      <c r="W289" s="598"/>
      <c r="X289" s="598"/>
      <c r="Y289" s="109">
        <v>500</v>
      </c>
      <c r="Z289" s="598">
        <v>30</v>
      </c>
      <c r="AA289" s="183"/>
      <c r="AB289" s="183"/>
      <c r="AC289" s="183">
        <v>2563</v>
      </c>
      <c r="AD289" s="183">
        <v>2563</v>
      </c>
      <c r="AE289" s="183" t="s">
        <v>69</v>
      </c>
      <c r="AF289" s="183">
        <v>180</v>
      </c>
      <c r="AG289" s="834" t="s">
        <v>104</v>
      </c>
      <c r="AH289" s="262"/>
      <c r="AI289" s="262"/>
      <c r="AJ289" s="178">
        <v>800000</v>
      </c>
      <c r="AK289" s="116"/>
      <c r="AL289" s="178">
        <v>800000</v>
      </c>
      <c r="AM289" s="178"/>
      <c r="AN289" s="178"/>
      <c r="AO289" s="189">
        <v>90000</v>
      </c>
      <c r="AP289" s="189">
        <v>140000</v>
      </c>
      <c r="AQ289" s="189">
        <v>140000</v>
      </c>
      <c r="AR289" s="189">
        <v>180000</v>
      </c>
      <c r="AS289" s="189">
        <v>180000</v>
      </c>
      <c r="AT289" s="189">
        <v>70000</v>
      </c>
      <c r="AU289" s="189"/>
      <c r="AV289" s="178"/>
      <c r="AW289" s="178"/>
      <c r="AX289" s="385"/>
      <c r="AY289" s="171"/>
      <c r="AZ289" s="41">
        <f t="shared" si="110"/>
        <v>800000</v>
      </c>
      <c r="BA289" s="41">
        <f t="shared" si="114"/>
        <v>0</v>
      </c>
      <c r="BB289" s="183" t="s">
        <v>105</v>
      </c>
      <c r="BD289" s="394"/>
    </row>
    <row r="290" spans="1:56" s="393" customFormat="1" ht="23.25">
      <c r="A290" s="183">
        <v>2</v>
      </c>
      <c r="B290" s="183">
        <v>25</v>
      </c>
      <c r="C290" s="178" t="s">
        <v>481</v>
      </c>
      <c r="D290" s="830">
        <v>3.3</v>
      </c>
      <c r="E290" s="830">
        <v>9</v>
      </c>
      <c r="F290" s="343" t="s">
        <v>447</v>
      </c>
      <c r="G290" s="343" t="s">
        <v>65</v>
      </c>
      <c r="H290" s="343" t="s">
        <v>66</v>
      </c>
      <c r="I290" s="178"/>
      <c r="J290" s="186" t="s">
        <v>68</v>
      </c>
      <c r="K290" s="854">
        <v>18.3553</v>
      </c>
      <c r="L290" s="855" t="s">
        <v>482</v>
      </c>
      <c r="M290" s="178">
        <v>600000</v>
      </c>
      <c r="N290" s="178">
        <v>600000</v>
      </c>
      <c r="O290" s="169">
        <f t="shared" si="113"/>
        <v>0</v>
      </c>
      <c r="P290" s="183">
        <v>1</v>
      </c>
      <c r="Q290" s="183">
        <v>1</v>
      </c>
      <c r="R290" s="183">
        <v>1</v>
      </c>
      <c r="S290" s="183">
        <v>1</v>
      </c>
      <c r="T290" s="183">
        <v>1</v>
      </c>
      <c r="U290" s="183"/>
      <c r="V290" s="598">
        <v>2000</v>
      </c>
      <c r="W290" s="598"/>
      <c r="X290" s="598"/>
      <c r="Y290" s="109">
        <v>500</v>
      </c>
      <c r="Z290" s="598">
        <v>30</v>
      </c>
      <c r="AA290" s="183"/>
      <c r="AB290" s="183"/>
      <c r="AC290" s="183">
        <v>2563</v>
      </c>
      <c r="AD290" s="183">
        <v>2563</v>
      </c>
      <c r="AE290" s="183" t="s">
        <v>69</v>
      </c>
      <c r="AF290" s="183">
        <v>180</v>
      </c>
      <c r="AG290" s="834" t="s">
        <v>104</v>
      </c>
      <c r="AH290" s="262"/>
      <c r="AI290" s="262"/>
      <c r="AJ290" s="178">
        <v>600000</v>
      </c>
      <c r="AK290" s="116"/>
      <c r="AL290" s="178">
        <v>600000</v>
      </c>
      <c r="AM290" s="178"/>
      <c r="AN290" s="178"/>
      <c r="AO290" s="189">
        <v>60000</v>
      </c>
      <c r="AP290" s="189">
        <v>120000</v>
      </c>
      <c r="AQ290" s="189">
        <v>120000</v>
      </c>
      <c r="AR290" s="189">
        <v>120000</v>
      </c>
      <c r="AS290" s="189">
        <v>120000</v>
      </c>
      <c r="AT290" s="189">
        <v>60000</v>
      </c>
      <c r="AU290" s="189"/>
      <c r="AV290" s="178"/>
      <c r="AW290" s="178"/>
      <c r="AX290" s="385"/>
      <c r="AY290" s="171"/>
      <c r="AZ290" s="41">
        <f t="shared" si="110"/>
        <v>600000</v>
      </c>
      <c r="BA290" s="41">
        <f t="shared" si="114"/>
        <v>0</v>
      </c>
      <c r="BB290" s="183" t="s">
        <v>105</v>
      </c>
      <c r="BD290" s="394"/>
    </row>
    <row r="291" spans="1:56" s="353" customFormat="1" ht="23.25">
      <c r="A291" s="352">
        <v>2</v>
      </c>
      <c r="B291" s="183">
        <v>26</v>
      </c>
      <c r="C291" s="835" t="s">
        <v>483</v>
      </c>
      <c r="D291" s="830">
        <v>3.3</v>
      </c>
      <c r="E291" s="830">
        <v>9</v>
      </c>
      <c r="F291" s="119" t="s">
        <v>475</v>
      </c>
      <c r="G291" s="119" t="s">
        <v>370</v>
      </c>
      <c r="H291" s="119" t="s">
        <v>66</v>
      </c>
      <c r="I291" s="185" t="s">
        <v>67</v>
      </c>
      <c r="J291" s="186" t="s">
        <v>68</v>
      </c>
      <c r="K291" s="119">
        <v>18.155100000000001</v>
      </c>
      <c r="L291" s="836">
        <v>99.438400000000001</v>
      </c>
      <c r="M291" s="109">
        <v>1100000</v>
      </c>
      <c r="N291" s="109">
        <v>1100000</v>
      </c>
      <c r="O291" s="169">
        <f t="shared" si="113"/>
        <v>0</v>
      </c>
      <c r="P291" s="190">
        <v>1</v>
      </c>
      <c r="Q291" s="190">
        <v>1</v>
      </c>
      <c r="R291" s="190">
        <v>1</v>
      </c>
      <c r="S291" s="190">
        <v>1</v>
      </c>
      <c r="T291" s="190">
        <v>1</v>
      </c>
      <c r="U291" s="112"/>
      <c r="V291" s="109">
        <v>950</v>
      </c>
      <c r="W291" s="109"/>
      <c r="X291" s="109"/>
      <c r="Y291" s="109">
        <v>300</v>
      </c>
      <c r="Z291" s="109"/>
      <c r="AA291" s="837"/>
      <c r="AB291" s="837"/>
      <c r="AC291" s="183">
        <v>2563</v>
      </c>
      <c r="AD291" s="183">
        <v>2563</v>
      </c>
      <c r="AE291" s="183" t="s">
        <v>69</v>
      </c>
      <c r="AF291" s="183">
        <v>180</v>
      </c>
      <c r="AG291" s="115" t="s">
        <v>104</v>
      </c>
      <c r="AH291" s="838"/>
      <c r="AI291" s="838"/>
      <c r="AJ291" s="178">
        <v>1100000</v>
      </c>
      <c r="AK291" s="839">
        <v>0</v>
      </c>
      <c r="AL291" s="109">
        <v>1100000</v>
      </c>
      <c r="AM291" s="109">
        <v>100000</v>
      </c>
      <c r="AN291" s="109">
        <v>250000</v>
      </c>
      <c r="AO291" s="109">
        <v>250000</v>
      </c>
      <c r="AP291" s="109">
        <v>200000</v>
      </c>
      <c r="AQ291" s="189">
        <v>200000</v>
      </c>
      <c r="AR291" s="851">
        <v>100000</v>
      </c>
      <c r="AS291" s="343"/>
      <c r="AT291" s="343"/>
      <c r="AU291" s="343"/>
      <c r="AV291" s="343"/>
      <c r="AW291" s="343"/>
      <c r="AX291" s="344"/>
      <c r="AY291" s="345"/>
      <c r="AZ291" s="41">
        <f t="shared" si="110"/>
        <v>1100000</v>
      </c>
      <c r="BA291" s="41">
        <f t="shared" si="114"/>
        <v>0</v>
      </c>
      <c r="BB291" s="352" t="s">
        <v>105</v>
      </c>
      <c r="BD291" s="354"/>
    </row>
    <row r="292" spans="1:56" s="182" customFormat="1" ht="23.25">
      <c r="A292" s="183">
        <v>2</v>
      </c>
      <c r="B292" s="183">
        <v>27</v>
      </c>
      <c r="C292" s="178" t="s">
        <v>484</v>
      </c>
      <c r="D292" s="830">
        <v>3.3</v>
      </c>
      <c r="E292" s="830">
        <v>9</v>
      </c>
      <c r="F292" s="109" t="s">
        <v>103</v>
      </c>
      <c r="G292" s="109" t="s">
        <v>65</v>
      </c>
      <c r="H292" s="109" t="s">
        <v>66</v>
      </c>
      <c r="I292" s="185" t="s">
        <v>67</v>
      </c>
      <c r="J292" s="186" t="s">
        <v>68</v>
      </c>
      <c r="K292" s="187">
        <v>18.439093</v>
      </c>
      <c r="L292" s="188">
        <v>99.635626000000002</v>
      </c>
      <c r="M292" s="178">
        <v>200000</v>
      </c>
      <c r="N292" s="178">
        <v>200000</v>
      </c>
      <c r="O292" s="169">
        <f t="shared" si="113"/>
        <v>0</v>
      </c>
      <c r="P292" s="190">
        <v>1</v>
      </c>
      <c r="Q292" s="190">
        <v>1</v>
      </c>
      <c r="R292" s="190">
        <v>1</v>
      </c>
      <c r="S292" s="190">
        <v>1</v>
      </c>
      <c r="T292" s="190">
        <v>1</v>
      </c>
      <c r="U292" s="190"/>
      <c r="V292" s="831"/>
      <c r="W292" s="831"/>
      <c r="X292" s="598"/>
      <c r="Y292" s="598"/>
      <c r="Z292" s="831"/>
      <c r="AA292" s="183"/>
      <c r="AB292" s="183"/>
      <c r="AC292" s="183">
        <v>2563</v>
      </c>
      <c r="AD292" s="183">
        <v>2563</v>
      </c>
      <c r="AE292" s="183" t="s">
        <v>69</v>
      </c>
      <c r="AF292" s="183">
        <v>180</v>
      </c>
      <c r="AG292" s="115" t="s">
        <v>104</v>
      </c>
      <c r="AH292" s="194"/>
      <c r="AI292" s="262"/>
      <c r="AJ292" s="178">
        <v>200000</v>
      </c>
      <c r="AK292" s="116"/>
      <c r="AL292" s="178">
        <v>200000</v>
      </c>
      <c r="AM292" s="109">
        <v>50000</v>
      </c>
      <c r="AN292" s="109">
        <v>100000</v>
      </c>
      <c r="AO292" s="109">
        <v>50000</v>
      </c>
      <c r="AP292" s="178"/>
      <c r="AQ292" s="189"/>
      <c r="AR292" s="189"/>
      <c r="AS292" s="189"/>
      <c r="AT292" s="189"/>
      <c r="AU292" s="189"/>
      <c r="AV292" s="178"/>
      <c r="AW292" s="178"/>
      <c r="AX292" s="385"/>
      <c r="AY292" s="171"/>
      <c r="AZ292" s="41">
        <f t="shared" si="110"/>
        <v>200000</v>
      </c>
      <c r="BA292" s="41">
        <f t="shared" si="114"/>
        <v>0</v>
      </c>
      <c r="BB292" s="183" t="s">
        <v>105</v>
      </c>
      <c r="BD292" s="192"/>
    </row>
    <row r="293" spans="1:56" s="182" customFormat="1" ht="42">
      <c r="A293" s="352">
        <v>2</v>
      </c>
      <c r="B293" s="183">
        <v>28</v>
      </c>
      <c r="C293" s="178" t="s">
        <v>485</v>
      </c>
      <c r="D293" s="830">
        <v>3.3</v>
      </c>
      <c r="E293" s="830">
        <v>9</v>
      </c>
      <c r="F293" s="109" t="s">
        <v>471</v>
      </c>
      <c r="G293" s="109" t="s">
        <v>65</v>
      </c>
      <c r="H293" s="109" t="s">
        <v>66</v>
      </c>
      <c r="I293" s="185" t="s">
        <v>67</v>
      </c>
      <c r="J293" s="186" t="s">
        <v>68</v>
      </c>
      <c r="K293" s="187">
        <v>18.439399999999999</v>
      </c>
      <c r="L293" s="188">
        <v>99.4679</v>
      </c>
      <c r="M293" s="178">
        <v>570000</v>
      </c>
      <c r="N293" s="178">
        <v>570000</v>
      </c>
      <c r="O293" s="169">
        <f t="shared" si="113"/>
        <v>0</v>
      </c>
      <c r="P293" s="190">
        <v>1</v>
      </c>
      <c r="Q293" s="190">
        <v>1</v>
      </c>
      <c r="R293" s="190">
        <v>1</v>
      </c>
      <c r="S293" s="190">
        <v>1</v>
      </c>
      <c r="T293" s="190">
        <v>1</v>
      </c>
      <c r="U293" s="190"/>
      <c r="V293" s="831">
        <v>1260</v>
      </c>
      <c r="W293" s="831" t="s">
        <v>79</v>
      </c>
      <c r="X293" s="598" t="s">
        <v>79</v>
      </c>
      <c r="Y293" s="598">
        <v>85</v>
      </c>
      <c r="Z293" s="831">
        <v>10</v>
      </c>
      <c r="AA293" s="613"/>
      <c r="AB293" s="613"/>
      <c r="AC293" s="183">
        <v>2563</v>
      </c>
      <c r="AD293" s="183">
        <v>2563</v>
      </c>
      <c r="AE293" s="183" t="s">
        <v>69</v>
      </c>
      <c r="AF293" s="183">
        <v>180</v>
      </c>
      <c r="AG293" s="115" t="s">
        <v>104</v>
      </c>
      <c r="AH293" s="194"/>
      <c r="AI293" s="262"/>
      <c r="AJ293" s="178">
        <v>570000</v>
      </c>
      <c r="AK293" s="116"/>
      <c r="AL293" s="178">
        <v>570000</v>
      </c>
      <c r="AM293" s="109">
        <v>50000</v>
      </c>
      <c r="AN293" s="109">
        <v>250000</v>
      </c>
      <c r="AO293" s="109">
        <v>150000</v>
      </c>
      <c r="AP293" s="178">
        <v>120000</v>
      </c>
      <c r="AQ293" s="189"/>
      <c r="AR293" s="189"/>
      <c r="AS293" s="189"/>
      <c r="AT293" s="189"/>
      <c r="AU293" s="189"/>
      <c r="AV293" s="178"/>
      <c r="AW293" s="178"/>
      <c r="AX293" s="385"/>
      <c r="AY293" s="171"/>
      <c r="AZ293" s="41">
        <f t="shared" si="110"/>
        <v>570000</v>
      </c>
      <c r="BA293" s="41">
        <f t="shared" si="114"/>
        <v>0</v>
      </c>
      <c r="BB293" s="183" t="s">
        <v>105</v>
      </c>
      <c r="BD293" s="192"/>
    </row>
    <row r="294" spans="1:56" s="393" customFormat="1" ht="23.25">
      <c r="A294" s="183">
        <v>2</v>
      </c>
      <c r="B294" s="183">
        <v>29</v>
      </c>
      <c r="C294" s="178" t="s">
        <v>486</v>
      </c>
      <c r="D294" s="830">
        <v>3.3</v>
      </c>
      <c r="E294" s="830">
        <v>9</v>
      </c>
      <c r="F294" s="343" t="s">
        <v>447</v>
      </c>
      <c r="G294" s="343" t="s">
        <v>65</v>
      </c>
      <c r="H294" s="343" t="s">
        <v>66</v>
      </c>
      <c r="I294" s="178"/>
      <c r="J294" s="186" t="s">
        <v>68</v>
      </c>
      <c r="K294" s="856">
        <v>18.368400000000001</v>
      </c>
      <c r="L294" s="857" t="s">
        <v>487</v>
      </c>
      <c r="M294" s="178">
        <v>600000</v>
      </c>
      <c r="N294" s="178">
        <v>600000</v>
      </c>
      <c r="O294" s="169">
        <f t="shared" si="113"/>
        <v>0</v>
      </c>
      <c r="P294" s="183">
        <v>1</v>
      </c>
      <c r="Q294" s="183">
        <v>1</v>
      </c>
      <c r="R294" s="183">
        <v>1</v>
      </c>
      <c r="S294" s="183">
        <v>1</v>
      </c>
      <c r="T294" s="183">
        <v>1</v>
      </c>
      <c r="U294" s="183"/>
      <c r="V294" s="598">
        <v>2000</v>
      </c>
      <c r="W294" s="598"/>
      <c r="X294" s="598"/>
      <c r="Y294" s="109">
        <v>500</v>
      </c>
      <c r="Z294" s="598">
        <v>30</v>
      </c>
      <c r="AA294" s="183"/>
      <c r="AB294" s="183"/>
      <c r="AC294" s="183">
        <v>2563</v>
      </c>
      <c r="AD294" s="183">
        <v>2563</v>
      </c>
      <c r="AE294" s="183" t="s">
        <v>69</v>
      </c>
      <c r="AF294" s="183">
        <v>180</v>
      </c>
      <c r="AG294" s="834" t="s">
        <v>104</v>
      </c>
      <c r="AH294" s="262"/>
      <c r="AI294" s="262"/>
      <c r="AJ294" s="178">
        <v>600000</v>
      </c>
      <c r="AK294" s="116"/>
      <c r="AL294" s="178">
        <v>600000</v>
      </c>
      <c r="AM294" s="178"/>
      <c r="AN294" s="178"/>
      <c r="AO294" s="189">
        <v>80000</v>
      </c>
      <c r="AP294" s="189">
        <v>130000</v>
      </c>
      <c r="AQ294" s="189">
        <v>130000</v>
      </c>
      <c r="AR294" s="189">
        <v>130000</v>
      </c>
      <c r="AS294" s="189">
        <v>130000</v>
      </c>
      <c r="AT294" s="189"/>
      <c r="AU294" s="178"/>
      <c r="AV294" s="178"/>
      <c r="AW294" s="178"/>
      <c r="AX294" s="385"/>
      <c r="AY294" s="171"/>
      <c r="AZ294" s="41">
        <f t="shared" si="110"/>
        <v>600000</v>
      </c>
      <c r="BA294" s="41">
        <f t="shared" si="114"/>
        <v>0</v>
      </c>
      <c r="BB294" s="183" t="s">
        <v>105</v>
      </c>
      <c r="BD294" s="394"/>
    </row>
    <row r="295" spans="1:56" s="393" customFormat="1" ht="23.25">
      <c r="A295" s="183">
        <v>2</v>
      </c>
      <c r="B295" s="183">
        <v>30</v>
      </c>
      <c r="C295" s="178" t="s">
        <v>488</v>
      </c>
      <c r="D295" s="830">
        <v>3.3</v>
      </c>
      <c r="E295" s="830">
        <v>9</v>
      </c>
      <c r="F295" s="343" t="s">
        <v>64</v>
      </c>
      <c r="G295" s="343" t="s">
        <v>65</v>
      </c>
      <c r="H295" s="343" t="s">
        <v>66</v>
      </c>
      <c r="I295" s="178" t="s">
        <v>67</v>
      </c>
      <c r="J295" s="186" t="s">
        <v>68</v>
      </c>
      <c r="K295" s="856">
        <v>18.2227</v>
      </c>
      <c r="L295" s="857">
        <v>99.444599999999994</v>
      </c>
      <c r="M295" s="178">
        <v>600000</v>
      </c>
      <c r="N295" s="178">
        <v>600000</v>
      </c>
      <c r="O295" s="169">
        <f t="shared" si="113"/>
        <v>0</v>
      </c>
      <c r="P295" s="183">
        <v>1</v>
      </c>
      <c r="Q295" s="183">
        <v>1</v>
      </c>
      <c r="R295" s="183">
        <v>1</v>
      </c>
      <c r="S295" s="183">
        <v>1</v>
      </c>
      <c r="T295" s="183">
        <v>1</v>
      </c>
      <c r="U295" s="183"/>
      <c r="V295" s="598">
        <v>1050</v>
      </c>
      <c r="W295" s="598"/>
      <c r="X295" s="598"/>
      <c r="Y295" s="109">
        <v>850</v>
      </c>
      <c r="Z295" s="598"/>
      <c r="AA295" s="183"/>
      <c r="AB295" s="183"/>
      <c r="AC295" s="183">
        <v>2563</v>
      </c>
      <c r="AD295" s="183">
        <v>2563</v>
      </c>
      <c r="AE295" s="183" t="s">
        <v>69</v>
      </c>
      <c r="AF295" s="183">
        <v>181</v>
      </c>
      <c r="AG295" s="834" t="s">
        <v>104</v>
      </c>
      <c r="AH295" s="262"/>
      <c r="AI295" s="262"/>
      <c r="AJ295" s="178">
        <v>600000</v>
      </c>
      <c r="AK295" s="116"/>
      <c r="AL295" s="178">
        <v>600000</v>
      </c>
      <c r="AM295" s="178"/>
      <c r="AN295" s="178">
        <f>0.4*AL295</f>
        <v>240000</v>
      </c>
      <c r="AO295" s="189">
        <f>0.3*AL295</f>
        <v>180000</v>
      </c>
      <c r="AP295" s="189">
        <f>0.3*AL295</f>
        <v>180000</v>
      </c>
      <c r="AQ295" s="189"/>
      <c r="AR295" s="189"/>
      <c r="AS295" s="189"/>
      <c r="AT295" s="189"/>
      <c r="AU295" s="178"/>
      <c r="AV295" s="178"/>
      <c r="AW295" s="178"/>
      <c r="AX295" s="385"/>
      <c r="AY295" s="171"/>
      <c r="AZ295" s="41">
        <f t="shared" si="110"/>
        <v>600000</v>
      </c>
      <c r="BA295" s="41">
        <f t="shared" si="114"/>
        <v>0</v>
      </c>
      <c r="BB295" s="183" t="s">
        <v>105</v>
      </c>
      <c r="BD295" s="394"/>
    </row>
    <row r="296" spans="1:56" s="393" customFormat="1" ht="23.25">
      <c r="A296" s="183">
        <v>2</v>
      </c>
      <c r="B296" s="183">
        <v>31</v>
      </c>
      <c r="C296" s="178" t="s">
        <v>489</v>
      </c>
      <c r="D296" s="830">
        <v>3.3</v>
      </c>
      <c r="E296" s="830">
        <v>9</v>
      </c>
      <c r="F296" s="343" t="s">
        <v>64</v>
      </c>
      <c r="G296" s="343" t="s">
        <v>65</v>
      </c>
      <c r="H296" s="343" t="s">
        <v>66</v>
      </c>
      <c r="I296" s="178" t="s">
        <v>67</v>
      </c>
      <c r="J296" s="186" t="s">
        <v>68</v>
      </c>
      <c r="K296" s="856">
        <v>18.2285</v>
      </c>
      <c r="L296" s="857">
        <v>99.436999999999998</v>
      </c>
      <c r="M296" s="178">
        <v>600000</v>
      </c>
      <c r="N296" s="178">
        <v>600000</v>
      </c>
      <c r="O296" s="169">
        <f t="shared" si="113"/>
        <v>0</v>
      </c>
      <c r="P296" s="183">
        <v>1</v>
      </c>
      <c r="Q296" s="183">
        <v>1</v>
      </c>
      <c r="R296" s="183">
        <v>1</v>
      </c>
      <c r="S296" s="183">
        <v>1</v>
      </c>
      <c r="T296" s="183">
        <v>1</v>
      </c>
      <c r="U296" s="183"/>
      <c r="V296" s="598">
        <v>550</v>
      </c>
      <c r="W296" s="598"/>
      <c r="X296" s="598"/>
      <c r="Y296" s="109">
        <v>60</v>
      </c>
      <c r="Z296" s="598"/>
      <c r="AA296" s="183"/>
      <c r="AB296" s="183"/>
      <c r="AC296" s="183">
        <v>2563</v>
      </c>
      <c r="AD296" s="183">
        <v>2563</v>
      </c>
      <c r="AE296" s="183" t="s">
        <v>69</v>
      </c>
      <c r="AF296" s="183">
        <v>182</v>
      </c>
      <c r="AG296" s="834" t="s">
        <v>104</v>
      </c>
      <c r="AH296" s="262"/>
      <c r="AI296" s="262"/>
      <c r="AJ296" s="178">
        <v>600000</v>
      </c>
      <c r="AK296" s="116"/>
      <c r="AL296" s="178">
        <v>600000</v>
      </c>
      <c r="AM296" s="178"/>
      <c r="AN296" s="178">
        <f t="shared" ref="AN296:AN299" si="115">0.4*AL296</f>
        <v>240000</v>
      </c>
      <c r="AO296" s="189">
        <f t="shared" ref="AO296:AO299" si="116">0.3*AL296</f>
        <v>180000</v>
      </c>
      <c r="AP296" s="189">
        <f t="shared" ref="AP296:AP299" si="117">0.3*AL296</f>
        <v>180000</v>
      </c>
      <c r="AQ296" s="189"/>
      <c r="AR296" s="189"/>
      <c r="AS296" s="189"/>
      <c r="AT296" s="189"/>
      <c r="AU296" s="178"/>
      <c r="AV296" s="178"/>
      <c r="AW296" s="178"/>
      <c r="AX296" s="385"/>
      <c r="AY296" s="171"/>
      <c r="AZ296" s="41">
        <f t="shared" si="110"/>
        <v>600000</v>
      </c>
      <c r="BA296" s="41">
        <f t="shared" si="114"/>
        <v>0</v>
      </c>
      <c r="BB296" s="183" t="s">
        <v>105</v>
      </c>
      <c r="BD296" s="394"/>
    </row>
    <row r="297" spans="1:56" s="393" customFormat="1" ht="23.25">
      <c r="A297" s="183">
        <v>2</v>
      </c>
      <c r="B297" s="183">
        <v>32</v>
      </c>
      <c r="C297" s="178" t="s">
        <v>490</v>
      </c>
      <c r="D297" s="830">
        <v>3.3</v>
      </c>
      <c r="E297" s="830">
        <v>9</v>
      </c>
      <c r="F297" s="343" t="s">
        <v>475</v>
      </c>
      <c r="G297" s="343" t="s">
        <v>370</v>
      </c>
      <c r="H297" s="343" t="s">
        <v>66</v>
      </c>
      <c r="I297" s="178" t="s">
        <v>67</v>
      </c>
      <c r="J297" s="186" t="s">
        <v>68</v>
      </c>
      <c r="K297" s="856">
        <v>18.149000000000001</v>
      </c>
      <c r="L297" s="857">
        <v>99.451499999999996</v>
      </c>
      <c r="M297" s="178">
        <v>1500000</v>
      </c>
      <c r="N297" s="178">
        <v>1500000</v>
      </c>
      <c r="O297" s="169">
        <f t="shared" si="113"/>
        <v>0</v>
      </c>
      <c r="P297" s="183">
        <v>1</v>
      </c>
      <c r="Q297" s="183">
        <v>1</v>
      </c>
      <c r="R297" s="183">
        <v>1</v>
      </c>
      <c r="S297" s="183">
        <v>1</v>
      </c>
      <c r="T297" s="183">
        <v>1</v>
      </c>
      <c r="U297" s="183"/>
      <c r="V297" s="598">
        <v>1250</v>
      </c>
      <c r="W297" s="598"/>
      <c r="X297" s="598"/>
      <c r="Y297" s="109">
        <v>850</v>
      </c>
      <c r="Z297" s="598"/>
      <c r="AA297" s="183"/>
      <c r="AB297" s="183"/>
      <c r="AC297" s="183">
        <v>2563</v>
      </c>
      <c r="AD297" s="183">
        <v>2563</v>
      </c>
      <c r="AE297" s="183" t="s">
        <v>69</v>
      </c>
      <c r="AF297" s="183">
        <v>183</v>
      </c>
      <c r="AG297" s="834" t="s">
        <v>104</v>
      </c>
      <c r="AH297" s="262"/>
      <c r="AI297" s="262"/>
      <c r="AJ297" s="178">
        <v>1500000</v>
      </c>
      <c r="AK297" s="116"/>
      <c r="AL297" s="178">
        <v>1500000</v>
      </c>
      <c r="AM297" s="178"/>
      <c r="AN297" s="178">
        <f t="shared" si="115"/>
        <v>600000</v>
      </c>
      <c r="AO297" s="189">
        <f t="shared" si="116"/>
        <v>450000</v>
      </c>
      <c r="AP297" s="189">
        <f t="shared" si="117"/>
        <v>450000</v>
      </c>
      <c r="AQ297" s="189"/>
      <c r="AR297" s="189"/>
      <c r="AS297" s="189"/>
      <c r="AT297" s="189"/>
      <c r="AU297" s="178"/>
      <c r="AV297" s="178"/>
      <c r="AW297" s="178"/>
      <c r="AX297" s="385"/>
      <c r="AY297" s="171"/>
      <c r="AZ297" s="41">
        <f t="shared" si="110"/>
        <v>1500000</v>
      </c>
      <c r="BA297" s="41">
        <f t="shared" si="114"/>
        <v>0</v>
      </c>
      <c r="BB297" s="183" t="s">
        <v>105</v>
      </c>
      <c r="BD297" s="394"/>
    </row>
    <row r="298" spans="1:56" s="393" customFormat="1" ht="23.25">
      <c r="A298" s="183">
        <v>2</v>
      </c>
      <c r="B298" s="183">
        <v>33</v>
      </c>
      <c r="C298" s="178" t="s">
        <v>491</v>
      </c>
      <c r="D298" s="830">
        <v>3.3</v>
      </c>
      <c r="E298" s="830">
        <v>9</v>
      </c>
      <c r="F298" s="343" t="s">
        <v>475</v>
      </c>
      <c r="G298" s="343" t="s">
        <v>370</v>
      </c>
      <c r="H298" s="343" t="s">
        <v>66</v>
      </c>
      <c r="I298" s="178" t="s">
        <v>67</v>
      </c>
      <c r="J298" s="186" t="s">
        <v>68</v>
      </c>
      <c r="K298" s="856">
        <v>18.163799999999998</v>
      </c>
      <c r="L298" s="857">
        <v>99.444900000000004</v>
      </c>
      <c r="M298" s="178">
        <v>600000</v>
      </c>
      <c r="N298" s="178">
        <v>600000</v>
      </c>
      <c r="O298" s="169">
        <f t="shared" si="113"/>
        <v>0</v>
      </c>
      <c r="P298" s="183">
        <v>1</v>
      </c>
      <c r="Q298" s="183">
        <v>1</v>
      </c>
      <c r="R298" s="183">
        <v>1</v>
      </c>
      <c r="S298" s="183">
        <v>1</v>
      </c>
      <c r="T298" s="183">
        <v>1</v>
      </c>
      <c r="U298" s="183"/>
      <c r="V298" s="598">
        <v>600</v>
      </c>
      <c r="W298" s="598"/>
      <c r="X298" s="598"/>
      <c r="Y298" s="109">
        <v>150</v>
      </c>
      <c r="Z298" s="598"/>
      <c r="AA298" s="183"/>
      <c r="AB298" s="183"/>
      <c r="AC298" s="183">
        <v>2563</v>
      </c>
      <c r="AD298" s="183">
        <v>2563</v>
      </c>
      <c r="AE298" s="183" t="s">
        <v>69</v>
      </c>
      <c r="AF298" s="183">
        <v>184</v>
      </c>
      <c r="AG298" s="834" t="s">
        <v>104</v>
      </c>
      <c r="AH298" s="262"/>
      <c r="AI298" s="262"/>
      <c r="AJ298" s="178">
        <v>600000</v>
      </c>
      <c r="AK298" s="116"/>
      <c r="AL298" s="178">
        <v>600000</v>
      </c>
      <c r="AM298" s="178"/>
      <c r="AN298" s="178">
        <f t="shared" si="115"/>
        <v>240000</v>
      </c>
      <c r="AO298" s="189">
        <f t="shared" si="116"/>
        <v>180000</v>
      </c>
      <c r="AP298" s="189">
        <f t="shared" si="117"/>
        <v>180000</v>
      </c>
      <c r="AQ298" s="189"/>
      <c r="AR298" s="189"/>
      <c r="AS298" s="189"/>
      <c r="AT298" s="189"/>
      <c r="AU298" s="178"/>
      <c r="AV298" s="178"/>
      <c r="AW298" s="178"/>
      <c r="AX298" s="385"/>
      <c r="AY298" s="171"/>
      <c r="AZ298" s="41">
        <f t="shared" si="110"/>
        <v>600000</v>
      </c>
      <c r="BA298" s="41">
        <f t="shared" si="114"/>
        <v>0</v>
      </c>
      <c r="BB298" s="183" t="s">
        <v>105</v>
      </c>
      <c r="BD298" s="394"/>
    </row>
    <row r="299" spans="1:56" s="393" customFormat="1" ht="23.25">
      <c r="A299" s="183">
        <v>2</v>
      </c>
      <c r="B299" s="183">
        <v>34</v>
      </c>
      <c r="C299" s="178" t="s">
        <v>492</v>
      </c>
      <c r="D299" s="830">
        <v>3.3</v>
      </c>
      <c r="E299" s="830">
        <v>9</v>
      </c>
      <c r="F299" s="343" t="s">
        <v>475</v>
      </c>
      <c r="G299" s="343" t="s">
        <v>370</v>
      </c>
      <c r="H299" s="343" t="s">
        <v>66</v>
      </c>
      <c r="I299" s="178" t="s">
        <v>67</v>
      </c>
      <c r="J299" s="186" t="s">
        <v>68</v>
      </c>
      <c r="K299" s="856">
        <v>18.164100000000001</v>
      </c>
      <c r="L299" s="857">
        <v>99.443799999999996</v>
      </c>
      <c r="M299" s="178">
        <v>700000</v>
      </c>
      <c r="N299" s="178">
        <v>700000</v>
      </c>
      <c r="O299" s="169">
        <f t="shared" si="113"/>
        <v>0</v>
      </c>
      <c r="P299" s="183">
        <v>1</v>
      </c>
      <c r="Q299" s="183">
        <v>1</v>
      </c>
      <c r="R299" s="183">
        <v>1</v>
      </c>
      <c r="S299" s="183">
        <v>1</v>
      </c>
      <c r="T299" s="183">
        <v>1</v>
      </c>
      <c r="U299" s="183"/>
      <c r="V299" s="598">
        <v>750</v>
      </c>
      <c r="W299" s="598"/>
      <c r="X299" s="598"/>
      <c r="Y299" s="109">
        <v>100</v>
      </c>
      <c r="Z299" s="598"/>
      <c r="AA299" s="183"/>
      <c r="AB299" s="183"/>
      <c r="AC299" s="183">
        <v>2563</v>
      </c>
      <c r="AD299" s="183">
        <v>2563</v>
      </c>
      <c r="AE299" s="183" t="s">
        <v>69</v>
      </c>
      <c r="AF299" s="183">
        <v>185</v>
      </c>
      <c r="AG299" s="834" t="s">
        <v>104</v>
      </c>
      <c r="AH299" s="262"/>
      <c r="AI299" s="262"/>
      <c r="AJ299" s="178">
        <v>700000</v>
      </c>
      <c r="AK299" s="116"/>
      <c r="AL299" s="178">
        <v>700000</v>
      </c>
      <c r="AM299" s="178"/>
      <c r="AN299" s="178">
        <f t="shared" si="115"/>
        <v>280000</v>
      </c>
      <c r="AO299" s="189">
        <f t="shared" si="116"/>
        <v>210000</v>
      </c>
      <c r="AP299" s="189">
        <f t="shared" si="117"/>
        <v>210000</v>
      </c>
      <c r="AQ299" s="189"/>
      <c r="AR299" s="189"/>
      <c r="AS299" s="189"/>
      <c r="AT299" s="189"/>
      <c r="AU299" s="178"/>
      <c r="AV299" s="178"/>
      <c r="AW299" s="178"/>
      <c r="AX299" s="385"/>
      <c r="AY299" s="171"/>
      <c r="AZ299" s="41">
        <f t="shared" si="110"/>
        <v>700000</v>
      </c>
      <c r="BA299" s="41">
        <f t="shared" si="114"/>
        <v>0</v>
      </c>
      <c r="BB299" s="183" t="s">
        <v>105</v>
      </c>
      <c r="BD299" s="394"/>
    </row>
    <row r="300" spans="1:56" s="74" customFormat="1" ht="23.2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7"/>
      <c r="N300" s="67"/>
      <c r="O300" s="66"/>
      <c r="P300" s="66"/>
      <c r="Q300" s="66"/>
      <c r="R300" s="66"/>
      <c r="S300" s="66"/>
      <c r="T300" s="66"/>
      <c r="U300" s="66"/>
      <c r="V300" s="67"/>
      <c r="W300" s="67"/>
      <c r="X300" s="67"/>
      <c r="Y300" s="67"/>
      <c r="Z300" s="67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70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71"/>
      <c r="AY300" s="72"/>
      <c r="AZ300" s="41">
        <f t="shared" si="110"/>
        <v>0</v>
      </c>
      <c r="BA300" s="41">
        <f t="shared" si="114"/>
        <v>0</v>
      </c>
      <c r="BB300" s="73" t="s">
        <v>105</v>
      </c>
      <c r="BD300" s="75"/>
    </row>
    <row r="301" spans="1:56" s="226" customFormat="1" ht="23.25">
      <c r="B301" s="223">
        <f>COUNT(B302:B318)</f>
        <v>15</v>
      </c>
      <c r="C301" s="264" t="s">
        <v>141</v>
      </c>
      <c r="D301" s="264"/>
      <c r="E301" s="223"/>
      <c r="F301" s="223"/>
      <c r="G301" s="223"/>
      <c r="H301" s="223"/>
      <c r="I301" s="223"/>
      <c r="J301" s="223"/>
      <c r="K301" s="223"/>
      <c r="L301" s="223"/>
      <c r="M301" s="227">
        <f>SUM(M302:M318)</f>
        <v>19450000</v>
      </c>
      <c r="N301" s="227">
        <f>SUM(N302:N318)</f>
        <v>19450000</v>
      </c>
      <c r="O301" s="223"/>
      <c r="P301" s="223"/>
      <c r="V301" s="227">
        <f>SUM(V302:V318)</f>
        <v>25637</v>
      </c>
      <c r="W301" s="227">
        <f>SUM(W302:W318)</f>
        <v>0</v>
      </c>
      <c r="X301" s="227">
        <f>SUM(X302:X318)</f>
        <v>0</v>
      </c>
      <c r="Y301" s="227">
        <f>SUM(Y302:Y318)</f>
        <v>4146</v>
      </c>
      <c r="Z301" s="227">
        <f>SUM(Z302:Z318)</f>
        <v>463</v>
      </c>
      <c r="AH301" s="223"/>
      <c r="AI301" s="223"/>
      <c r="AJ301" s="227">
        <f t="shared" ref="AJ301:AX301" si="118">SUM(AJ302:AJ318)</f>
        <v>19450000</v>
      </c>
      <c r="AK301" s="265">
        <f t="shared" si="118"/>
        <v>400000</v>
      </c>
      <c r="AL301" s="227">
        <f t="shared" si="118"/>
        <v>19050000</v>
      </c>
      <c r="AM301" s="227">
        <f t="shared" si="118"/>
        <v>5220000</v>
      </c>
      <c r="AN301" s="227">
        <f t="shared" si="118"/>
        <v>5420000</v>
      </c>
      <c r="AO301" s="227">
        <f t="shared" si="118"/>
        <v>5210000</v>
      </c>
      <c r="AP301" s="227">
        <f t="shared" si="118"/>
        <v>1200000</v>
      </c>
      <c r="AQ301" s="227">
        <f t="shared" si="118"/>
        <v>1100000</v>
      </c>
      <c r="AR301" s="227">
        <f t="shared" si="118"/>
        <v>1300000</v>
      </c>
      <c r="AS301" s="227">
        <f t="shared" si="118"/>
        <v>0</v>
      </c>
      <c r="AT301" s="227">
        <f t="shared" si="118"/>
        <v>0</v>
      </c>
      <c r="AU301" s="227">
        <f t="shared" si="118"/>
        <v>0</v>
      </c>
      <c r="AV301" s="227">
        <f t="shared" si="118"/>
        <v>0</v>
      </c>
      <c r="AW301" s="227">
        <f t="shared" si="118"/>
        <v>0</v>
      </c>
      <c r="AX301" s="266">
        <f t="shared" si="118"/>
        <v>0</v>
      </c>
      <c r="AY301" s="266"/>
      <c r="AZ301" s="41">
        <f t="shared" si="110"/>
        <v>19450000</v>
      </c>
      <c r="BA301" s="41">
        <f t="shared" si="114"/>
        <v>0</v>
      </c>
      <c r="BB301" s="254" t="s">
        <v>108</v>
      </c>
      <c r="BD301" s="267"/>
    </row>
    <row r="302" spans="1:56" s="74" customFormat="1" ht="23.2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7"/>
      <c r="N302" s="66"/>
      <c r="O302" s="66"/>
      <c r="P302" s="66"/>
      <c r="Q302" s="66"/>
      <c r="R302" s="66"/>
      <c r="S302" s="66"/>
      <c r="T302" s="66"/>
      <c r="U302" s="66"/>
      <c r="V302" s="67"/>
      <c r="W302" s="67"/>
      <c r="X302" s="67"/>
      <c r="Y302" s="67"/>
      <c r="Z302" s="67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70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71"/>
      <c r="AY302" s="72"/>
      <c r="AZ302" s="41">
        <f t="shared" si="110"/>
        <v>0</v>
      </c>
      <c r="BA302" s="41">
        <f t="shared" si="114"/>
        <v>0</v>
      </c>
      <c r="BB302" s="73" t="s">
        <v>108</v>
      </c>
      <c r="BD302" s="75"/>
    </row>
    <row r="303" spans="1:56" s="353" customFormat="1" ht="25.15" customHeight="1">
      <c r="A303" s="110">
        <v>2</v>
      </c>
      <c r="B303" s="110">
        <v>1</v>
      </c>
      <c r="C303" s="193" t="s">
        <v>493</v>
      </c>
      <c r="D303" s="194">
        <v>3.3</v>
      </c>
      <c r="E303" s="194">
        <v>9</v>
      </c>
      <c r="F303" s="194" t="s">
        <v>107</v>
      </c>
      <c r="G303" s="194" t="s">
        <v>108</v>
      </c>
      <c r="H303" s="194" t="s">
        <v>76</v>
      </c>
      <c r="I303" s="194" t="s">
        <v>78</v>
      </c>
      <c r="J303" s="194" t="s">
        <v>109</v>
      </c>
      <c r="K303" s="195">
        <v>19.711995999999999</v>
      </c>
      <c r="L303" s="195">
        <v>99.661113</v>
      </c>
      <c r="M303" s="475">
        <v>1000000</v>
      </c>
      <c r="N303" s="475">
        <v>1000000</v>
      </c>
      <c r="O303" s="125">
        <f t="shared" ref="O303:O317" si="119">M303-N303</f>
        <v>0</v>
      </c>
      <c r="P303" s="194">
        <v>1</v>
      </c>
      <c r="Q303" s="194">
        <v>1</v>
      </c>
      <c r="R303" s="194">
        <v>1</v>
      </c>
      <c r="S303" s="194">
        <v>1</v>
      </c>
      <c r="T303" s="194">
        <v>4</v>
      </c>
      <c r="U303" s="197"/>
      <c r="V303" s="109" t="s">
        <v>79</v>
      </c>
      <c r="W303" s="477"/>
      <c r="X303" s="109"/>
      <c r="Y303" s="109" t="s">
        <v>79</v>
      </c>
      <c r="Z303" s="343">
        <v>150</v>
      </c>
      <c r="AA303" s="202" t="s">
        <v>110</v>
      </c>
      <c r="AB303" s="199">
        <v>100</v>
      </c>
      <c r="AC303" s="203">
        <v>2563</v>
      </c>
      <c r="AD303" s="203">
        <v>2563</v>
      </c>
      <c r="AE303" s="203" t="s">
        <v>69</v>
      </c>
      <c r="AF303" s="203">
        <v>90</v>
      </c>
      <c r="AG303" s="194" t="s">
        <v>111</v>
      </c>
      <c r="AH303" s="110"/>
      <c r="AI303" s="204" t="s">
        <v>494</v>
      </c>
      <c r="AJ303" s="196">
        <v>1000000</v>
      </c>
      <c r="AK303" s="205">
        <v>400000</v>
      </c>
      <c r="AL303" s="125">
        <v>600000</v>
      </c>
      <c r="AM303" s="125"/>
      <c r="AN303" s="125"/>
      <c r="AO303" s="125"/>
      <c r="AP303" s="125">
        <v>400000</v>
      </c>
      <c r="AQ303" s="125">
        <v>300000</v>
      </c>
      <c r="AR303" s="125">
        <v>300000</v>
      </c>
      <c r="AS303" s="125"/>
      <c r="AT303" s="125"/>
      <c r="AU303" s="125"/>
      <c r="AV303" s="125"/>
      <c r="AW303" s="125"/>
      <c r="AX303" s="179"/>
      <c r="AY303" s="180"/>
      <c r="AZ303" s="41">
        <f t="shared" si="110"/>
        <v>1000000</v>
      </c>
      <c r="BA303" s="41">
        <f t="shared" si="114"/>
        <v>0</v>
      </c>
      <c r="BB303" s="352" t="s">
        <v>108</v>
      </c>
      <c r="BD303" s="354"/>
    </row>
    <row r="304" spans="1:56" s="130" customFormat="1" ht="23.25">
      <c r="A304" s="110">
        <v>2</v>
      </c>
      <c r="B304" s="110">
        <v>2</v>
      </c>
      <c r="C304" s="193" t="s">
        <v>495</v>
      </c>
      <c r="D304" s="194">
        <v>3.3</v>
      </c>
      <c r="E304" s="194">
        <v>9</v>
      </c>
      <c r="F304" s="194" t="s">
        <v>496</v>
      </c>
      <c r="G304" s="194" t="s">
        <v>248</v>
      </c>
      <c r="H304" s="194" t="s">
        <v>76</v>
      </c>
      <c r="I304" s="194" t="s">
        <v>78</v>
      </c>
      <c r="J304" s="194" t="s">
        <v>109</v>
      </c>
      <c r="K304" s="195">
        <v>19.6434</v>
      </c>
      <c r="L304" s="195">
        <v>99.510800000000003</v>
      </c>
      <c r="M304" s="475">
        <v>5000000</v>
      </c>
      <c r="N304" s="475">
        <v>5000000</v>
      </c>
      <c r="O304" s="125">
        <f t="shared" si="119"/>
        <v>0</v>
      </c>
      <c r="P304" s="194">
        <v>1</v>
      </c>
      <c r="Q304" s="194">
        <v>1</v>
      </c>
      <c r="R304" s="194">
        <v>4</v>
      </c>
      <c r="S304" s="194">
        <v>4</v>
      </c>
      <c r="T304" s="194">
        <v>4</v>
      </c>
      <c r="U304" s="858"/>
      <c r="V304" s="109">
        <v>400</v>
      </c>
      <c r="W304" s="482"/>
      <c r="X304" s="475"/>
      <c r="Y304" s="109">
        <v>70</v>
      </c>
      <c r="Z304" s="343">
        <v>80</v>
      </c>
      <c r="AA304" s="202" t="s">
        <v>110</v>
      </c>
      <c r="AB304" s="199">
        <v>103</v>
      </c>
      <c r="AC304" s="203">
        <v>2563</v>
      </c>
      <c r="AD304" s="203">
        <v>2563</v>
      </c>
      <c r="AE304" s="203" t="s">
        <v>69</v>
      </c>
      <c r="AF304" s="203">
        <v>180</v>
      </c>
      <c r="AG304" s="194" t="s">
        <v>111</v>
      </c>
      <c r="AH304" s="110"/>
      <c r="AI304" s="204" t="s">
        <v>497</v>
      </c>
      <c r="AJ304" s="196">
        <v>5000000</v>
      </c>
      <c r="AK304" s="205" t="s">
        <v>79</v>
      </c>
      <c r="AL304" s="125">
        <f t="shared" ref="AL304:AL316" si="120">AJ304</f>
        <v>5000000</v>
      </c>
      <c r="AM304" s="125">
        <v>800000</v>
      </c>
      <c r="AN304" s="125">
        <v>800000</v>
      </c>
      <c r="AO304" s="125">
        <v>800000</v>
      </c>
      <c r="AP304" s="125">
        <v>800000</v>
      </c>
      <c r="AQ304" s="125">
        <v>800000</v>
      </c>
      <c r="AR304" s="125">
        <v>1000000</v>
      </c>
      <c r="AS304" s="125"/>
      <c r="AT304" s="125"/>
      <c r="AU304" s="125"/>
      <c r="AV304" s="125"/>
      <c r="AW304" s="125"/>
      <c r="AX304" s="179"/>
      <c r="AY304" s="180"/>
      <c r="AZ304" s="41">
        <f t="shared" si="110"/>
        <v>5000000</v>
      </c>
      <c r="BA304" s="41">
        <f t="shared" si="114"/>
        <v>0</v>
      </c>
      <c r="BB304" s="110" t="s">
        <v>108</v>
      </c>
      <c r="BD304" s="181"/>
    </row>
    <row r="305" spans="1:56" s="130" customFormat="1" ht="23.25">
      <c r="A305" s="110">
        <v>2</v>
      </c>
      <c r="B305" s="110">
        <v>3</v>
      </c>
      <c r="C305" s="193" t="s">
        <v>498</v>
      </c>
      <c r="D305" s="194">
        <v>3.3</v>
      </c>
      <c r="E305" s="194">
        <v>9</v>
      </c>
      <c r="F305" s="194" t="s">
        <v>499</v>
      </c>
      <c r="G305" s="194" t="s">
        <v>189</v>
      </c>
      <c r="H305" s="194" t="s">
        <v>76</v>
      </c>
      <c r="I305" s="194" t="s">
        <v>90</v>
      </c>
      <c r="J305" s="479" t="s">
        <v>194</v>
      </c>
      <c r="K305" s="195">
        <v>19.564806000000001</v>
      </c>
      <c r="L305" s="195">
        <v>99.746294000000006</v>
      </c>
      <c r="M305" s="475">
        <v>650000</v>
      </c>
      <c r="N305" s="475">
        <v>650000</v>
      </c>
      <c r="O305" s="125">
        <f t="shared" si="119"/>
        <v>0</v>
      </c>
      <c r="P305" s="194">
        <v>1</v>
      </c>
      <c r="Q305" s="194">
        <v>1</v>
      </c>
      <c r="R305" s="194">
        <v>1</v>
      </c>
      <c r="S305" s="194">
        <v>1</v>
      </c>
      <c r="T305" s="194">
        <v>1</v>
      </c>
      <c r="U305" s="481"/>
      <c r="V305" s="475">
        <v>400</v>
      </c>
      <c r="W305" s="482"/>
      <c r="X305" s="475"/>
      <c r="Y305" s="477">
        <v>300</v>
      </c>
      <c r="Z305" s="478">
        <v>20</v>
      </c>
      <c r="AA305" s="202" t="s">
        <v>110</v>
      </c>
      <c r="AB305" s="199">
        <v>100</v>
      </c>
      <c r="AC305" s="203">
        <v>2563</v>
      </c>
      <c r="AD305" s="203">
        <v>2563</v>
      </c>
      <c r="AE305" s="203" t="s">
        <v>69</v>
      </c>
      <c r="AF305" s="203">
        <v>90</v>
      </c>
      <c r="AG305" s="194" t="s">
        <v>111</v>
      </c>
      <c r="AH305" s="110"/>
      <c r="AI305" s="204" t="s">
        <v>500</v>
      </c>
      <c r="AJ305" s="196">
        <v>650000</v>
      </c>
      <c r="AK305" s="205" t="s">
        <v>79</v>
      </c>
      <c r="AL305" s="125">
        <f t="shared" si="120"/>
        <v>650000</v>
      </c>
      <c r="AM305" s="125">
        <v>210000</v>
      </c>
      <c r="AN305" s="125">
        <v>210000</v>
      </c>
      <c r="AO305" s="125">
        <v>230000</v>
      </c>
      <c r="AP305" s="125"/>
      <c r="AQ305" s="125"/>
      <c r="AR305" s="125"/>
      <c r="AS305" s="125"/>
      <c r="AT305" s="125"/>
      <c r="AU305" s="125"/>
      <c r="AV305" s="125"/>
      <c r="AW305" s="125"/>
      <c r="AX305" s="179"/>
      <c r="AY305" s="180"/>
      <c r="AZ305" s="41">
        <f t="shared" si="110"/>
        <v>650000</v>
      </c>
      <c r="BA305" s="41">
        <f t="shared" si="114"/>
        <v>0</v>
      </c>
      <c r="BB305" s="110" t="s">
        <v>108</v>
      </c>
      <c r="BD305" s="181"/>
    </row>
    <row r="306" spans="1:56" s="130" customFormat="1" ht="23.25">
      <c r="A306" s="110">
        <v>2</v>
      </c>
      <c r="B306" s="110">
        <v>4</v>
      </c>
      <c r="C306" s="193" t="s">
        <v>501</v>
      </c>
      <c r="D306" s="194">
        <v>3.3</v>
      </c>
      <c r="E306" s="194">
        <v>9</v>
      </c>
      <c r="F306" s="194" t="s">
        <v>502</v>
      </c>
      <c r="G306" s="194" t="s">
        <v>189</v>
      </c>
      <c r="H306" s="194" t="s">
        <v>76</v>
      </c>
      <c r="I306" s="194" t="s">
        <v>90</v>
      </c>
      <c r="J306" s="479" t="s">
        <v>194</v>
      </c>
      <c r="K306" s="195">
        <v>19.556702999999999</v>
      </c>
      <c r="L306" s="195">
        <v>99.706586000000001</v>
      </c>
      <c r="M306" s="475">
        <v>800000</v>
      </c>
      <c r="N306" s="475">
        <v>800000</v>
      </c>
      <c r="O306" s="125">
        <f t="shared" si="119"/>
        <v>0</v>
      </c>
      <c r="P306" s="194">
        <v>1</v>
      </c>
      <c r="Q306" s="194">
        <v>1</v>
      </c>
      <c r="R306" s="194">
        <v>1</v>
      </c>
      <c r="S306" s="194">
        <v>1</v>
      </c>
      <c r="T306" s="194">
        <v>1</v>
      </c>
      <c r="U306" s="481"/>
      <c r="V306" s="475">
        <v>1000</v>
      </c>
      <c r="W306" s="482"/>
      <c r="X306" s="109"/>
      <c r="Y306" s="475">
        <v>200</v>
      </c>
      <c r="Z306" s="478">
        <v>20</v>
      </c>
      <c r="AA306" s="202" t="s">
        <v>110</v>
      </c>
      <c r="AB306" s="199">
        <v>100</v>
      </c>
      <c r="AC306" s="203">
        <v>2563</v>
      </c>
      <c r="AD306" s="203">
        <v>2563</v>
      </c>
      <c r="AE306" s="203" t="s">
        <v>69</v>
      </c>
      <c r="AF306" s="203">
        <v>90</v>
      </c>
      <c r="AG306" s="194" t="s">
        <v>111</v>
      </c>
      <c r="AH306" s="110"/>
      <c r="AI306" s="204" t="s">
        <v>503</v>
      </c>
      <c r="AJ306" s="196">
        <v>800000</v>
      </c>
      <c r="AK306" s="205">
        <f t="shared" ref="AK306" si="121">AJ306-AL306</f>
        <v>0</v>
      </c>
      <c r="AL306" s="125">
        <f t="shared" si="120"/>
        <v>800000</v>
      </c>
      <c r="AM306" s="125">
        <v>250000</v>
      </c>
      <c r="AN306" s="125">
        <v>350000</v>
      </c>
      <c r="AO306" s="125">
        <v>200000</v>
      </c>
      <c r="AP306" s="125"/>
      <c r="AQ306" s="125"/>
      <c r="AR306" s="125"/>
      <c r="AS306" s="125"/>
      <c r="AT306" s="125"/>
      <c r="AU306" s="125"/>
      <c r="AV306" s="125"/>
      <c r="AW306" s="125"/>
      <c r="AX306" s="179"/>
      <c r="AY306" s="180"/>
      <c r="AZ306" s="41">
        <f t="shared" si="110"/>
        <v>800000</v>
      </c>
      <c r="BA306" s="41">
        <f t="shared" si="114"/>
        <v>0</v>
      </c>
      <c r="BB306" s="110" t="s">
        <v>108</v>
      </c>
      <c r="BD306" s="181"/>
    </row>
    <row r="307" spans="1:56" s="130" customFormat="1" ht="23.25">
      <c r="A307" s="110">
        <v>2</v>
      </c>
      <c r="B307" s="110">
        <v>5</v>
      </c>
      <c r="C307" s="193" t="s">
        <v>504</v>
      </c>
      <c r="D307" s="194">
        <v>3.3</v>
      </c>
      <c r="E307" s="194">
        <v>9</v>
      </c>
      <c r="F307" s="194" t="s">
        <v>505</v>
      </c>
      <c r="G307" s="194" t="s">
        <v>189</v>
      </c>
      <c r="H307" s="194" t="s">
        <v>76</v>
      </c>
      <c r="I307" s="194" t="s">
        <v>90</v>
      </c>
      <c r="J307" s="479" t="s">
        <v>194</v>
      </c>
      <c r="K307" s="195">
        <v>19.582217</v>
      </c>
      <c r="L307" s="195">
        <v>99.735068999999996</v>
      </c>
      <c r="M307" s="475">
        <v>300000</v>
      </c>
      <c r="N307" s="475">
        <v>300000</v>
      </c>
      <c r="O307" s="125">
        <f t="shared" si="119"/>
        <v>0</v>
      </c>
      <c r="P307" s="194">
        <v>1</v>
      </c>
      <c r="Q307" s="194">
        <v>1</v>
      </c>
      <c r="R307" s="194">
        <v>1</v>
      </c>
      <c r="S307" s="194">
        <v>1</v>
      </c>
      <c r="T307" s="194">
        <v>1</v>
      </c>
      <c r="U307" s="481"/>
      <c r="V307" s="475">
        <v>300</v>
      </c>
      <c r="W307" s="482"/>
      <c r="X307" s="475"/>
      <c r="Y307" s="475">
        <v>300</v>
      </c>
      <c r="Z307" s="478">
        <v>10</v>
      </c>
      <c r="AA307" s="202" t="s">
        <v>110</v>
      </c>
      <c r="AB307" s="199">
        <v>100</v>
      </c>
      <c r="AC307" s="203">
        <v>2563</v>
      </c>
      <c r="AD307" s="203">
        <v>2563</v>
      </c>
      <c r="AE307" s="203" t="s">
        <v>69</v>
      </c>
      <c r="AF307" s="203">
        <v>90</v>
      </c>
      <c r="AG307" s="194" t="s">
        <v>111</v>
      </c>
      <c r="AH307" s="110"/>
      <c r="AI307" s="204" t="s">
        <v>506</v>
      </c>
      <c r="AJ307" s="196">
        <v>300000</v>
      </c>
      <c r="AK307" s="205" t="s">
        <v>79</v>
      </c>
      <c r="AL307" s="125">
        <f t="shared" si="120"/>
        <v>300000</v>
      </c>
      <c r="AM307" s="125">
        <f t="shared" ref="AM307:AO316" si="122">$AJ307/3</f>
        <v>100000</v>
      </c>
      <c r="AN307" s="125">
        <f t="shared" si="122"/>
        <v>100000</v>
      </c>
      <c r="AO307" s="125">
        <f t="shared" si="122"/>
        <v>100000</v>
      </c>
      <c r="AP307" s="125"/>
      <c r="AQ307" s="125"/>
      <c r="AR307" s="125"/>
      <c r="AS307" s="125"/>
      <c r="AT307" s="125"/>
      <c r="AU307" s="125"/>
      <c r="AV307" s="125"/>
      <c r="AW307" s="125"/>
      <c r="AX307" s="179"/>
      <c r="AY307" s="180"/>
      <c r="AZ307" s="41">
        <f t="shared" si="110"/>
        <v>300000</v>
      </c>
      <c r="BA307" s="41">
        <f t="shared" si="114"/>
        <v>0</v>
      </c>
      <c r="BB307" s="110" t="s">
        <v>108</v>
      </c>
      <c r="BD307" s="181"/>
    </row>
    <row r="308" spans="1:56" s="130" customFormat="1" ht="23.25">
      <c r="A308" s="110">
        <v>2</v>
      </c>
      <c r="B308" s="110">
        <v>6</v>
      </c>
      <c r="C308" s="193" t="s">
        <v>507</v>
      </c>
      <c r="D308" s="194">
        <v>3.3</v>
      </c>
      <c r="E308" s="194">
        <v>9</v>
      </c>
      <c r="F308" s="194" t="s">
        <v>508</v>
      </c>
      <c r="G308" s="194" t="s">
        <v>189</v>
      </c>
      <c r="H308" s="194" t="s">
        <v>76</v>
      </c>
      <c r="I308" s="194" t="s">
        <v>90</v>
      </c>
      <c r="J308" s="479" t="s">
        <v>194</v>
      </c>
      <c r="K308" s="158">
        <v>19.552700000000002</v>
      </c>
      <c r="L308" s="158">
        <v>99.759100000000004</v>
      </c>
      <c r="M308" s="475">
        <v>300000</v>
      </c>
      <c r="N308" s="475">
        <v>300000</v>
      </c>
      <c r="O308" s="125">
        <f t="shared" si="119"/>
        <v>0</v>
      </c>
      <c r="P308" s="194">
        <v>1</v>
      </c>
      <c r="Q308" s="194">
        <v>1</v>
      </c>
      <c r="R308" s="194">
        <v>4</v>
      </c>
      <c r="S308" s="194">
        <v>4</v>
      </c>
      <c r="T308" s="194">
        <v>4</v>
      </c>
      <c r="U308" s="197"/>
      <c r="V308" s="475">
        <v>50</v>
      </c>
      <c r="W308" s="482"/>
      <c r="X308" s="475"/>
      <c r="Y308" s="475">
        <v>20</v>
      </c>
      <c r="Z308" s="478">
        <v>10</v>
      </c>
      <c r="AA308" s="202" t="s">
        <v>110</v>
      </c>
      <c r="AB308" s="199">
        <v>100</v>
      </c>
      <c r="AC308" s="203">
        <v>2563</v>
      </c>
      <c r="AD308" s="203">
        <v>2563</v>
      </c>
      <c r="AE308" s="203" t="s">
        <v>69</v>
      </c>
      <c r="AF308" s="203">
        <v>90</v>
      </c>
      <c r="AG308" s="194" t="s">
        <v>111</v>
      </c>
      <c r="AH308" s="110"/>
      <c r="AI308" s="204" t="s">
        <v>509</v>
      </c>
      <c r="AJ308" s="196">
        <v>300000</v>
      </c>
      <c r="AK308" s="205" t="s">
        <v>79</v>
      </c>
      <c r="AL308" s="125">
        <f t="shared" si="120"/>
        <v>300000</v>
      </c>
      <c r="AM308" s="125">
        <f t="shared" si="122"/>
        <v>100000</v>
      </c>
      <c r="AN308" s="125">
        <f t="shared" si="122"/>
        <v>100000</v>
      </c>
      <c r="AO308" s="125">
        <f t="shared" si="122"/>
        <v>100000</v>
      </c>
      <c r="AP308" s="125"/>
      <c r="AQ308" s="125"/>
      <c r="AR308" s="125"/>
      <c r="AS308" s="125"/>
      <c r="AT308" s="125"/>
      <c r="AU308" s="125"/>
      <c r="AV308" s="125"/>
      <c r="AW308" s="125"/>
      <c r="AX308" s="179"/>
      <c r="AY308" s="180"/>
      <c r="AZ308" s="41">
        <f t="shared" si="110"/>
        <v>300000</v>
      </c>
      <c r="BA308" s="41">
        <f t="shared" si="114"/>
        <v>0</v>
      </c>
      <c r="BB308" s="110" t="s">
        <v>108</v>
      </c>
      <c r="BD308" s="181"/>
    </row>
    <row r="309" spans="1:56" s="130" customFormat="1" ht="23.25">
      <c r="A309" s="110">
        <v>2</v>
      </c>
      <c r="B309" s="110">
        <v>7</v>
      </c>
      <c r="C309" s="193" t="s">
        <v>510</v>
      </c>
      <c r="D309" s="194">
        <v>3.3</v>
      </c>
      <c r="E309" s="194">
        <v>9</v>
      </c>
      <c r="F309" s="194" t="s">
        <v>193</v>
      </c>
      <c r="G309" s="194" t="s">
        <v>189</v>
      </c>
      <c r="H309" s="194" t="s">
        <v>76</v>
      </c>
      <c r="I309" s="194" t="s">
        <v>90</v>
      </c>
      <c r="J309" s="479" t="s">
        <v>194</v>
      </c>
      <c r="K309" s="158">
        <v>19.5871</v>
      </c>
      <c r="L309" s="158">
        <v>99.752200000000002</v>
      </c>
      <c r="M309" s="475">
        <v>1500000</v>
      </c>
      <c r="N309" s="475">
        <v>1500000</v>
      </c>
      <c r="O309" s="125">
        <f t="shared" si="119"/>
        <v>0</v>
      </c>
      <c r="P309" s="194">
        <v>1</v>
      </c>
      <c r="Q309" s="194">
        <v>1</v>
      </c>
      <c r="R309" s="194">
        <v>4</v>
      </c>
      <c r="S309" s="194">
        <v>4</v>
      </c>
      <c r="T309" s="194">
        <v>4</v>
      </c>
      <c r="U309" s="481"/>
      <c r="V309" s="475">
        <v>5000</v>
      </c>
      <c r="W309" s="859"/>
      <c r="X309" s="475"/>
      <c r="Y309" s="475">
        <v>1000</v>
      </c>
      <c r="Z309" s="478">
        <v>15</v>
      </c>
      <c r="AA309" s="202" t="s">
        <v>110</v>
      </c>
      <c r="AB309" s="199">
        <v>100</v>
      </c>
      <c r="AC309" s="203">
        <v>2563</v>
      </c>
      <c r="AD309" s="203">
        <v>2563</v>
      </c>
      <c r="AE309" s="203" t="s">
        <v>69</v>
      </c>
      <c r="AF309" s="203">
        <v>90</v>
      </c>
      <c r="AG309" s="194" t="s">
        <v>111</v>
      </c>
      <c r="AH309" s="110"/>
      <c r="AI309" s="204" t="s">
        <v>511</v>
      </c>
      <c r="AJ309" s="196">
        <v>1500000</v>
      </c>
      <c r="AK309" s="205">
        <f t="shared" ref="AK309" si="123">AJ309-AL309</f>
        <v>0</v>
      </c>
      <c r="AL309" s="125">
        <f t="shared" si="120"/>
        <v>1500000</v>
      </c>
      <c r="AM309" s="125">
        <f t="shared" si="122"/>
        <v>500000</v>
      </c>
      <c r="AN309" s="125">
        <f t="shared" si="122"/>
        <v>500000</v>
      </c>
      <c r="AO309" s="125">
        <f t="shared" si="122"/>
        <v>500000</v>
      </c>
      <c r="AP309" s="125"/>
      <c r="AQ309" s="125"/>
      <c r="AR309" s="125"/>
      <c r="AS309" s="125"/>
      <c r="AT309" s="125"/>
      <c r="AU309" s="125"/>
      <c r="AV309" s="125"/>
      <c r="AW309" s="125"/>
      <c r="AX309" s="179"/>
      <c r="AY309" s="180"/>
      <c r="AZ309" s="41">
        <f t="shared" si="110"/>
        <v>1500000</v>
      </c>
      <c r="BA309" s="41">
        <f t="shared" si="114"/>
        <v>0</v>
      </c>
      <c r="BB309" s="110" t="s">
        <v>108</v>
      </c>
      <c r="BD309" s="181"/>
    </row>
    <row r="310" spans="1:56" s="130" customFormat="1" ht="23.25">
      <c r="A310" s="110">
        <v>2</v>
      </c>
      <c r="B310" s="110">
        <v>8</v>
      </c>
      <c r="C310" s="193" t="s">
        <v>512</v>
      </c>
      <c r="D310" s="194">
        <v>3.3</v>
      </c>
      <c r="E310" s="194">
        <v>9</v>
      </c>
      <c r="F310" s="194" t="s">
        <v>188</v>
      </c>
      <c r="G310" s="194" t="s">
        <v>189</v>
      </c>
      <c r="H310" s="194" t="s">
        <v>76</v>
      </c>
      <c r="I310" s="194" t="s">
        <v>90</v>
      </c>
      <c r="J310" s="479" t="s">
        <v>194</v>
      </c>
      <c r="K310" s="158">
        <v>19.629200000000001</v>
      </c>
      <c r="L310" s="158">
        <v>99.703900000000004</v>
      </c>
      <c r="M310" s="475">
        <v>1500000</v>
      </c>
      <c r="N310" s="475">
        <v>1500000</v>
      </c>
      <c r="O310" s="125">
        <f t="shared" si="119"/>
        <v>0</v>
      </c>
      <c r="P310" s="194">
        <v>1</v>
      </c>
      <c r="Q310" s="194">
        <v>1</v>
      </c>
      <c r="R310" s="194">
        <v>4</v>
      </c>
      <c r="S310" s="194">
        <v>4</v>
      </c>
      <c r="T310" s="194">
        <v>4</v>
      </c>
      <c r="U310" s="481"/>
      <c r="V310" s="475">
        <v>10000</v>
      </c>
      <c r="W310" s="482"/>
      <c r="X310" s="475"/>
      <c r="Y310" s="475">
        <v>1000</v>
      </c>
      <c r="Z310" s="478">
        <v>10</v>
      </c>
      <c r="AA310" s="202" t="s">
        <v>110</v>
      </c>
      <c r="AB310" s="199">
        <v>100</v>
      </c>
      <c r="AC310" s="203">
        <v>2563</v>
      </c>
      <c r="AD310" s="203">
        <v>2563</v>
      </c>
      <c r="AE310" s="203" t="s">
        <v>69</v>
      </c>
      <c r="AF310" s="203">
        <v>90</v>
      </c>
      <c r="AG310" s="194" t="s">
        <v>111</v>
      </c>
      <c r="AH310" s="110"/>
      <c r="AI310" s="204" t="s">
        <v>513</v>
      </c>
      <c r="AJ310" s="196">
        <v>1500000</v>
      </c>
      <c r="AK310" s="205" t="s">
        <v>79</v>
      </c>
      <c r="AL310" s="125">
        <f t="shared" si="120"/>
        <v>1500000</v>
      </c>
      <c r="AM310" s="125">
        <f t="shared" si="122"/>
        <v>500000</v>
      </c>
      <c r="AN310" s="125">
        <f t="shared" si="122"/>
        <v>500000</v>
      </c>
      <c r="AO310" s="125">
        <f t="shared" si="122"/>
        <v>500000</v>
      </c>
      <c r="AP310" s="125"/>
      <c r="AQ310" s="125"/>
      <c r="AR310" s="125"/>
      <c r="AS310" s="125"/>
      <c r="AT310" s="125"/>
      <c r="AU310" s="125"/>
      <c r="AV310" s="125"/>
      <c r="AW310" s="125"/>
      <c r="AX310" s="179"/>
      <c r="AY310" s="180"/>
      <c r="AZ310" s="41">
        <f t="shared" si="110"/>
        <v>1500000</v>
      </c>
      <c r="BA310" s="41">
        <f t="shared" si="114"/>
        <v>0</v>
      </c>
      <c r="BB310" s="110" t="s">
        <v>108</v>
      </c>
      <c r="BD310" s="181"/>
    </row>
    <row r="311" spans="1:56" s="130" customFormat="1" ht="23.25">
      <c r="A311" s="110">
        <v>2</v>
      </c>
      <c r="B311" s="110">
        <v>9</v>
      </c>
      <c r="C311" s="193" t="s">
        <v>514</v>
      </c>
      <c r="D311" s="194">
        <v>3.3</v>
      </c>
      <c r="E311" s="194">
        <v>9</v>
      </c>
      <c r="F311" s="194" t="s">
        <v>515</v>
      </c>
      <c r="G311" s="194" t="s">
        <v>130</v>
      </c>
      <c r="H311" s="194" t="s">
        <v>89</v>
      </c>
      <c r="I311" s="194" t="s">
        <v>90</v>
      </c>
      <c r="J311" s="479" t="s">
        <v>194</v>
      </c>
      <c r="K311" s="158">
        <v>19.362200000000001</v>
      </c>
      <c r="L311" s="158">
        <v>99.809600000000003</v>
      </c>
      <c r="M311" s="475">
        <v>1950000</v>
      </c>
      <c r="N311" s="475">
        <v>1950000</v>
      </c>
      <c r="O311" s="125">
        <f t="shared" si="119"/>
        <v>0</v>
      </c>
      <c r="P311" s="194">
        <v>1</v>
      </c>
      <c r="Q311" s="194">
        <v>1</v>
      </c>
      <c r="R311" s="194">
        <v>4</v>
      </c>
      <c r="S311" s="194">
        <v>4</v>
      </c>
      <c r="T311" s="194">
        <v>4</v>
      </c>
      <c r="U311" s="481"/>
      <c r="V311" s="475">
        <v>300</v>
      </c>
      <c r="W311" s="482"/>
      <c r="X311" s="475"/>
      <c r="Y311" s="475">
        <v>40</v>
      </c>
      <c r="Z311" s="478">
        <v>50</v>
      </c>
      <c r="AA311" s="202" t="s">
        <v>110</v>
      </c>
      <c r="AB311" s="199">
        <v>100</v>
      </c>
      <c r="AC311" s="203">
        <v>2563</v>
      </c>
      <c r="AD311" s="203">
        <v>2563</v>
      </c>
      <c r="AE311" s="203" t="s">
        <v>69</v>
      </c>
      <c r="AF311" s="203">
        <v>90</v>
      </c>
      <c r="AG311" s="194" t="s">
        <v>111</v>
      </c>
      <c r="AH311" s="110"/>
      <c r="AI311" s="204" t="s">
        <v>516</v>
      </c>
      <c r="AJ311" s="196">
        <v>1950000</v>
      </c>
      <c r="AK311" s="205"/>
      <c r="AL311" s="125">
        <f t="shared" si="120"/>
        <v>1950000</v>
      </c>
      <c r="AM311" s="125">
        <f t="shared" si="122"/>
        <v>650000</v>
      </c>
      <c r="AN311" s="125">
        <f t="shared" si="122"/>
        <v>650000</v>
      </c>
      <c r="AO311" s="125">
        <f t="shared" si="122"/>
        <v>650000</v>
      </c>
      <c r="AP311" s="125"/>
      <c r="AQ311" s="125"/>
      <c r="AR311" s="125"/>
      <c r="AS311" s="125"/>
      <c r="AT311" s="125"/>
      <c r="AU311" s="125"/>
      <c r="AV311" s="125"/>
      <c r="AW311" s="125"/>
      <c r="AX311" s="179"/>
      <c r="AY311" s="180"/>
      <c r="AZ311" s="41">
        <f t="shared" si="110"/>
        <v>1950000</v>
      </c>
      <c r="BA311" s="41">
        <f t="shared" si="114"/>
        <v>0</v>
      </c>
      <c r="BB311" s="110" t="s">
        <v>108</v>
      </c>
      <c r="BD311" s="181"/>
    </row>
    <row r="312" spans="1:56" s="130" customFormat="1" ht="23.25">
      <c r="A312" s="110">
        <v>2</v>
      </c>
      <c r="B312" s="110">
        <v>10</v>
      </c>
      <c r="C312" s="860" t="s">
        <v>517</v>
      </c>
      <c r="D312" s="194">
        <v>3.3</v>
      </c>
      <c r="E312" s="194">
        <v>9</v>
      </c>
      <c r="F312" s="194" t="s">
        <v>518</v>
      </c>
      <c r="G312" s="194" t="s">
        <v>189</v>
      </c>
      <c r="H312" s="194" t="s">
        <v>76</v>
      </c>
      <c r="I312" s="194" t="s">
        <v>90</v>
      </c>
      <c r="J312" s="479" t="s">
        <v>194</v>
      </c>
      <c r="K312" s="861">
        <v>19.485390500000001</v>
      </c>
      <c r="L312" s="861">
        <v>99.750596999999999</v>
      </c>
      <c r="M312" s="475">
        <v>1420000</v>
      </c>
      <c r="N312" s="475">
        <v>1420000</v>
      </c>
      <c r="O312" s="125">
        <f t="shared" si="119"/>
        <v>0</v>
      </c>
      <c r="P312" s="194">
        <v>1</v>
      </c>
      <c r="Q312" s="194">
        <v>1</v>
      </c>
      <c r="R312" s="194">
        <v>1</v>
      </c>
      <c r="S312" s="194">
        <v>1</v>
      </c>
      <c r="T312" s="194">
        <v>1</v>
      </c>
      <c r="U312" s="197"/>
      <c r="V312" s="598">
        <v>3702</v>
      </c>
      <c r="W312" s="482"/>
      <c r="X312" s="475"/>
      <c r="Y312" s="862">
        <v>349</v>
      </c>
      <c r="Z312" s="343">
        <v>30</v>
      </c>
      <c r="AA312" s="202" t="s">
        <v>110</v>
      </c>
      <c r="AB312" s="199">
        <v>100</v>
      </c>
      <c r="AC312" s="203">
        <v>2563</v>
      </c>
      <c r="AD312" s="203">
        <v>2563</v>
      </c>
      <c r="AE312" s="203" t="s">
        <v>69</v>
      </c>
      <c r="AF312" s="203">
        <v>90</v>
      </c>
      <c r="AG312" s="194" t="s">
        <v>111</v>
      </c>
      <c r="AH312" s="110"/>
      <c r="AI312" s="204" t="s">
        <v>519</v>
      </c>
      <c r="AJ312" s="196">
        <v>1420000</v>
      </c>
      <c r="AK312" s="205" t="s">
        <v>79</v>
      </c>
      <c r="AL312" s="125">
        <f t="shared" si="120"/>
        <v>1420000</v>
      </c>
      <c r="AM312" s="125">
        <v>450000</v>
      </c>
      <c r="AN312" s="125">
        <v>500000</v>
      </c>
      <c r="AO312" s="125">
        <v>470000</v>
      </c>
      <c r="AP312" s="125"/>
      <c r="AQ312" s="125"/>
      <c r="AR312" s="125"/>
      <c r="AS312" s="125"/>
      <c r="AT312" s="125"/>
      <c r="AU312" s="125"/>
      <c r="AV312" s="125"/>
      <c r="AW312" s="125"/>
      <c r="AX312" s="179"/>
      <c r="AY312" s="180"/>
      <c r="AZ312" s="41">
        <f t="shared" si="110"/>
        <v>1420000</v>
      </c>
      <c r="BA312" s="41">
        <f t="shared" si="114"/>
        <v>0</v>
      </c>
      <c r="BB312" s="110" t="s">
        <v>108</v>
      </c>
      <c r="BD312" s="181"/>
    </row>
    <row r="313" spans="1:56" s="130" customFormat="1" ht="23.25">
      <c r="A313" s="110">
        <v>2</v>
      </c>
      <c r="B313" s="110">
        <v>11</v>
      </c>
      <c r="C313" s="193" t="s">
        <v>520</v>
      </c>
      <c r="D313" s="194">
        <v>3.3</v>
      </c>
      <c r="E313" s="194">
        <v>9</v>
      </c>
      <c r="F313" s="194" t="s">
        <v>107</v>
      </c>
      <c r="G313" s="194" t="s">
        <v>108</v>
      </c>
      <c r="H313" s="194" t="s">
        <v>76</v>
      </c>
      <c r="I313" s="186" t="s">
        <v>78</v>
      </c>
      <c r="J313" s="479" t="s">
        <v>109</v>
      </c>
      <c r="K313" s="158">
        <v>19.712</v>
      </c>
      <c r="L313" s="158">
        <v>99.661100000000005</v>
      </c>
      <c r="M313" s="475">
        <v>2000000</v>
      </c>
      <c r="N313" s="475">
        <v>2000000</v>
      </c>
      <c r="O313" s="125">
        <f t="shared" si="119"/>
        <v>0</v>
      </c>
      <c r="P313" s="194">
        <v>1</v>
      </c>
      <c r="Q313" s="194">
        <v>1</v>
      </c>
      <c r="R313" s="194">
        <v>4</v>
      </c>
      <c r="S313" s="194">
        <v>4</v>
      </c>
      <c r="T313" s="194">
        <v>4</v>
      </c>
      <c r="U313" s="197"/>
      <c r="V313" s="475">
        <v>2000</v>
      </c>
      <c r="W313" s="482"/>
      <c r="X313" s="475"/>
      <c r="Y313" s="475">
        <v>500</v>
      </c>
      <c r="Z313" s="478">
        <v>20</v>
      </c>
      <c r="AA313" s="202" t="s">
        <v>110</v>
      </c>
      <c r="AB313" s="199">
        <v>100</v>
      </c>
      <c r="AC313" s="203">
        <v>2563</v>
      </c>
      <c r="AD313" s="203">
        <v>2563</v>
      </c>
      <c r="AE313" s="203" t="s">
        <v>69</v>
      </c>
      <c r="AF313" s="203">
        <v>90</v>
      </c>
      <c r="AG313" s="194" t="s">
        <v>111</v>
      </c>
      <c r="AH313" s="110"/>
      <c r="AI313" s="204" t="s">
        <v>521</v>
      </c>
      <c r="AJ313" s="196">
        <v>2000000</v>
      </c>
      <c r="AK313" s="205" t="s">
        <v>79</v>
      </c>
      <c r="AL313" s="125">
        <f t="shared" si="120"/>
        <v>2000000</v>
      </c>
      <c r="AM313" s="125">
        <v>650000</v>
      </c>
      <c r="AN313" s="125">
        <v>700000</v>
      </c>
      <c r="AO313" s="125">
        <v>650000</v>
      </c>
      <c r="AP313" s="125"/>
      <c r="AQ313" s="125"/>
      <c r="AR313" s="125"/>
      <c r="AS313" s="125"/>
      <c r="AT313" s="125"/>
      <c r="AU313" s="125"/>
      <c r="AV313" s="125"/>
      <c r="AW313" s="125"/>
      <c r="AX313" s="179"/>
      <c r="AY313" s="180"/>
      <c r="AZ313" s="41">
        <f t="shared" si="110"/>
        <v>2000000</v>
      </c>
      <c r="BA313" s="41">
        <f t="shared" si="114"/>
        <v>0</v>
      </c>
      <c r="BB313" s="110" t="s">
        <v>108</v>
      </c>
      <c r="BD313" s="181"/>
    </row>
    <row r="314" spans="1:56" s="130" customFormat="1" ht="23.25">
      <c r="A314" s="110">
        <v>2</v>
      </c>
      <c r="B314" s="110">
        <v>12</v>
      </c>
      <c r="C314" s="193" t="s">
        <v>522</v>
      </c>
      <c r="D314" s="194">
        <v>3.3</v>
      </c>
      <c r="E314" s="194">
        <v>9</v>
      </c>
      <c r="F314" s="194" t="s">
        <v>523</v>
      </c>
      <c r="G314" s="194" t="s">
        <v>189</v>
      </c>
      <c r="H314" s="194" t="s">
        <v>76</v>
      </c>
      <c r="I314" s="194" t="s">
        <v>90</v>
      </c>
      <c r="J314" s="479" t="s">
        <v>194</v>
      </c>
      <c r="K314" s="158">
        <v>19.7013</v>
      </c>
      <c r="L314" s="158">
        <v>99.680400000000006</v>
      </c>
      <c r="M314" s="475">
        <v>300000</v>
      </c>
      <c r="N314" s="475">
        <v>300000</v>
      </c>
      <c r="O314" s="125">
        <f t="shared" si="119"/>
        <v>0</v>
      </c>
      <c r="P314" s="194">
        <v>1</v>
      </c>
      <c r="Q314" s="194">
        <v>1</v>
      </c>
      <c r="R314" s="194">
        <v>4</v>
      </c>
      <c r="S314" s="194">
        <v>4</v>
      </c>
      <c r="T314" s="194">
        <v>4</v>
      </c>
      <c r="U314" s="481"/>
      <c r="V314" s="475">
        <v>100</v>
      </c>
      <c r="W314" s="482"/>
      <c r="X314" s="475"/>
      <c r="Y314" s="475">
        <v>30</v>
      </c>
      <c r="Z314" s="478">
        <v>8</v>
      </c>
      <c r="AA314" s="202" t="s">
        <v>110</v>
      </c>
      <c r="AB314" s="199">
        <v>100</v>
      </c>
      <c r="AC314" s="203">
        <v>2563</v>
      </c>
      <c r="AD314" s="203">
        <v>2563</v>
      </c>
      <c r="AE314" s="203" t="s">
        <v>69</v>
      </c>
      <c r="AF314" s="203">
        <v>90</v>
      </c>
      <c r="AG314" s="194" t="s">
        <v>111</v>
      </c>
      <c r="AH314" s="110"/>
      <c r="AI314" s="204" t="s">
        <v>524</v>
      </c>
      <c r="AJ314" s="196">
        <v>300000</v>
      </c>
      <c r="AK314" s="205">
        <f t="shared" ref="AK314" si="124">AJ314-AL314</f>
        <v>0</v>
      </c>
      <c r="AL314" s="125">
        <f t="shared" si="120"/>
        <v>300000</v>
      </c>
      <c r="AM314" s="125">
        <f t="shared" si="122"/>
        <v>100000</v>
      </c>
      <c r="AN314" s="125">
        <f t="shared" si="122"/>
        <v>100000</v>
      </c>
      <c r="AO314" s="125">
        <f t="shared" si="122"/>
        <v>100000</v>
      </c>
      <c r="AP314" s="125"/>
      <c r="AQ314" s="125"/>
      <c r="AR314" s="125"/>
      <c r="AS314" s="125"/>
      <c r="AT314" s="125"/>
      <c r="AU314" s="125"/>
      <c r="AV314" s="125"/>
      <c r="AW314" s="125"/>
      <c r="AX314" s="179"/>
      <c r="AY314" s="180"/>
      <c r="AZ314" s="41">
        <f t="shared" si="110"/>
        <v>300000</v>
      </c>
      <c r="BA314" s="41">
        <f t="shared" si="114"/>
        <v>0</v>
      </c>
      <c r="BB314" s="110" t="s">
        <v>108</v>
      </c>
      <c r="BD314" s="181"/>
    </row>
    <row r="315" spans="1:56" s="130" customFormat="1" ht="23.25">
      <c r="A315" s="110">
        <v>2</v>
      </c>
      <c r="B315" s="110">
        <v>13</v>
      </c>
      <c r="C315" s="193" t="s">
        <v>525</v>
      </c>
      <c r="D315" s="194">
        <v>3.3</v>
      </c>
      <c r="E315" s="194">
        <v>9</v>
      </c>
      <c r="F315" s="194" t="s">
        <v>193</v>
      </c>
      <c r="G315" s="194" t="s">
        <v>189</v>
      </c>
      <c r="H315" s="194" t="s">
        <v>76</v>
      </c>
      <c r="I315" s="194" t="s">
        <v>90</v>
      </c>
      <c r="J315" s="479" t="s">
        <v>194</v>
      </c>
      <c r="K315" s="158">
        <v>19.582999999999998</v>
      </c>
      <c r="L315" s="158">
        <v>99.771299999999997</v>
      </c>
      <c r="M315" s="475">
        <v>750000</v>
      </c>
      <c r="N315" s="475">
        <v>750000</v>
      </c>
      <c r="O315" s="125">
        <f t="shared" si="119"/>
        <v>0</v>
      </c>
      <c r="P315" s="194">
        <v>1</v>
      </c>
      <c r="Q315" s="194">
        <v>1</v>
      </c>
      <c r="R315" s="194">
        <v>1</v>
      </c>
      <c r="S315" s="194">
        <v>1</v>
      </c>
      <c r="T315" s="194">
        <v>1</v>
      </c>
      <c r="U315" s="481"/>
      <c r="V315" s="475">
        <v>300</v>
      </c>
      <c r="W315" s="482"/>
      <c r="X315" s="475"/>
      <c r="Y315" s="475">
        <v>40</v>
      </c>
      <c r="Z315" s="478">
        <v>5</v>
      </c>
      <c r="AA315" s="202" t="s">
        <v>110</v>
      </c>
      <c r="AB315" s="199">
        <v>100</v>
      </c>
      <c r="AC315" s="203">
        <v>2563</v>
      </c>
      <c r="AD315" s="203">
        <v>2563</v>
      </c>
      <c r="AE315" s="203" t="s">
        <v>69</v>
      </c>
      <c r="AF315" s="203">
        <v>90</v>
      </c>
      <c r="AG315" s="194" t="s">
        <v>111</v>
      </c>
      <c r="AH315" s="110"/>
      <c r="AI315" s="204" t="s">
        <v>526</v>
      </c>
      <c r="AJ315" s="196">
        <v>750000</v>
      </c>
      <c r="AK315" s="205" t="s">
        <v>79</v>
      </c>
      <c r="AL315" s="125">
        <f t="shared" si="120"/>
        <v>750000</v>
      </c>
      <c r="AM315" s="125">
        <f t="shared" si="122"/>
        <v>250000</v>
      </c>
      <c r="AN315" s="125">
        <f t="shared" si="122"/>
        <v>250000</v>
      </c>
      <c r="AO315" s="125">
        <f t="shared" si="122"/>
        <v>250000</v>
      </c>
      <c r="AP315" s="125"/>
      <c r="AQ315" s="125"/>
      <c r="AR315" s="125"/>
      <c r="AS315" s="125"/>
      <c r="AT315" s="125"/>
      <c r="AU315" s="125"/>
      <c r="AV315" s="125"/>
      <c r="AW315" s="125"/>
      <c r="AX315" s="179"/>
      <c r="AY315" s="180"/>
      <c r="AZ315" s="41">
        <f t="shared" si="110"/>
        <v>750000</v>
      </c>
      <c r="BA315" s="41">
        <f t="shared" si="114"/>
        <v>0</v>
      </c>
      <c r="BB315" s="110" t="s">
        <v>108</v>
      </c>
      <c r="BD315" s="181"/>
    </row>
    <row r="316" spans="1:56" s="130" customFormat="1" ht="23.25">
      <c r="A316" s="110">
        <v>2</v>
      </c>
      <c r="B316" s="110">
        <v>14</v>
      </c>
      <c r="C316" s="193" t="s">
        <v>527</v>
      </c>
      <c r="D316" s="194">
        <v>3.3</v>
      </c>
      <c r="E316" s="194">
        <v>9</v>
      </c>
      <c r="F316" s="194" t="s">
        <v>188</v>
      </c>
      <c r="G316" s="194" t="s">
        <v>189</v>
      </c>
      <c r="H316" s="194" t="s">
        <v>76</v>
      </c>
      <c r="I316" s="194" t="s">
        <v>90</v>
      </c>
      <c r="J316" s="479" t="s">
        <v>194</v>
      </c>
      <c r="K316" s="158">
        <v>19.671299999999999</v>
      </c>
      <c r="L316" s="158">
        <v>99.708600000000004</v>
      </c>
      <c r="M316" s="475">
        <v>600000</v>
      </c>
      <c r="N316" s="475">
        <v>600000</v>
      </c>
      <c r="O316" s="125">
        <f t="shared" si="119"/>
        <v>0</v>
      </c>
      <c r="P316" s="194">
        <v>1</v>
      </c>
      <c r="Q316" s="194">
        <v>1</v>
      </c>
      <c r="R316" s="194">
        <v>4</v>
      </c>
      <c r="S316" s="194">
        <v>4</v>
      </c>
      <c r="T316" s="194">
        <v>4</v>
      </c>
      <c r="U316" s="197"/>
      <c r="V316" s="475">
        <v>100</v>
      </c>
      <c r="W316" s="482"/>
      <c r="X316" s="475"/>
      <c r="Y316" s="475">
        <v>60</v>
      </c>
      <c r="Z316" s="478">
        <v>5</v>
      </c>
      <c r="AA316" s="202" t="s">
        <v>110</v>
      </c>
      <c r="AB316" s="199">
        <v>100</v>
      </c>
      <c r="AC316" s="203">
        <v>2563</v>
      </c>
      <c r="AD316" s="203">
        <v>2563</v>
      </c>
      <c r="AE316" s="203" t="s">
        <v>69</v>
      </c>
      <c r="AF316" s="203">
        <v>90</v>
      </c>
      <c r="AG316" s="194" t="s">
        <v>111</v>
      </c>
      <c r="AH316" s="110"/>
      <c r="AI316" s="204" t="s">
        <v>526</v>
      </c>
      <c r="AJ316" s="196">
        <v>600000</v>
      </c>
      <c r="AK316" s="205" t="s">
        <v>79</v>
      </c>
      <c r="AL316" s="125">
        <f t="shared" si="120"/>
        <v>600000</v>
      </c>
      <c r="AM316" s="125">
        <f t="shared" si="122"/>
        <v>200000</v>
      </c>
      <c r="AN316" s="125">
        <f t="shared" si="122"/>
        <v>200000</v>
      </c>
      <c r="AO316" s="125">
        <f t="shared" si="122"/>
        <v>200000</v>
      </c>
      <c r="AP316" s="125"/>
      <c r="AQ316" s="125"/>
      <c r="AR316" s="125"/>
      <c r="AS316" s="125"/>
      <c r="AT316" s="125"/>
      <c r="AU316" s="125"/>
      <c r="AV316" s="125"/>
      <c r="AW316" s="125"/>
      <c r="AX316" s="179"/>
      <c r="AY316" s="180"/>
      <c r="AZ316" s="41">
        <f t="shared" si="110"/>
        <v>600000</v>
      </c>
      <c r="BA316" s="41">
        <f t="shared" si="114"/>
        <v>0</v>
      </c>
      <c r="BB316" s="110" t="s">
        <v>108</v>
      </c>
      <c r="BD316" s="181"/>
    </row>
    <row r="317" spans="1:56" s="130" customFormat="1" ht="23.25">
      <c r="A317" s="110">
        <v>2</v>
      </c>
      <c r="B317" s="110">
        <v>17</v>
      </c>
      <c r="C317" s="860" t="s">
        <v>528</v>
      </c>
      <c r="D317" s="194">
        <v>3.3</v>
      </c>
      <c r="E317" s="194">
        <v>9</v>
      </c>
      <c r="F317" s="194" t="s">
        <v>529</v>
      </c>
      <c r="G317" s="194" t="s">
        <v>189</v>
      </c>
      <c r="H317" s="194" t="s">
        <v>76</v>
      </c>
      <c r="I317" s="194" t="s">
        <v>90</v>
      </c>
      <c r="J317" s="479" t="s">
        <v>194</v>
      </c>
      <c r="K317" s="861">
        <v>19.448999000000001</v>
      </c>
      <c r="L317" s="861">
        <v>99.770673000000002</v>
      </c>
      <c r="M317" s="475">
        <v>1380000</v>
      </c>
      <c r="N317" s="475">
        <v>1380000</v>
      </c>
      <c r="O317" s="125">
        <f t="shared" si="119"/>
        <v>0</v>
      </c>
      <c r="P317" s="194">
        <v>1</v>
      </c>
      <c r="Q317" s="194">
        <v>1</v>
      </c>
      <c r="R317" s="194">
        <v>1</v>
      </c>
      <c r="S317" s="194">
        <v>1</v>
      </c>
      <c r="T317" s="194">
        <v>1</v>
      </c>
      <c r="U317" s="481"/>
      <c r="V317" s="598">
        <v>1985</v>
      </c>
      <c r="W317" s="482"/>
      <c r="X317" s="475"/>
      <c r="Y317" s="863">
        <v>237</v>
      </c>
      <c r="Z317" s="343">
        <v>30</v>
      </c>
      <c r="AA317" s="202" t="s">
        <v>110</v>
      </c>
      <c r="AB317" s="199">
        <v>100</v>
      </c>
      <c r="AC317" s="203">
        <v>2563</v>
      </c>
      <c r="AD317" s="203">
        <v>2563</v>
      </c>
      <c r="AE317" s="203" t="s">
        <v>69</v>
      </c>
      <c r="AF317" s="203">
        <v>90</v>
      </c>
      <c r="AG317" s="194" t="s">
        <v>111</v>
      </c>
      <c r="AH317" s="110"/>
      <c r="AI317" s="204" t="s">
        <v>530</v>
      </c>
      <c r="AJ317" s="196">
        <v>1380000</v>
      </c>
      <c r="AK317" s="205">
        <f>AJ317-AL317</f>
        <v>0</v>
      </c>
      <c r="AL317" s="125">
        <f>AJ317</f>
        <v>1380000</v>
      </c>
      <c r="AM317" s="125">
        <f>$AJ317/3</f>
        <v>460000</v>
      </c>
      <c r="AN317" s="125">
        <f>$AJ317/3</f>
        <v>460000</v>
      </c>
      <c r="AO317" s="125">
        <f>$AJ317/3</f>
        <v>460000</v>
      </c>
      <c r="AP317" s="125"/>
      <c r="AQ317" s="125"/>
      <c r="AR317" s="125"/>
      <c r="AS317" s="125"/>
      <c r="AT317" s="125"/>
      <c r="AU317" s="125"/>
      <c r="AV317" s="125"/>
      <c r="AW317" s="125"/>
      <c r="AX317" s="179"/>
      <c r="AY317" s="180"/>
      <c r="AZ317" s="41">
        <f t="shared" si="110"/>
        <v>1380000</v>
      </c>
      <c r="BA317" s="41">
        <f t="shared" si="114"/>
        <v>0</v>
      </c>
      <c r="BB317" s="110" t="s">
        <v>108</v>
      </c>
      <c r="BD317" s="181"/>
    </row>
    <row r="318" spans="1:56" s="74" customFormat="1" ht="23.2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7"/>
      <c r="N318" s="66"/>
      <c r="O318" s="66"/>
      <c r="P318" s="66"/>
      <c r="Q318" s="66"/>
      <c r="R318" s="66"/>
      <c r="S318" s="66"/>
      <c r="T318" s="66"/>
      <c r="U318" s="66"/>
      <c r="V318" s="67"/>
      <c r="W318" s="67"/>
      <c r="X318" s="67"/>
      <c r="Y318" s="67"/>
      <c r="Z318" s="67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70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71"/>
      <c r="AY318" s="72"/>
      <c r="AZ318" s="41">
        <f t="shared" si="110"/>
        <v>0</v>
      </c>
      <c r="BA318" s="41">
        <f t="shared" si="114"/>
        <v>0</v>
      </c>
      <c r="BB318" s="73" t="s">
        <v>108</v>
      </c>
      <c r="BD318" s="75"/>
    </row>
    <row r="319" spans="1:56" s="253" customFormat="1" ht="23.25">
      <c r="B319" s="254">
        <f>COUNT(B320:B323)</f>
        <v>2</v>
      </c>
      <c r="C319" s="263" t="s">
        <v>531</v>
      </c>
      <c r="D319" s="256"/>
      <c r="E319" s="254"/>
      <c r="F319" s="254"/>
      <c r="G319" s="254"/>
      <c r="H319" s="254"/>
      <c r="I319" s="254"/>
      <c r="J319" s="254"/>
      <c r="K319" s="254"/>
      <c r="L319" s="254"/>
      <c r="M319" s="257">
        <f>SUM(M320:M323)</f>
        <v>1550000</v>
      </c>
      <c r="N319" s="257">
        <f t="shared" ref="N319:AX319" si="125">SUM(N320:N323)</f>
        <v>1550000</v>
      </c>
      <c r="O319" s="257">
        <f t="shared" si="125"/>
        <v>0</v>
      </c>
      <c r="P319" s="257">
        <f t="shared" si="125"/>
        <v>2</v>
      </c>
      <c r="Q319" s="257">
        <f t="shared" si="125"/>
        <v>2</v>
      </c>
      <c r="R319" s="257">
        <f t="shared" si="125"/>
        <v>2</v>
      </c>
      <c r="S319" s="257">
        <f t="shared" si="125"/>
        <v>2</v>
      </c>
      <c r="T319" s="257">
        <f t="shared" si="125"/>
        <v>2</v>
      </c>
      <c r="U319" s="257">
        <f t="shared" si="125"/>
        <v>0</v>
      </c>
      <c r="V319" s="257">
        <f t="shared" si="125"/>
        <v>0</v>
      </c>
      <c r="W319" s="257">
        <f t="shared" si="125"/>
        <v>0</v>
      </c>
      <c r="X319" s="257">
        <f t="shared" si="125"/>
        <v>0</v>
      </c>
      <c r="Y319" s="257">
        <f t="shared" si="125"/>
        <v>0</v>
      </c>
      <c r="Z319" s="257">
        <f t="shared" si="125"/>
        <v>0</v>
      </c>
      <c r="AA319" s="257">
        <f t="shared" si="125"/>
        <v>0</v>
      </c>
      <c r="AB319" s="257">
        <f t="shared" si="125"/>
        <v>0</v>
      </c>
      <c r="AC319" s="257">
        <f t="shared" si="125"/>
        <v>5126</v>
      </c>
      <c r="AD319" s="257">
        <f t="shared" si="125"/>
        <v>5126</v>
      </c>
      <c r="AE319" s="257">
        <f t="shared" si="125"/>
        <v>0</v>
      </c>
      <c r="AF319" s="257">
        <f t="shared" si="125"/>
        <v>180</v>
      </c>
      <c r="AG319" s="257">
        <f t="shared" si="125"/>
        <v>0</v>
      </c>
      <c r="AH319" s="257">
        <f t="shared" si="125"/>
        <v>0</v>
      </c>
      <c r="AI319" s="257">
        <f t="shared" si="125"/>
        <v>0</v>
      </c>
      <c r="AJ319" s="257">
        <f t="shared" si="125"/>
        <v>1550000</v>
      </c>
      <c r="AK319" s="257">
        <f t="shared" si="125"/>
        <v>0</v>
      </c>
      <c r="AL319" s="257">
        <f t="shared" si="125"/>
        <v>1550000</v>
      </c>
      <c r="AM319" s="257">
        <f t="shared" si="125"/>
        <v>0</v>
      </c>
      <c r="AN319" s="257">
        <f t="shared" si="125"/>
        <v>310000</v>
      </c>
      <c r="AO319" s="257">
        <f t="shared" si="125"/>
        <v>505000</v>
      </c>
      <c r="AP319" s="257">
        <f t="shared" si="125"/>
        <v>735000</v>
      </c>
      <c r="AQ319" s="257">
        <f t="shared" si="125"/>
        <v>0</v>
      </c>
      <c r="AR319" s="257">
        <f t="shared" si="125"/>
        <v>0</v>
      </c>
      <c r="AS319" s="257">
        <f t="shared" si="125"/>
        <v>0</v>
      </c>
      <c r="AT319" s="257">
        <f t="shared" si="125"/>
        <v>0</v>
      </c>
      <c r="AU319" s="257">
        <f t="shared" si="125"/>
        <v>0</v>
      </c>
      <c r="AV319" s="257">
        <f t="shared" si="125"/>
        <v>0</v>
      </c>
      <c r="AW319" s="257">
        <f t="shared" si="125"/>
        <v>0</v>
      </c>
      <c r="AX319" s="257">
        <f t="shared" si="125"/>
        <v>0</v>
      </c>
      <c r="AY319" s="257"/>
      <c r="AZ319" s="41">
        <f t="shared" si="110"/>
        <v>1550000</v>
      </c>
      <c r="BA319" s="41">
        <f t="shared" si="114"/>
        <v>0</v>
      </c>
      <c r="BB319" s="254" t="s">
        <v>532</v>
      </c>
      <c r="BD319" s="261"/>
    </row>
    <row r="320" spans="1:56" s="74" customFormat="1" ht="23.2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7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7"/>
      <c r="Z320" s="67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70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71"/>
      <c r="AY320" s="72"/>
      <c r="AZ320" s="41">
        <f t="shared" si="110"/>
        <v>0</v>
      </c>
      <c r="BA320" s="41">
        <f t="shared" si="114"/>
        <v>0</v>
      </c>
      <c r="BB320" s="73" t="s">
        <v>532</v>
      </c>
      <c r="BD320" s="75"/>
    </row>
    <row r="321" spans="1:56" s="536" customFormat="1" ht="23.25">
      <c r="A321" s="162">
        <v>2</v>
      </c>
      <c r="B321" s="153">
        <v>1</v>
      </c>
      <c r="C321" s="235" t="s">
        <v>533</v>
      </c>
      <c r="D321" s="162">
        <v>2.1</v>
      </c>
      <c r="E321" s="162">
        <v>9</v>
      </c>
      <c r="F321" s="153" t="s">
        <v>532</v>
      </c>
      <c r="G321" s="864" t="s">
        <v>314</v>
      </c>
      <c r="H321" s="864" t="s">
        <v>83</v>
      </c>
      <c r="I321" s="571" t="s">
        <v>84</v>
      </c>
      <c r="J321" s="153" t="s">
        <v>85</v>
      </c>
      <c r="K321" s="550">
        <v>18.997699999999998</v>
      </c>
      <c r="L321" s="550">
        <v>101.22499999999999</v>
      </c>
      <c r="M321" s="567">
        <v>600000</v>
      </c>
      <c r="N321" s="567">
        <v>600000</v>
      </c>
      <c r="O321" s="567"/>
      <c r="P321" s="162">
        <v>1</v>
      </c>
      <c r="Q321" s="162">
        <v>1</v>
      </c>
      <c r="R321" s="162">
        <v>1</v>
      </c>
      <c r="S321" s="162">
        <v>1</v>
      </c>
      <c r="T321" s="162">
        <v>1</v>
      </c>
      <c r="U321" s="162"/>
      <c r="V321" s="162"/>
      <c r="W321" s="162"/>
      <c r="X321" s="162"/>
      <c r="Y321" s="162"/>
      <c r="Z321" s="162"/>
      <c r="AA321" s="162"/>
      <c r="AB321" s="162"/>
      <c r="AC321" s="153">
        <v>2563</v>
      </c>
      <c r="AD321" s="153">
        <v>2563</v>
      </c>
      <c r="AE321" s="153" t="s">
        <v>69</v>
      </c>
      <c r="AF321" s="153">
        <v>90</v>
      </c>
      <c r="AG321" s="153" t="s">
        <v>534</v>
      </c>
      <c r="AH321" s="162"/>
      <c r="AI321" s="162"/>
      <c r="AJ321" s="567">
        <v>600000</v>
      </c>
      <c r="AK321" s="544"/>
      <c r="AL321" s="567">
        <f t="shared" ref="AL321:AL322" si="126">SUM(AM321:AX321)</f>
        <v>600000</v>
      </c>
      <c r="AM321" s="567"/>
      <c r="AN321" s="169">
        <v>120000</v>
      </c>
      <c r="AO321" s="169">
        <v>220000</v>
      </c>
      <c r="AP321" s="169">
        <v>260000</v>
      </c>
      <c r="AQ321" s="567"/>
      <c r="AR321" s="567"/>
      <c r="AS321" s="567"/>
      <c r="AT321" s="567"/>
      <c r="AU321" s="567"/>
      <c r="AV321" s="567"/>
      <c r="AW321" s="567"/>
      <c r="AX321" s="865"/>
      <c r="AY321" s="647"/>
      <c r="AZ321" s="41">
        <f t="shared" si="110"/>
        <v>600000</v>
      </c>
      <c r="BA321" s="41">
        <f t="shared" si="114"/>
        <v>0</v>
      </c>
      <c r="BB321" s="162" t="s">
        <v>532</v>
      </c>
      <c r="BD321" s="866"/>
    </row>
    <row r="322" spans="1:56" s="536" customFormat="1" ht="23.25">
      <c r="A322" s="162">
        <v>2</v>
      </c>
      <c r="B322" s="153">
        <v>2</v>
      </c>
      <c r="C322" s="235" t="s">
        <v>535</v>
      </c>
      <c r="D322" s="162">
        <v>2.1</v>
      </c>
      <c r="E322" s="162">
        <v>9</v>
      </c>
      <c r="F322" s="153" t="s">
        <v>532</v>
      </c>
      <c r="G322" s="864" t="s">
        <v>314</v>
      </c>
      <c r="H322" s="864" t="s">
        <v>83</v>
      </c>
      <c r="I322" s="571" t="s">
        <v>84</v>
      </c>
      <c r="J322" s="153" t="s">
        <v>85</v>
      </c>
      <c r="K322" s="550">
        <v>19.017113999999999</v>
      </c>
      <c r="L322" s="550">
        <v>101.203351</v>
      </c>
      <c r="M322" s="567">
        <v>950000</v>
      </c>
      <c r="N322" s="567">
        <v>950000</v>
      </c>
      <c r="O322" s="567"/>
      <c r="P322" s="162">
        <v>1</v>
      </c>
      <c r="Q322" s="162">
        <v>1</v>
      </c>
      <c r="R322" s="162">
        <v>1</v>
      </c>
      <c r="S322" s="162">
        <v>1</v>
      </c>
      <c r="T322" s="162">
        <v>1</v>
      </c>
      <c r="U322" s="162"/>
      <c r="V322" s="162"/>
      <c r="W322" s="162"/>
      <c r="X322" s="162"/>
      <c r="Y322" s="162"/>
      <c r="Z322" s="162"/>
      <c r="AA322" s="162"/>
      <c r="AB322" s="162"/>
      <c r="AC322" s="153">
        <v>2563</v>
      </c>
      <c r="AD322" s="153">
        <v>2563</v>
      </c>
      <c r="AE322" s="153" t="s">
        <v>69</v>
      </c>
      <c r="AF322" s="162">
        <v>90</v>
      </c>
      <c r="AG322" s="153" t="s">
        <v>534</v>
      </c>
      <c r="AH322" s="162"/>
      <c r="AI322" s="162"/>
      <c r="AJ322" s="567">
        <v>950000</v>
      </c>
      <c r="AK322" s="544"/>
      <c r="AL322" s="567">
        <f t="shared" si="126"/>
        <v>950000</v>
      </c>
      <c r="AM322" s="567"/>
      <c r="AN322" s="567">
        <v>190000</v>
      </c>
      <c r="AO322" s="567">
        <v>285000</v>
      </c>
      <c r="AP322" s="567">
        <v>475000</v>
      </c>
      <c r="AQ322" s="567"/>
      <c r="AR322" s="567"/>
      <c r="AS322" s="567"/>
      <c r="AT322" s="567"/>
      <c r="AU322" s="567"/>
      <c r="AV322" s="567"/>
      <c r="AW322" s="567"/>
      <c r="AX322" s="865"/>
      <c r="AY322" s="647"/>
      <c r="AZ322" s="41">
        <f t="shared" si="110"/>
        <v>950000</v>
      </c>
      <c r="BA322" s="41">
        <f t="shared" si="114"/>
        <v>0</v>
      </c>
      <c r="BB322" s="162" t="s">
        <v>532</v>
      </c>
      <c r="BD322" s="866"/>
    </row>
    <row r="323" spans="1:56" s="74" customFormat="1" ht="23.2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7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7"/>
      <c r="Z323" s="67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70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71"/>
      <c r="AY323" s="72"/>
      <c r="AZ323" s="41">
        <f t="shared" si="110"/>
        <v>0</v>
      </c>
      <c r="BA323" s="41">
        <f t="shared" si="114"/>
        <v>0</v>
      </c>
      <c r="BB323" s="73" t="s">
        <v>532</v>
      </c>
      <c r="BD323" s="75"/>
    </row>
    <row r="324" spans="1:56" s="253" customFormat="1" ht="23.25">
      <c r="B324" s="254"/>
      <c r="C324" s="263" t="s">
        <v>536</v>
      </c>
      <c r="D324" s="256"/>
      <c r="E324" s="254"/>
      <c r="F324" s="254"/>
      <c r="G324" s="254"/>
      <c r="H324" s="254"/>
      <c r="I324" s="254"/>
      <c r="J324" s="254"/>
      <c r="K324" s="254"/>
      <c r="L324" s="254"/>
      <c r="M324" s="257"/>
      <c r="N324" s="257"/>
      <c r="O324" s="254"/>
      <c r="P324" s="254"/>
      <c r="Y324" s="257"/>
      <c r="Z324" s="257"/>
      <c r="AH324" s="254"/>
      <c r="AI324" s="254"/>
      <c r="AJ324" s="254"/>
      <c r="AK324" s="259"/>
      <c r="AL324" s="257"/>
      <c r="AM324" s="257"/>
      <c r="AN324" s="257"/>
      <c r="AO324" s="257"/>
      <c r="AP324" s="257"/>
      <c r="AQ324" s="257"/>
      <c r="AR324" s="257"/>
      <c r="AS324" s="257"/>
      <c r="AT324" s="257"/>
      <c r="AU324" s="257"/>
      <c r="AV324" s="257"/>
      <c r="AW324" s="257"/>
      <c r="AX324" s="375"/>
      <c r="AY324" s="375"/>
      <c r="AZ324" s="41">
        <f t="shared" ref="AZ324:AZ387" si="127">SUM(AM324:AX324)</f>
        <v>0</v>
      </c>
      <c r="BA324" s="41">
        <f t="shared" si="114"/>
        <v>0</v>
      </c>
      <c r="BB324" s="254" t="s">
        <v>116</v>
      </c>
      <c r="BD324" s="261"/>
    </row>
    <row r="325" spans="1:56" s="74" customFormat="1" ht="23.2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7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7"/>
      <c r="Z325" s="67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70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71"/>
      <c r="AY325" s="72"/>
      <c r="AZ325" s="41">
        <f t="shared" si="127"/>
        <v>0</v>
      </c>
      <c r="BA325" s="41">
        <f t="shared" si="114"/>
        <v>0</v>
      </c>
      <c r="BB325" s="73" t="s">
        <v>116</v>
      </c>
      <c r="BD325" s="75"/>
    </row>
    <row r="326" spans="1:56" s="74" customFormat="1" ht="23.2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7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7"/>
      <c r="Z326" s="67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70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71"/>
      <c r="AY326" s="72"/>
      <c r="AZ326" s="41">
        <f t="shared" si="127"/>
        <v>0</v>
      </c>
      <c r="BA326" s="41">
        <f t="shared" si="114"/>
        <v>0</v>
      </c>
      <c r="BB326" s="73" t="s">
        <v>116</v>
      </c>
      <c r="BD326" s="75"/>
    </row>
    <row r="327" spans="1:56" s="531" customFormat="1" ht="23.25">
      <c r="A327" s="86"/>
      <c r="B327" s="86">
        <f>+B328</f>
        <v>1</v>
      </c>
      <c r="C327" s="87" t="s">
        <v>537</v>
      </c>
      <c r="D327" s="355"/>
      <c r="E327" s="86"/>
      <c r="F327" s="86"/>
      <c r="G327" s="88"/>
      <c r="H327" s="88"/>
      <c r="I327" s="88"/>
      <c r="J327" s="88"/>
      <c r="K327" s="86"/>
      <c r="L327" s="867"/>
      <c r="M327" s="868">
        <f>+M328</f>
        <v>12000000</v>
      </c>
      <c r="N327" s="868">
        <f>+N328</f>
        <v>12000000</v>
      </c>
      <c r="O327" s="868">
        <f t="shared" ref="O327:AX327" si="128">+O328</f>
        <v>0</v>
      </c>
      <c r="P327" s="868">
        <f t="shared" si="128"/>
        <v>0</v>
      </c>
      <c r="Q327" s="868">
        <f t="shared" si="128"/>
        <v>0</v>
      </c>
      <c r="R327" s="868">
        <f t="shared" si="128"/>
        <v>0</v>
      </c>
      <c r="S327" s="868">
        <f t="shared" si="128"/>
        <v>0</v>
      </c>
      <c r="T327" s="868">
        <f t="shared" si="128"/>
        <v>0</v>
      </c>
      <c r="U327" s="868">
        <f t="shared" si="128"/>
        <v>0</v>
      </c>
      <c r="V327" s="868">
        <f t="shared" si="128"/>
        <v>0</v>
      </c>
      <c r="W327" s="868">
        <f t="shared" si="128"/>
        <v>0</v>
      </c>
      <c r="X327" s="868">
        <f t="shared" si="128"/>
        <v>0</v>
      </c>
      <c r="Y327" s="868">
        <f t="shared" si="128"/>
        <v>0</v>
      </c>
      <c r="Z327" s="868">
        <f t="shared" si="128"/>
        <v>0</v>
      </c>
      <c r="AA327" s="868">
        <f t="shared" si="128"/>
        <v>0</v>
      </c>
      <c r="AB327" s="868">
        <f t="shared" si="128"/>
        <v>0</v>
      </c>
      <c r="AC327" s="868">
        <f t="shared" si="128"/>
        <v>0</v>
      </c>
      <c r="AD327" s="868">
        <f t="shared" si="128"/>
        <v>0</v>
      </c>
      <c r="AE327" s="868">
        <f t="shared" si="128"/>
        <v>0</v>
      </c>
      <c r="AF327" s="868">
        <f t="shared" si="128"/>
        <v>0</v>
      </c>
      <c r="AG327" s="868">
        <f t="shared" si="128"/>
        <v>0</v>
      </c>
      <c r="AH327" s="868">
        <f t="shared" si="128"/>
        <v>0</v>
      </c>
      <c r="AI327" s="868">
        <f t="shared" si="128"/>
        <v>0</v>
      </c>
      <c r="AJ327" s="868">
        <f t="shared" si="128"/>
        <v>12000000</v>
      </c>
      <c r="AK327" s="868">
        <f t="shared" si="128"/>
        <v>0</v>
      </c>
      <c r="AL327" s="868">
        <f t="shared" si="128"/>
        <v>12000000</v>
      </c>
      <c r="AM327" s="868">
        <f t="shared" si="128"/>
        <v>2000000</v>
      </c>
      <c r="AN327" s="868">
        <f t="shared" si="128"/>
        <v>2000000</v>
      </c>
      <c r="AO327" s="868">
        <f t="shared" si="128"/>
        <v>1000000</v>
      </c>
      <c r="AP327" s="868">
        <f t="shared" si="128"/>
        <v>1000000</v>
      </c>
      <c r="AQ327" s="868">
        <f t="shared" si="128"/>
        <v>1000000</v>
      </c>
      <c r="AR327" s="868">
        <f t="shared" si="128"/>
        <v>1000000</v>
      </c>
      <c r="AS327" s="868">
        <f t="shared" si="128"/>
        <v>1000000</v>
      </c>
      <c r="AT327" s="868">
        <f t="shared" si="128"/>
        <v>1000000</v>
      </c>
      <c r="AU327" s="868">
        <f t="shared" si="128"/>
        <v>1000000</v>
      </c>
      <c r="AV327" s="868">
        <f t="shared" si="128"/>
        <v>1000000</v>
      </c>
      <c r="AW327" s="868">
        <f t="shared" si="128"/>
        <v>0</v>
      </c>
      <c r="AX327" s="868">
        <f t="shared" si="128"/>
        <v>0</v>
      </c>
      <c r="AY327" s="868"/>
      <c r="AZ327" s="41">
        <f t="shared" si="127"/>
        <v>12000000</v>
      </c>
      <c r="BA327" s="41">
        <f t="shared" si="114"/>
        <v>0</v>
      </c>
      <c r="BB327" s="530">
        <v>3</v>
      </c>
      <c r="BD327" s="532"/>
    </row>
    <row r="328" spans="1:56" s="253" customFormat="1" ht="23.25">
      <c r="B328" s="254">
        <f>COUNT(B329:B331)</f>
        <v>1</v>
      </c>
      <c r="C328" s="264" t="s">
        <v>137</v>
      </c>
      <c r="D328" s="256"/>
      <c r="E328" s="254"/>
      <c r="F328" s="254"/>
      <c r="G328" s="254"/>
      <c r="H328" s="254"/>
      <c r="I328" s="254"/>
      <c r="J328" s="254"/>
      <c r="K328" s="254"/>
      <c r="L328" s="254"/>
      <c r="M328" s="257">
        <f>+M330</f>
        <v>12000000</v>
      </c>
      <c r="N328" s="257">
        <f>+N330</f>
        <v>12000000</v>
      </c>
      <c r="O328" s="257">
        <f>+M328-N328</f>
        <v>0</v>
      </c>
      <c r="P328" s="254"/>
      <c r="U328" s="257">
        <f t="shared" ref="U328:Z328" si="129">SUM(U331:U331)</f>
        <v>0</v>
      </c>
      <c r="V328" s="257">
        <f t="shared" si="129"/>
        <v>0</v>
      </c>
      <c r="W328" s="257">
        <f t="shared" si="129"/>
        <v>0</v>
      </c>
      <c r="X328" s="257">
        <f t="shared" si="129"/>
        <v>0</v>
      </c>
      <c r="Y328" s="257">
        <f t="shared" si="129"/>
        <v>0</v>
      </c>
      <c r="Z328" s="257">
        <f t="shared" si="129"/>
        <v>0</v>
      </c>
      <c r="AH328" s="254"/>
      <c r="AI328" s="254"/>
      <c r="AJ328" s="257">
        <f>SUM(AJ329:AJ331)</f>
        <v>12000000</v>
      </c>
      <c r="AK328" s="259">
        <f t="shared" ref="AK328:AX328" si="130">SUM(AK329:AK331)</f>
        <v>0</v>
      </c>
      <c r="AL328" s="257">
        <f t="shared" si="130"/>
        <v>12000000</v>
      </c>
      <c r="AM328" s="257">
        <f t="shared" si="130"/>
        <v>2000000</v>
      </c>
      <c r="AN328" s="257">
        <f t="shared" si="130"/>
        <v>2000000</v>
      </c>
      <c r="AO328" s="257">
        <f t="shared" si="130"/>
        <v>1000000</v>
      </c>
      <c r="AP328" s="257">
        <f t="shared" si="130"/>
        <v>1000000</v>
      </c>
      <c r="AQ328" s="257">
        <f t="shared" si="130"/>
        <v>1000000</v>
      </c>
      <c r="AR328" s="257">
        <f t="shared" si="130"/>
        <v>1000000</v>
      </c>
      <c r="AS328" s="257">
        <f t="shared" si="130"/>
        <v>1000000</v>
      </c>
      <c r="AT328" s="257">
        <f t="shared" si="130"/>
        <v>1000000</v>
      </c>
      <c r="AU328" s="257">
        <f t="shared" si="130"/>
        <v>1000000</v>
      </c>
      <c r="AV328" s="257">
        <f t="shared" si="130"/>
        <v>1000000</v>
      </c>
      <c r="AW328" s="257">
        <f t="shared" si="130"/>
        <v>0</v>
      </c>
      <c r="AX328" s="375">
        <f t="shared" si="130"/>
        <v>0</v>
      </c>
      <c r="AY328" s="375"/>
      <c r="AZ328" s="41">
        <f t="shared" si="127"/>
        <v>12000000</v>
      </c>
      <c r="BA328" s="41">
        <f t="shared" si="114"/>
        <v>0</v>
      </c>
      <c r="BB328" s="254" t="s">
        <v>101</v>
      </c>
      <c r="BD328" s="261"/>
    </row>
    <row r="329" spans="1:56" s="74" customFormat="1" ht="23.2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7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7"/>
      <c r="Z329" s="67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70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71"/>
      <c r="AY329" s="72"/>
      <c r="AZ329" s="41">
        <f t="shared" si="127"/>
        <v>0</v>
      </c>
      <c r="BA329" s="41">
        <f t="shared" si="114"/>
        <v>0</v>
      </c>
      <c r="BB329" s="73" t="s">
        <v>101</v>
      </c>
      <c r="BD329" s="75"/>
    </row>
    <row r="330" spans="1:56" s="878" customFormat="1" ht="42">
      <c r="A330" s="123">
        <v>2</v>
      </c>
      <c r="B330" s="123">
        <v>1</v>
      </c>
      <c r="C330" s="869" t="s">
        <v>538</v>
      </c>
      <c r="D330" s="123">
        <v>3.3</v>
      </c>
      <c r="E330" s="123">
        <v>13</v>
      </c>
      <c r="F330" s="870" t="s">
        <v>539</v>
      </c>
      <c r="G330" s="870" t="s">
        <v>159</v>
      </c>
      <c r="H330" s="870" t="s">
        <v>66</v>
      </c>
      <c r="I330" s="871" t="s">
        <v>68</v>
      </c>
      <c r="J330" s="872" t="s">
        <v>160</v>
      </c>
      <c r="K330" s="873" t="s">
        <v>540</v>
      </c>
      <c r="L330" s="873" t="s">
        <v>541</v>
      </c>
      <c r="M330" s="874">
        <v>12000000</v>
      </c>
      <c r="N330" s="874">
        <v>12000000</v>
      </c>
      <c r="O330" s="125">
        <f>M330-N330</f>
        <v>0</v>
      </c>
      <c r="P330" s="875">
        <v>1</v>
      </c>
      <c r="Q330" s="875">
        <v>1</v>
      </c>
      <c r="R330" s="875">
        <v>1</v>
      </c>
      <c r="S330" s="875">
        <v>1</v>
      </c>
      <c r="T330" s="875">
        <v>1</v>
      </c>
      <c r="U330" s="123"/>
      <c r="V330" s="123"/>
      <c r="W330" s="123"/>
      <c r="X330" s="123"/>
      <c r="Y330" s="876"/>
      <c r="Z330" s="123"/>
      <c r="AA330" s="123"/>
      <c r="AB330" s="123"/>
      <c r="AC330" s="123">
        <v>2563</v>
      </c>
      <c r="AD330" s="123">
        <v>2563</v>
      </c>
      <c r="AE330" s="123" t="s">
        <v>69</v>
      </c>
      <c r="AF330" s="123"/>
      <c r="AG330" s="123"/>
      <c r="AH330" s="123"/>
      <c r="AI330" s="142"/>
      <c r="AJ330" s="874">
        <v>12000000</v>
      </c>
      <c r="AK330" s="874"/>
      <c r="AL330" s="874">
        <v>12000000</v>
      </c>
      <c r="AM330" s="874">
        <v>2000000</v>
      </c>
      <c r="AN330" s="874">
        <v>2000000</v>
      </c>
      <c r="AO330" s="874">
        <v>1000000</v>
      </c>
      <c r="AP330" s="874">
        <v>1000000</v>
      </c>
      <c r="AQ330" s="874">
        <v>1000000</v>
      </c>
      <c r="AR330" s="874">
        <v>1000000</v>
      </c>
      <c r="AS330" s="874">
        <v>1000000</v>
      </c>
      <c r="AT330" s="874">
        <v>1000000</v>
      </c>
      <c r="AU330" s="874">
        <v>1000000</v>
      </c>
      <c r="AV330" s="874">
        <v>1000000</v>
      </c>
      <c r="AW330" s="874"/>
      <c r="AX330" s="874"/>
      <c r="AY330" s="877"/>
      <c r="AZ330" s="41">
        <f t="shared" si="127"/>
        <v>12000000</v>
      </c>
      <c r="BA330" s="41">
        <f t="shared" si="114"/>
        <v>0</v>
      </c>
      <c r="BB330" s="352" t="s">
        <v>101</v>
      </c>
      <c r="BC330" s="353"/>
    </row>
    <row r="331" spans="1:56" s="74" customFormat="1" ht="23.2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7"/>
      <c r="N331" s="66"/>
      <c r="O331" s="66"/>
      <c r="P331" s="66"/>
      <c r="Q331" s="66"/>
      <c r="R331" s="66"/>
      <c r="S331" s="66"/>
      <c r="T331" s="66"/>
      <c r="U331" s="67"/>
      <c r="V331" s="67"/>
      <c r="W331" s="67"/>
      <c r="X331" s="67"/>
      <c r="Y331" s="67"/>
      <c r="Z331" s="67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70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71"/>
      <c r="AY331" s="72"/>
      <c r="AZ331" s="41">
        <f t="shared" si="127"/>
        <v>0</v>
      </c>
      <c r="BA331" s="41">
        <f t="shared" si="114"/>
        <v>0</v>
      </c>
      <c r="BB331" s="73" t="s">
        <v>101</v>
      </c>
      <c r="BD331" s="75"/>
    </row>
    <row r="332" spans="1:56" s="84" customFormat="1" ht="23.25">
      <c r="B332" s="879">
        <f>+B333+B399</f>
        <v>70</v>
      </c>
      <c r="C332" s="77" t="s">
        <v>542</v>
      </c>
      <c r="D332" s="880"/>
      <c r="E332" s="879"/>
      <c r="F332" s="879"/>
      <c r="G332" s="879"/>
      <c r="H332" s="879"/>
      <c r="I332" s="879"/>
      <c r="J332" s="879"/>
      <c r="K332" s="879"/>
      <c r="L332" s="879"/>
      <c r="M332" s="881">
        <f>+M333+M399</f>
        <v>238545000</v>
      </c>
      <c r="N332" s="881">
        <f>+N333+N399</f>
        <v>238545000</v>
      </c>
      <c r="O332" s="879"/>
      <c r="P332" s="879"/>
      <c r="AH332" s="879"/>
      <c r="AI332" s="879"/>
      <c r="AJ332" s="881">
        <f>+AJ333+AJ399</f>
        <v>238545000</v>
      </c>
      <c r="AK332" s="882"/>
      <c r="AL332" s="881">
        <f t="shared" ref="AL332:AX332" si="131">+AL333+AL399</f>
        <v>238545000</v>
      </c>
      <c r="AM332" s="881">
        <f t="shared" si="131"/>
        <v>6170666</v>
      </c>
      <c r="AN332" s="881">
        <f t="shared" si="131"/>
        <v>17054166</v>
      </c>
      <c r="AO332" s="881">
        <f t="shared" si="131"/>
        <v>24180666</v>
      </c>
      <c r="AP332" s="881">
        <f t="shared" si="131"/>
        <v>30405166</v>
      </c>
      <c r="AQ332" s="881">
        <f t="shared" si="131"/>
        <v>23656666</v>
      </c>
      <c r="AR332" s="881">
        <f t="shared" si="131"/>
        <v>29627670</v>
      </c>
      <c r="AS332" s="881">
        <f t="shared" si="131"/>
        <v>43184000</v>
      </c>
      <c r="AT332" s="881">
        <f t="shared" si="131"/>
        <v>32028000</v>
      </c>
      <c r="AU332" s="881">
        <f t="shared" si="131"/>
        <v>13372000</v>
      </c>
      <c r="AV332" s="881">
        <f t="shared" si="131"/>
        <v>10198000</v>
      </c>
      <c r="AW332" s="881">
        <f t="shared" si="131"/>
        <v>5390000</v>
      </c>
      <c r="AX332" s="883">
        <f t="shared" si="131"/>
        <v>3278000</v>
      </c>
      <c r="AY332" s="883"/>
      <c r="AZ332" s="41">
        <f t="shared" si="127"/>
        <v>238545000</v>
      </c>
      <c r="BA332" s="41">
        <f t="shared" si="114"/>
        <v>0</v>
      </c>
      <c r="BB332" s="83">
        <v>2</v>
      </c>
      <c r="BD332" s="85"/>
    </row>
    <row r="333" spans="1:56" s="884" customFormat="1" ht="23.25">
      <c r="B333" s="218">
        <f>+B334+B359+B369+B385+B394</f>
        <v>50</v>
      </c>
      <c r="C333" s="885" t="s">
        <v>543</v>
      </c>
      <c r="D333" s="886"/>
      <c r="E333" s="218"/>
      <c r="F333" s="218"/>
      <c r="G333" s="218"/>
      <c r="H333" s="218"/>
      <c r="I333" s="218"/>
      <c r="J333" s="218"/>
      <c r="K333" s="218"/>
      <c r="L333" s="218"/>
      <c r="M333" s="212">
        <f>+M334+M359+M369+M385+M394</f>
        <v>46455000</v>
      </c>
      <c r="N333" s="212">
        <f>+N334+N359+N369+N385+N394</f>
        <v>46455000</v>
      </c>
      <c r="O333" s="207"/>
      <c r="P333" s="207"/>
      <c r="Q333" s="206"/>
      <c r="R333" s="206"/>
      <c r="S333" s="206"/>
      <c r="T333" s="206"/>
      <c r="U333" s="206"/>
      <c r="V333" s="212">
        <f>+V334+V359+V369+V385+V394</f>
        <v>51278</v>
      </c>
      <c r="W333" s="212">
        <f>+W334+W359+W369+W385+W394</f>
        <v>198</v>
      </c>
      <c r="X333" s="212">
        <f>+X334+X359+X369+X385+X394</f>
        <v>20.119</v>
      </c>
      <c r="Y333" s="212">
        <f>+Y334+Y359+Y369+Y385+Y394</f>
        <v>6315</v>
      </c>
      <c r="Z333" s="212">
        <f>+Z334+Z359+Z369+Z385+Z394</f>
        <v>438</v>
      </c>
      <c r="AH333" s="218"/>
      <c r="AI333" s="218"/>
      <c r="AJ333" s="212">
        <f t="shared" ref="AJ333:AX333" si="132">+AJ334+AJ359+AJ369+AJ385+AJ394</f>
        <v>46455000</v>
      </c>
      <c r="AK333" s="449">
        <f t="shared" si="132"/>
        <v>0</v>
      </c>
      <c r="AL333" s="212">
        <f t="shared" si="132"/>
        <v>46455000</v>
      </c>
      <c r="AM333" s="212">
        <f t="shared" si="132"/>
        <v>3906166</v>
      </c>
      <c r="AN333" s="212">
        <f t="shared" si="132"/>
        <v>12705666</v>
      </c>
      <c r="AO333" s="212">
        <f t="shared" si="132"/>
        <v>12956166</v>
      </c>
      <c r="AP333" s="212">
        <f t="shared" si="132"/>
        <v>13346666</v>
      </c>
      <c r="AQ333" s="212">
        <f t="shared" si="132"/>
        <v>986666</v>
      </c>
      <c r="AR333" s="212">
        <f t="shared" si="132"/>
        <v>705670</v>
      </c>
      <c r="AS333" s="212">
        <f t="shared" si="132"/>
        <v>510000</v>
      </c>
      <c r="AT333" s="212">
        <f t="shared" si="132"/>
        <v>398000</v>
      </c>
      <c r="AU333" s="212">
        <f t="shared" si="132"/>
        <v>286000</v>
      </c>
      <c r="AV333" s="212">
        <f t="shared" si="132"/>
        <v>238000</v>
      </c>
      <c r="AW333" s="212">
        <f t="shared" si="132"/>
        <v>222000</v>
      </c>
      <c r="AX333" s="887">
        <f t="shared" si="132"/>
        <v>194000</v>
      </c>
      <c r="AY333" s="887"/>
      <c r="AZ333" s="41">
        <f t="shared" si="127"/>
        <v>46455000</v>
      </c>
      <c r="BA333" s="41">
        <f t="shared" si="114"/>
        <v>0</v>
      </c>
      <c r="BB333" s="218">
        <v>3</v>
      </c>
      <c r="BD333" s="888"/>
    </row>
    <row r="334" spans="1:56" s="226" customFormat="1" ht="23.25">
      <c r="B334" s="223">
        <f>COUNT(B335:B358)</f>
        <v>22</v>
      </c>
      <c r="C334" s="889" t="s">
        <v>118</v>
      </c>
      <c r="D334" s="264"/>
      <c r="E334" s="223"/>
      <c r="F334" s="223"/>
      <c r="G334" s="223"/>
      <c r="H334" s="223"/>
      <c r="I334" s="223"/>
      <c r="J334" s="223"/>
      <c r="K334" s="223"/>
      <c r="L334" s="223"/>
      <c r="M334" s="227">
        <f>SUM(M335:M358)</f>
        <v>18150000</v>
      </c>
      <c r="N334" s="227">
        <f>SUM(N335:N358)</f>
        <v>18150000</v>
      </c>
      <c r="O334" s="227">
        <f>SUM(O335:O358)</f>
        <v>0</v>
      </c>
      <c r="P334" s="223"/>
      <c r="V334" s="227">
        <f>SUM(V335:V358)</f>
        <v>48840</v>
      </c>
      <c r="W334" s="228">
        <f>SUM(W335:W358)</f>
        <v>198</v>
      </c>
      <c r="X334" s="229">
        <f>SUM(X335:X358)</f>
        <v>20.119</v>
      </c>
      <c r="Y334" s="227">
        <f>SUM(Y335:Y358)</f>
        <v>6215</v>
      </c>
      <c r="Z334" s="227">
        <f>SUM(Z335:Z358)</f>
        <v>375</v>
      </c>
      <c r="AH334" s="223"/>
      <c r="AI334" s="223"/>
      <c r="AJ334" s="227">
        <f t="shared" ref="AJ334:AX334" si="133">SUM(AJ335:AJ358)</f>
        <v>18150000</v>
      </c>
      <c r="AK334" s="265">
        <f t="shared" si="133"/>
        <v>0</v>
      </c>
      <c r="AL334" s="227">
        <f t="shared" si="133"/>
        <v>18150000</v>
      </c>
      <c r="AM334" s="227">
        <f t="shared" si="133"/>
        <v>1091500</v>
      </c>
      <c r="AN334" s="227">
        <f t="shared" si="133"/>
        <v>5457000</v>
      </c>
      <c r="AO334" s="227">
        <f t="shared" si="133"/>
        <v>5405500</v>
      </c>
      <c r="AP334" s="227">
        <f t="shared" si="133"/>
        <v>4587000</v>
      </c>
      <c r="AQ334" s="227">
        <f t="shared" si="133"/>
        <v>457000</v>
      </c>
      <c r="AR334" s="227">
        <f t="shared" si="133"/>
        <v>256000</v>
      </c>
      <c r="AS334" s="227">
        <f t="shared" si="133"/>
        <v>352000</v>
      </c>
      <c r="AT334" s="227">
        <f t="shared" si="133"/>
        <v>240000</v>
      </c>
      <c r="AU334" s="227">
        <f t="shared" si="133"/>
        <v>128000</v>
      </c>
      <c r="AV334" s="227">
        <f t="shared" si="133"/>
        <v>80000</v>
      </c>
      <c r="AW334" s="227">
        <f t="shared" si="133"/>
        <v>64000</v>
      </c>
      <c r="AX334" s="266">
        <f t="shared" si="133"/>
        <v>32000</v>
      </c>
      <c r="AY334" s="266"/>
      <c r="AZ334" s="41">
        <f t="shared" si="127"/>
        <v>18150000</v>
      </c>
      <c r="BA334" s="41">
        <f t="shared" si="114"/>
        <v>0</v>
      </c>
      <c r="BB334" s="254" t="s">
        <v>76</v>
      </c>
      <c r="BD334" s="267"/>
    </row>
    <row r="335" spans="1:56" s="74" customFormat="1" ht="23.2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7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70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71"/>
      <c r="AY335" s="72"/>
      <c r="AZ335" s="41">
        <f t="shared" si="127"/>
        <v>0</v>
      </c>
      <c r="BA335" s="41">
        <f t="shared" si="114"/>
        <v>0</v>
      </c>
      <c r="BB335" s="73" t="s">
        <v>76</v>
      </c>
      <c r="BD335" s="75"/>
    </row>
    <row r="336" spans="1:56" s="172" customFormat="1" ht="23.25">
      <c r="A336" s="153">
        <v>2</v>
      </c>
      <c r="B336" s="234">
        <v>1</v>
      </c>
      <c r="C336" s="235" t="s">
        <v>544</v>
      </c>
      <c r="D336" s="153">
        <v>2.1</v>
      </c>
      <c r="E336" s="162">
        <v>9</v>
      </c>
      <c r="F336" s="609" t="s">
        <v>75</v>
      </c>
      <c r="G336" s="609" t="s">
        <v>65</v>
      </c>
      <c r="H336" s="586" t="s">
        <v>76</v>
      </c>
      <c r="I336" s="537" t="s">
        <v>209</v>
      </c>
      <c r="J336" s="537" t="s">
        <v>78</v>
      </c>
      <c r="K336" s="153">
        <v>19.896899999999999</v>
      </c>
      <c r="L336" s="153">
        <v>99.847800000000007</v>
      </c>
      <c r="M336" s="567">
        <v>1600000</v>
      </c>
      <c r="N336" s="567">
        <v>1600000</v>
      </c>
      <c r="O336" s="169">
        <f t="shared" ref="O336:O357" si="134">+M336-N336</f>
        <v>0</v>
      </c>
      <c r="P336" s="162">
        <v>1</v>
      </c>
      <c r="Q336" s="162">
        <v>1</v>
      </c>
      <c r="R336" s="162">
        <v>1</v>
      </c>
      <c r="S336" s="162">
        <v>1</v>
      </c>
      <c r="T336" s="162">
        <v>1</v>
      </c>
      <c r="U336" s="111"/>
      <c r="V336" s="564">
        <v>2000</v>
      </c>
      <c r="W336" s="890"/>
      <c r="X336" s="891"/>
      <c r="Y336" s="864"/>
      <c r="Z336" s="864">
        <v>20</v>
      </c>
      <c r="AA336" s="153"/>
      <c r="AB336" s="153"/>
      <c r="AC336" s="153">
        <v>2563</v>
      </c>
      <c r="AD336" s="153">
        <v>2563</v>
      </c>
      <c r="AE336" s="153" t="s">
        <v>69</v>
      </c>
      <c r="AF336" s="153">
        <v>365</v>
      </c>
      <c r="AG336" s="153" t="s">
        <v>80</v>
      </c>
      <c r="AH336" s="153"/>
      <c r="AI336" s="153"/>
      <c r="AJ336" s="567">
        <v>1600000</v>
      </c>
      <c r="AK336" s="545" t="s">
        <v>79</v>
      </c>
      <c r="AL336" s="567">
        <v>1600000</v>
      </c>
      <c r="AM336" s="169">
        <v>16000</v>
      </c>
      <c r="AN336" s="169">
        <v>48000</v>
      </c>
      <c r="AO336" s="169">
        <v>96000</v>
      </c>
      <c r="AP336" s="169">
        <v>128000</v>
      </c>
      <c r="AQ336" s="169">
        <v>160000</v>
      </c>
      <c r="AR336" s="169">
        <v>256000</v>
      </c>
      <c r="AS336" s="169">
        <v>352000</v>
      </c>
      <c r="AT336" s="169">
        <v>240000</v>
      </c>
      <c r="AU336" s="169">
        <v>128000</v>
      </c>
      <c r="AV336" s="169">
        <v>80000</v>
      </c>
      <c r="AW336" s="169">
        <v>64000</v>
      </c>
      <c r="AX336" s="249">
        <v>32000</v>
      </c>
      <c r="AY336" s="180"/>
      <c r="AZ336" s="41">
        <f t="shared" si="127"/>
        <v>1600000</v>
      </c>
      <c r="BA336" s="41">
        <f t="shared" si="114"/>
        <v>0</v>
      </c>
      <c r="BB336" s="153" t="s">
        <v>76</v>
      </c>
      <c r="BD336" s="173"/>
    </row>
    <row r="337" spans="1:56" s="536" customFormat="1" ht="20.25" customHeight="1">
      <c r="A337" s="162">
        <v>2</v>
      </c>
      <c r="B337" s="234">
        <v>2</v>
      </c>
      <c r="C337" s="892" t="s">
        <v>545</v>
      </c>
      <c r="D337" s="162">
        <v>2.1</v>
      </c>
      <c r="E337" s="555">
        <v>9</v>
      </c>
      <c r="F337" s="409" t="s">
        <v>546</v>
      </c>
      <c r="G337" s="409" t="s">
        <v>547</v>
      </c>
      <c r="H337" s="162" t="s">
        <v>76</v>
      </c>
      <c r="I337" s="605" t="s">
        <v>291</v>
      </c>
      <c r="J337" s="238" t="s">
        <v>90</v>
      </c>
      <c r="K337" s="239">
        <v>19.451274999999999</v>
      </c>
      <c r="L337" s="239">
        <v>100.003578</v>
      </c>
      <c r="M337" s="567">
        <v>750000</v>
      </c>
      <c r="N337" s="567">
        <v>750000</v>
      </c>
      <c r="O337" s="169">
        <f t="shared" si="134"/>
        <v>0</v>
      </c>
      <c r="P337" s="162">
        <v>1</v>
      </c>
      <c r="Q337" s="162">
        <v>1</v>
      </c>
      <c r="R337" s="162">
        <v>1</v>
      </c>
      <c r="S337" s="162">
        <v>1</v>
      </c>
      <c r="T337" s="162">
        <v>1</v>
      </c>
      <c r="U337" s="111"/>
      <c r="V337" s="564">
        <v>2000</v>
      </c>
      <c r="W337" s="893"/>
      <c r="X337" s="891"/>
      <c r="Y337" s="586">
        <v>90</v>
      </c>
      <c r="Z337" s="864">
        <v>20</v>
      </c>
      <c r="AA337" s="162" t="s">
        <v>79</v>
      </c>
      <c r="AB337" s="162" t="s">
        <v>79</v>
      </c>
      <c r="AC337" s="162">
        <v>2563</v>
      </c>
      <c r="AD337" s="162">
        <v>2563</v>
      </c>
      <c r="AE337" s="162" t="s">
        <v>69</v>
      </c>
      <c r="AF337" s="162">
        <v>90</v>
      </c>
      <c r="AG337" s="162" t="s">
        <v>80</v>
      </c>
      <c r="AH337" s="162"/>
      <c r="AI337" s="162"/>
      <c r="AJ337" s="567">
        <v>750000</v>
      </c>
      <c r="AK337" s="544"/>
      <c r="AL337" s="567">
        <v>750000</v>
      </c>
      <c r="AM337" s="567">
        <v>37500</v>
      </c>
      <c r="AN337" s="567">
        <v>105000</v>
      </c>
      <c r="AO337" s="567">
        <v>187500</v>
      </c>
      <c r="AP337" s="567">
        <v>285000</v>
      </c>
      <c r="AQ337" s="567">
        <v>135000</v>
      </c>
      <c r="AR337" s="567"/>
      <c r="AS337" s="567"/>
      <c r="AT337" s="567"/>
      <c r="AU337" s="567"/>
      <c r="AV337" s="567"/>
      <c r="AW337" s="567"/>
      <c r="AX337" s="865"/>
      <c r="AY337" s="647"/>
      <c r="AZ337" s="41">
        <f t="shared" si="127"/>
        <v>750000</v>
      </c>
      <c r="BA337" s="41">
        <f t="shared" si="114"/>
        <v>0</v>
      </c>
      <c r="BB337" s="162" t="s">
        <v>76</v>
      </c>
      <c r="BD337" s="866"/>
    </row>
    <row r="338" spans="1:56" s="172" customFormat="1" ht="23.25">
      <c r="A338" s="153">
        <v>2</v>
      </c>
      <c r="B338" s="234">
        <v>3</v>
      </c>
      <c r="C338" s="554" t="s">
        <v>548</v>
      </c>
      <c r="D338" s="153">
        <v>2.1</v>
      </c>
      <c r="E338" s="555">
        <v>9</v>
      </c>
      <c r="F338" s="409" t="s">
        <v>549</v>
      </c>
      <c r="G338" s="409" t="s">
        <v>189</v>
      </c>
      <c r="H338" s="162" t="s">
        <v>76</v>
      </c>
      <c r="I338" s="238" t="s">
        <v>550</v>
      </c>
      <c r="J338" s="558" t="s">
        <v>90</v>
      </c>
      <c r="K338" s="566">
        <v>19.662099999999999</v>
      </c>
      <c r="L338" s="566">
        <v>99.819400000000002</v>
      </c>
      <c r="M338" s="549">
        <v>950000</v>
      </c>
      <c r="N338" s="549">
        <v>950000</v>
      </c>
      <c r="O338" s="169">
        <f t="shared" si="134"/>
        <v>0</v>
      </c>
      <c r="P338" s="240">
        <v>1</v>
      </c>
      <c r="Q338" s="240">
        <v>1</v>
      </c>
      <c r="R338" s="240">
        <v>1</v>
      </c>
      <c r="S338" s="240">
        <v>1</v>
      </c>
      <c r="T338" s="240">
        <v>1</v>
      </c>
      <c r="U338" s="241" t="s">
        <v>79</v>
      </c>
      <c r="V338" s="544">
        <v>1400</v>
      </c>
      <c r="W338" s="890">
        <v>40</v>
      </c>
      <c r="X338" s="891"/>
      <c r="Y338" s="864">
        <v>126</v>
      </c>
      <c r="Z338" s="586">
        <v>20</v>
      </c>
      <c r="AA338" s="153"/>
      <c r="AB338" s="153"/>
      <c r="AC338" s="153">
        <v>2563</v>
      </c>
      <c r="AD338" s="153">
        <v>2563</v>
      </c>
      <c r="AE338" s="153" t="s">
        <v>69</v>
      </c>
      <c r="AF338" s="153">
        <v>90</v>
      </c>
      <c r="AG338" s="153" t="s">
        <v>80</v>
      </c>
      <c r="AH338" s="69"/>
      <c r="AI338" s="247"/>
      <c r="AJ338" s="549">
        <v>950000</v>
      </c>
      <c r="AK338" s="248" t="s">
        <v>79</v>
      </c>
      <c r="AL338" s="549">
        <v>950000</v>
      </c>
      <c r="AM338" s="561"/>
      <c r="AN338" s="561">
        <v>317000</v>
      </c>
      <c r="AO338" s="561">
        <v>317000</v>
      </c>
      <c r="AP338" s="169">
        <v>316000</v>
      </c>
      <c r="AQ338" s="169"/>
      <c r="AR338" s="169"/>
      <c r="AS338" s="169"/>
      <c r="AT338" s="169"/>
      <c r="AU338" s="561"/>
      <c r="AV338" s="561"/>
      <c r="AW338" s="561"/>
      <c r="AX338" s="562"/>
      <c r="AY338" s="423"/>
      <c r="AZ338" s="41">
        <f t="shared" si="127"/>
        <v>950000</v>
      </c>
      <c r="BA338" s="41">
        <f t="shared" ref="BA338:BA401" si="135">+AJ338-AZ338</f>
        <v>0</v>
      </c>
      <c r="BB338" s="153" t="s">
        <v>76</v>
      </c>
      <c r="BD338" s="173"/>
    </row>
    <row r="339" spans="1:56" s="172" customFormat="1" ht="23.25">
      <c r="A339" s="162">
        <v>2</v>
      </c>
      <c r="B339" s="234">
        <v>4</v>
      </c>
      <c r="C339" s="536" t="s">
        <v>551</v>
      </c>
      <c r="D339" s="153">
        <v>2.1</v>
      </c>
      <c r="E339" s="162">
        <v>9</v>
      </c>
      <c r="F339" s="162" t="s">
        <v>552</v>
      </c>
      <c r="G339" s="162" t="s">
        <v>301</v>
      </c>
      <c r="H339" s="162" t="s">
        <v>76</v>
      </c>
      <c r="I339" s="537" t="s">
        <v>122</v>
      </c>
      <c r="J339" s="537" t="s">
        <v>90</v>
      </c>
      <c r="K339" s="550">
        <v>20.018090000000001</v>
      </c>
      <c r="L339" s="550">
        <v>100.34310000000001</v>
      </c>
      <c r="M339" s="169">
        <v>850000</v>
      </c>
      <c r="N339" s="169">
        <v>850000</v>
      </c>
      <c r="O339" s="169">
        <f t="shared" si="134"/>
        <v>0</v>
      </c>
      <c r="P339" s="162">
        <v>1</v>
      </c>
      <c r="Q339" s="162">
        <v>1</v>
      </c>
      <c r="R339" s="162">
        <v>1</v>
      </c>
      <c r="S339" s="162">
        <v>1</v>
      </c>
      <c r="T339" s="162">
        <v>1</v>
      </c>
      <c r="U339" s="111"/>
      <c r="V339" s="564">
        <v>1900</v>
      </c>
      <c r="W339" s="890"/>
      <c r="X339" s="891">
        <v>4.28</v>
      </c>
      <c r="Y339" s="864">
        <v>800</v>
      </c>
      <c r="Z339" s="864">
        <v>15</v>
      </c>
      <c r="AA339" s="153"/>
      <c r="AB339" s="153"/>
      <c r="AC339" s="153">
        <v>2563</v>
      </c>
      <c r="AD339" s="153">
        <v>2563</v>
      </c>
      <c r="AE339" s="153" t="s">
        <v>69</v>
      </c>
      <c r="AF339" s="153">
        <v>90</v>
      </c>
      <c r="AG339" s="153" t="s">
        <v>80</v>
      </c>
      <c r="AH339" s="153"/>
      <c r="AI339" s="153"/>
      <c r="AJ339" s="169">
        <v>850000</v>
      </c>
      <c r="AK339" s="545">
        <v>0</v>
      </c>
      <c r="AL339" s="169">
        <v>850000</v>
      </c>
      <c r="AM339" s="169"/>
      <c r="AN339" s="169">
        <v>285000</v>
      </c>
      <c r="AO339" s="169">
        <v>285000</v>
      </c>
      <c r="AP339" s="169">
        <f>AL339-AN339-AO339</f>
        <v>280000</v>
      </c>
      <c r="AQ339" s="169"/>
      <c r="AR339" s="169"/>
      <c r="AS339" s="169"/>
      <c r="AT339" s="169"/>
      <c r="AU339" s="169"/>
      <c r="AV339" s="169"/>
      <c r="AW339" s="169"/>
      <c r="AX339" s="249"/>
      <c r="AY339" s="180"/>
      <c r="AZ339" s="41">
        <f t="shared" si="127"/>
        <v>850000</v>
      </c>
      <c r="BA339" s="41">
        <f t="shared" si="135"/>
        <v>0</v>
      </c>
      <c r="BB339" s="153" t="s">
        <v>76</v>
      </c>
      <c r="BD339" s="173"/>
    </row>
    <row r="340" spans="1:56" s="172" customFormat="1" ht="23.25">
      <c r="A340" s="153">
        <v>2</v>
      </c>
      <c r="B340" s="234">
        <v>5</v>
      </c>
      <c r="C340" s="536" t="s">
        <v>553</v>
      </c>
      <c r="D340" s="153">
        <v>2.1</v>
      </c>
      <c r="E340" s="162">
        <v>9</v>
      </c>
      <c r="F340" s="162" t="s">
        <v>554</v>
      </c>
      <c r="G340" s="162" t="s">
        <v>555</v>
      </c>
      <c r="H340" s="162" t="s">
        <v>76</v>
      </c>
      <c r="I340" s="537" t="s">
        <v>285</v>
      </c>
      <c r="J340" s="537" t="s">
        <v>90</v>
      </c>
      <c r="K340" s="550">
        <v>20.171900000000001</v>
      </c>
      <c r="L340" s="550">
        <v>99.757099999999994</v>
      </c>
      <c r="M340" s="169">
        <v>820000</v>
      </c>
      <c r="N340" s="169">
        <v>820000</v>
      </c>
      <c r="O340" s="169">
        <f t="shared" si="134"/>
        <v>0</v>
      </c>
      <c r="P340" s="162">
        <v>1</v>
      </c>
      <c r="Q340" s="162">
        <v>1</v>
      </c>
      <c r="R340" s="162">
        <v>1</v>
      </c>
      <c r="S340" s="162">
        <v>1</v>
      </c>
      <c r="T340" s="162">
        <v>1</v>
      </c>
      <c r="U340" s="111"/>
      <c r="V340" s="564">
        <v>200</v>
      </c>
      <c r="W340" s="890">
        <v>0.5</v>
      </c>
      <c r="X340" s="891">
        <v>0.03</v>
      </c>
      <c r="Y340" s="864">
        <v>200</v>
      </c>
      <c r="Z340" s="864">
        <v>10</v>
      </c>
      <c r="AA340" s="153"/>
      <c r="AB340" s="153"/>
      <c r="AC340" s="153">
        <v>2563</v>
      </c>
      <c r="AD340" s="153">
        <v>2563</v>
      </c>
      <c r="AE340" s="153" t="s">
        <v>69</v>
      </c>
      <c r="AF340" s="153">
        <v>90</v>
      </c>
      <c r="AG340" s="153" t="s">
        <v>80</v>
      </c>
      <c r="AH340" s="153"/>
      <c r="AI340" s="153"/>
      <c r="AJ340" s="169">
        <v>820000</v>
      </c>
      <c r="AK340" s="545"/>
      <c r="AL340" s="169">
        <v>820000</v>
      </c>
      <c r="AM340" s="169">
        <v>273000</v>
      </c>
      <c r="AN340" s="169">
        <v>274000</v>
      </c>
      <c r="AO340" s="169">
        <v>273000</v>
      </c>
      <c r="AP340" s="169"/>
      <c r="AQ340" s="169"/>
      <c r="AR340" s="169"/>
      <c r="AS340" s="169"/>
      <c r="AT340" s="169"/>
      <c r="AU340" s="169"/>
      <c r="AV340" s="169"/>
      <c r="AW340" s="169"/>
      <c r="AX340" s="249"/>
      <c r="AY340" s="180"/>
      <c r="AZ340" s="41">
        <f t="shared" si="127"/>
        <v>820000</v>
      </c>
      <c r="BA340" s="41">
        <f t="shared" si="135"/>
        <v>0</v>
      </c>
      <c r="BB340" s="153" t="s">
        <v>76</v>
      </c>
      <c r="BD340" s="173"/>
    </row>
    <row r="341" spans="1:56" s="172" customFormat="1" ht="23.25">
      <c r="A341" s="162">
        <v>2</v>
      </c>
      <c r="B341" s="234">
        <v>6</v>
      </c>
      <c r="C341" s="536" t="s">
        <v>556</v>
      </c>
      <c r="D341" s="153">
        <v>2.1</v>
      </c>
      <c r="E341" s="162">
        <v>9</v>
      </c>
      <c r="F341" s="162" t="s">
        <v>557</v>
      </c>
      <c r="G341" s="162" t="s">
        <v>284</v>
      </c>
      <c r="H341" s="162" t="s">
        <v>76</v>
      </c>
      <c r="I341" s="537" t="s">
        <v>125</v>
      </c>
      <c r="J341" s="537" t="s">
        <v>90</v>
      </c>
      <c r="K341" s="550">
        <v>20.232800000000001</v>
      </c>
      <c r="L341" s="550">
        <v>100.1947</v>
      </c>
      <c r="M341" s="169">
        <v>450000</v>
      </c>
      <c r="N341" s="169">
        <v>450000</v>
      </c>
      <c r="O341" s="169">
        <f t="shared" si="134"/>
        <v>0</v>
      </c>
      <c r="P341" s="162">
        <v>1</v>
      </c>
      <c r="Q341" s="162">
        <v>1</v>
      </c>
      <c r="R341" s="162">
        <v>1</v>
      </c>
      <c r="S341" s="162">
        <v>1</v>
      </c>
      <c r="T341" s="162">
        <v>1</v>
      </c>
      <c r="U341" s="111"/>
      <c r="V341" s="564">
        <v>1500</v>
      </c>
      <c r="W341" s="890"/>
      <c r="X341" s="891"/>
      <c r="Y341" s="864">
        <v>200</v>
      </c>
      <c r="Z341" s="864">
        <v>20</v>
      </c>
      <c r="AA341" s="153"/>
      <c r="AB341" s="153"/>
      <c r="AC341" s="153">
        <v>2563</v>
      </c>
      <c r="AD341" s="153">
        <v>2563</v>
      </c>
      <c r="AE341" s="153" t="s">
        <v>69</v>
      </c>
      <c r="AF341" s="153">
        <v>90</v>
      </c>
      <c r="AG341" s="153" t="s">
        <v>80</v>
      </c>
      <c r="AH341" s="153"/>
      <c r="AI341" s="153"/>
      <c r="AJ341" s="169">
        <v>450000</v>
      </c>
      <c r="AK341" s="545" t="s">
        <v>79</v>
      </c>
      <c r="AL341" s="169">
        <v>450000</v>
      </c>
      <c r="AM341" s="169"/>
      <c r="AN341" s="169">
        <v>150000</v>
      </c>
      <c r="AO341" s="169">
        <v>150000</v>
      </c>
      <c r="AP341" s="169">
        <v>150000</v>
      </c>
      <c r="AQ341" s="169"/>
      <c r="AR341" s="169"/>
      <c r="AS341" s="169"/>
      <c r="AT341" s="169"/>
      <c r="AU341" s="169"/>
      <c r="AV341" s="169"/>
      <c r="AW341" s="169"/>
      <c r="AX341" s="249"/>
      <c r="AY341" s="180"/>
      <c r="AZ341" s="41">
        <f t="shared" si="127"/>
        <v>450000</v>
      </c>
      <c r="BA341" s="41">
        <f t="shared" si="135"/>
        <v>0</v>
      </c>
      <c r="BB341" s="153" t="s">
        <v>76</v>
      </c>
      <c r="BD341" s="173"/>
    </row>
    <row r="342" spans="1:56" s="172" customFormat="1" ht="23.25">
      <c r="A342" s="153">
        <v>2</v>
      </c>
      <c r="B342" s="234">
        <v>7</v>
      </c>
      <c r="C342" s="554" t="s">
        <v>558</v>
      </c>
      <c r="D342" s="153">
        <v>2.1</v>
      </c>
      <c r="E342" s="555">
        <v>9</v>
      </c>
      <c r="F342" s="409" t="s">
        <v>518</v>
      </c>
      <c r="G342" s="409" t="s">
        <v>189</v>
      </c>
      <c r="H342" s="162" t="s">
        <v>76</v>
      </c>
      <c r="I342" s="238" t="s">
        <v>550</v>
      </c>
      <c r="J342" s="558" t="s">
        <v>90</v>
      </c>
      <c r="K342" s="566">
        <v>19.461099999999998</v>
      </c>
      <c r="L342" s="566">
        <v>99.842299999999994</v>
      </c>
      <c r="M342" s="549">
        <v>960000</v>
      </c>
      <c r="N342" s="549">
        <v>960000</v>
      </c>
      <c r="O342" s="169">
        <f t="shared" si="134"/>
        <v>0</v>
      </c>
      <c r="P342" s="240">
        <v>1</v>
      </c>
      <c r="Q342" s="240">
        <v>1</v>
      </c>
      <c r="R342" s="240">
        <v>1</v>
      </c>
      <c r="S342" s="240">
        <v>1</v>
      </c>
      <c r="T342" s="240">
        <v>1</v>
      </c>
      <c r="U342" s="241" t="s">
        <v>79</v>
      </c>
      <c r="V342" s="544">
        <v>540</v>
      </c>
      <c r="W342" s="890">
        <v>65</v>
      </c>
      <c r="X342" s="891"/>
      <c r="Y342" s="864">
        <v>200</v>
      </c>
      <c r="Z342" s="586">
        <v>20</v>
      </c>
      <c r="AA342" s="153"/>
      <c r="AB342" s="153"/>
      <c r="AC342" s="153">
        <v>2563</v>
      </c>
      <c r="AD342" s="153">
        <v>2563</v>
      </c>
      <c r="AE342" s="153" t="s">
        <v>69</v>
      </c>
      <c r="AF342" s="153">
        <v>90</v>
      </c>
      <c r="AG342" s="153" t="s">
        <v>80</v>
      </c>
      <c r="AH342" s="69"/>
      <c r="AI342" s="247"/>
      <c r="AJ342" s="549">
        <v>960000</v>
      </c>
      <c r="AK342" s="248" t="s">
        <v>79</v>
      </c>
      <c r="AL342" s="549">
        <v>960000</v>
      </c>
      <c r="AM342" s="561"/>
      <c r="AN342" s="561">
        <v>320000</v>
      </c>
      <c r="AO342" s="561">
        <v>320000</v>
      </c>
      <c r="AP342" s="169">
        <v>320000</v>
      </c>
      <c r="AQ342" s="169"/>
      <c r="AR342" s="169"/>
      <c r="AS342" s="169"/>
      <c r="AT342" s="169"/>
      <c r="AU342" s="561"/>
      <c r="AV342" s="561"/>
      <c r="AW342" s="561"/>
      <c r="AX342" s="562"/>
      <c r="AY342" s="423"/>
      <c r="AZ342" s="41">
        <f t="shared" si="127"/>
        <v>960000</v>
      </c>
      <c r="BA342" s="41">
        <f t="shared" si="135"/>
        <v>0</v>
      </c>
      <c r="BB342" s="153" t="s">
        <v>76</v>
      </c>
      <c r="BD342" s="173"/>
    </row>
    <row r="343" spans="1:56" s="172" customFormat="1" ht="23.25">
      <c r="A343" s="162">
        <v>2</v>
      </c>
      <c r="B343" s="234">
        <v>8</v>
      </c>
      <c r="C343" s="536" t="s">
        <v>559</v>
      </c>
      <c r="D343" s="153">
        <v>2.1</v>
      </c>
      <c r="E343" s="162">
        <v>9</v>
      </c>
      <c r="F343" s="162" t="s">
        <v>560</v>
      </c>
      <c r="G343" s="162" t="s">
        <v>263</v>
      </c>
      <c r="H343" s="162" t="s">
        <v>76</v>
      </c>
      <c r="I343" s="537" t="s">
        <v>122</v>
      </c>
      <c r="J343" s="537" t="s">
        <v>90</v>
      </c>
      <c r="K343" s="550">
        <v>19.695</v>
      </c>
      <c r="L343" s="550">
        <v>100.078333</v>
      </c>
      <c r="M343" s="169">
        <v>980000</v>
      </c>
      <c r="N343" s="169">
        <v>980000</v>
      </c>
      <c r="O343" s="169">
        <f t="shared" si="134"/>
        <v>0</v>
      </c>
      <c r="P343" s="162">
        <v>1</v>
      </c>
      <c r="Q343" s="162">
        <v>1</v>
      </c>
      <c r="R343" s="162">
        <v>1</v>
      </c>
      <c r="S343" s="162">
        <v>1</v>
      </c>
      <c r="T343" s="162">
        <v>1</v>
      </c>
      <c r="U343" s="111"/>
      <c r="V343" s="564">
        <v>2800</v>
      </c>
      <c r="W343" s="890"/>
      <c r="X343" s="891">
        <v>1.2769999999999999</v>
      </c>
      <c r="Y343" s="864">
        <v>400</v>
      </c>
      <c r="Z343" s="864">
        <v>15</v>
      </c>
      <c r="AA343" s="153"/>
      <c r="AB343" s="153"/>
      <c r="AC343" s="153">
        <v>2563</v>
      </c>
      <c r="AD343" s="153">
        <v>2563</v>
      </c>
      <c r="AE343" s="153" t="s">
        <v>69</v>
      </c>
      <c r="AF343" s="153">
        <v>90</v>
      </c>
      <c r="AG343" s="153" t="s">
        <v>80</v>
      </c>
      <c r="AH343" s="153"/>
      <c r="AI343" s="153"/>
      <c r="AJ343" s="169">
        <v>980000</v>
      </c>
      <c r="AK343" s="545">
        <v>0</v>
      </c>
      <c r="AL343" s="169">
        <v>980000</v>
      </c>
      <c r="AM343" s="169"/>
      <c r="AN343" s="169">
        <v>330000</v>
      </c>
      <c r="AO343" s="169">
        <v>330000</v>
      </c>
      <c r="AP343" s="169">
        <f>AL343-AN343-AO343</f>
        <v>320000</v>
      </c>
      <c r="AQ343" s="169"/>
      <c r="AR343" s="169"/>
      <c r="AS343" s="169"/>
      <c r="AT343" s="169"/>
      <c r="AU343" s="169"/>
      <c r="AV343" s="169"/>
      <c r="AW343" s="169"/>
      <c r="AX343" s="249"/>
      <c r="AY343" s="180"/>
      <c r="AZ343" s="41">
        <f t="shared" si="127"/>
        <v>980000</v>
      </c>
      <c r="BA343" s="41">
        <f t="shared" si="135"/>
        <v>0</v>
      </c>
      <c r="BB343" s="153" t="s">
        <v>76</v>
      </c>
      <c r="BD343" s="173"/>
    </row>
    <row r="344" spans="1:56" s="172" customFormat="1" ht="23.25">
      <c r="A344" s="153">
        <v>2</v>
      </c>
      <c r="B344" s="234">
        <v>9</v>
      </c>
      <c r="C344" s="536" t="s">
        <v>561</v>
      </c>
      <c r="D344" s="153">
        <v>2.1</v>
      </c>
      <c r="E344" s="162">
        <v>9</v>
      </c>
      <c r="F344" s="162" t="s">
        <v>562</v>
      </c>
      <c r="G344" s="162" t="s">
        <v>555</v>
      </c>
      <c r="H344" s="162" t="s">
        <v>76</v>
      </c>
      <c r="I344" s="537" t="s">
        <v>285</v>
      </c>
      <c r="J344" s="537" t="s">
        <v>90</v>
      </c>
      <c r="K344" s="550">
        <v>20.108899999999998</v>
      </c>
      <c r="L344" s="550">
        <v>99.757300000000001</v>
      </c>
      <c r="M344" s="169">
        <v>780000</v>
      </c>
      <c r="N344" s="169">
        <v>780000</v>
      </c>
      <c r="O344" s="169">
        <f t="shared" si="134"/>
        <v>0</v>
      </c>
      <c r="P344" s="162">
        <v>1</v>
      </c>
      <c r="Q344" s="162">
        <v>1</v>
      </c>
      <c r="R344" s="162">
        <v>1</v>
      </c>
      <c r="S344" s="162">
        <v>1</v>
      </c>
      <c r="T344" s="162">
        <v>1</v>
      </c>
      <c r="U344" s="111"/>
      <c r="V344" s="564">
        <v>1000</v>
      </c>
      <c r="W344" s="890">
        <v>1</v>
      </c>
      <c r="X344" s="891">
        <v>0.13700000000000001</v>
      </c>
      <c r="Y344" s="864">
        <v>212</v>
      </c>
      <c r="Z344" s="864">
        <v>10</v>
      </c>
      <c r="AA344" s="153"/>
      <c r="AB344" s="153"/>
      <c r="AC344" s="153">
        <v>2563</v>
      </c>
      <c r="AD344" s="153">
        <v>2563</v>
      </c>
      <c r="AE344" s="153" t="s">
        <v>69</v>
      </c>
      <c r="AF344" s="153">
        <v>90</v>
      </c>
      <c r="AG344" s="153" t="s">
        <v>80</v>
      </c>
      <c r="AH344" s="153"/>
      <c r="AI344" s="153"/>
      <c r="AJ344" s="169">
        <v>780000</v>
      </c>
      <c r="AK344" s="545"/>
      <c r="AL344" s="169">
        <v>780000</v>
      </c>
      <c r="AM344" s="169">
        <v>260000</v>
      </c>
      <c r="AN344" s="169">
        <v>260000</v>
      </c>
      <c r="AO344" s="169">
        <v>260000</v>
      </c>
      <c r="AP344" s="169"/>
      <c r="AQ344" s="169"/>
      <c r="AR344" s="169"/>
      <c r="AS344" s="169"/>
      <c r="AT344" s="169"/>
      <c r="AU344" s="169"/>
      <c r="AV344" s="169"/>
      <c r="AW344" s="169"/>
      <c r="AX344" s="249"/>
      <c r="AY344" s="180"/>
      <c r="AZ344" s="41">
        <f t="shared" si="127"/>
        <v>780000</v>
      </c>
      <c r="BA344" s="41">
        <f t="shared" si="135"/>
        <v>0</v>
      </c>
      <c r="BB344" s="153" t="s">
        <v>76</v>
      </c>
      <c r="BD344" s="173"/>
    </row>
    <row r="345" spans="1:56" s="172" customFormat="1" ht="23.25">
      <c r="A345" s="162">
        <v>2</v>
      </c>
      <c r="B345" s="234">
        <v>10</v>
      </c>
      <c r="C345" s="536" t="s">
        <v>563</v>
      </c>
      <c r="D345" s="153">
        <v>2.1</v>
      </c>
      <c r="E345" s="162">
        <v>9</v>
      </c>
      <c r="F345" s="162" t="s">
        <v>564</v>
      </c>
      <c r="G345" s="162" t="s">
        <v>284</v>
      </c>
      <c r="H345" s="162" t="s">
        <v>76</v>
      </c>
      <c r="I345" s="537" t="s">
        <v>209</v>
      </c>
      <c r="J345" s="537" t="s">
        <v>78</v>
      </c>
      <c r="K345" s="550">
        <v>20.2074</v>
      </c>
      <c r="L345" s="550">
        <v>100.0758</v>
      </c>
      <c r="M345" s="169">
        <v>980000</v>
      </c>
      <c r="N345" s="169">
        <v>980000</v>
      </c>
      <c r="O345" s="169">
        <f t="shared" si="134"/>
        <v>0</v>
      </c>
      <c r="P345" s="162">
        <v>1</v>
      </c>
      <c r="Q345" s="162">
        <v>1</v>
      </c>
      <c r="R345" s="162">
        <v>1</v>
      </c>
      <c r="S345" s="162">
        <v>1</v>
      </c>
      <c r="T345" s="162">
        <v>1</v>
      </c>
      <c r="U345" s="111"/>
      <c r="V345" s="564">
        <v>5700</v>
      </c>
      <c r="W345" s="890"/>
      <c r="X345" s="891"/>
      <c r="Y345" s="864">
        <v>1200</v>
      </c>
      <c r="Z345" s="864">
        <v>20</v>
      </c>
      <c r="AA345" s="153"/>
      <c r="AB345" s="153"/>
      <c r="AC345" s="153">
        <v>2563</v>
      </c>
      <c r="AD345" s="153">
        <v>2563</v>
      </c>
      <c r="AE345" s="153" t="s">
        <v>69</v>
      </c>
      <c r="AF345" s="153">
        <v>90</v>
      </c>
      <c r="AG345" s="153" t="s">
        <v>80</v>
      </c>
      <c r="AH345" s="153"/>
      <c r="AI345" s="153"/>
      <c r="AJ345" s="169">
        <v>980000</v>
      </c>
      <c r="AK345" s="545" t="s">
        <v>79</v>
      </c>
      <c r="AL345" s="169">
        <v>980000</v>
      </c>
      <c r="AM345" s="169"/>
      <c r="AN345" s="169">
        <v>380000</v>
      </c>
      <c r="AO345" s="169">
        <v>300000</v>
      </c>
      <c r="AP345" s="169">
        <v>300000</v>
      </c>
      <c r="AQ345" s="169"/>
      <c r="AR345" s="169"/>
      <c r="AS345" s="169"/>
      <c r="AT345" s="169"/>
      <c r="AU345" s="169"/>
      <c r="AV345" s="169"/>
      <c r="AW345" s="169"/>
      <c r="AX345" s="249"/>
      <c r="AY345" s="180"/>
      <c r="AZ345" s="41">
        <f t="shared" si="127"/>
        <v>980000</v>
      </c>
      <c r="BA345" s="41">
        <f t="shared" si="135"/>
        <v>0</v>
      </c>
      <c r="BB345" s="153" t="s">
        <v>76</v>
      </c>
      <c r="BD345" s="173"/>
    </row>
    <row r="346" spans="1:56" s="172" customFormat="1" ht="23.25">
      <c r="A346" s="153">
        <v>2</v>
      </c>
      <c r="B346" s="234">
        <v>11</v>
      </c>
      <c r="C346" s="554" t="s">
        <v>565</v>
      </c>
      <c r="D346" s="153">
        <v>2.1</v>
      </c>
      <c r="E346" s="555">
        <v>9</v>
      </c>
      <c r="F346" s="409" t="s">
        <v>566</v>
      </c>
      <c r="G346" s="409" t="s">
        <v>547</v>
      </c>
      <c r="H346" s="162" t="s">
        <v>76</v>
      </c>
      <c r="I346" s="238" t="s">
        <v>291</v>
      </c>
      <c r="J346" s="558" t="s">
        <v>90</v>
      </c>
      <c r="K346" s="566">
        <v>19.509592999999999</v>
      </c>
      <c r="L346" s="566">
        <v>99.387159999999994</v>
      </c>
      <c r="M346" s="561">
        <v>900000</v>
      </c>
      <c r="N346" s="561">
        <v>900000</v>
      </c>
      <c r="O346" s="169">
        <f t="shared" si="134"/>
        <v>0</v>
      </c>
      <c r="P346" s="162">
        <v>1</v>
      </c>
      <c r="Q346" s="162">
        <v>1</v>
      </c>
      <c r="R346" s="162">
        <v>1</v>
      </c>
      <c r="S346" s="162">
        <v>1</v>
      </c>
      <c r="T346" s="162">
        <v>1</v>
      </c>
      <c r="U346" s="111"/>
      <c r="V346" s="544">
        <v>1200</v>
      </c>
      <c r="W346" s="890"/>
      <c r="X346" s="891"/>
      <c r="Y346" s="864"/>
      <c r="Z346" s="864">
        <v>20</v>
      </c>
      <c r="AA346" s="153" t="s">
        <v>79</v>
      </c>
      <c r="AB346" s="153" t="s">
        <v>79</v>
      </c>
      <c r="AC346" s="153">
        <v>2563</v>
      </c>
      <c r="AD346" s="153">
        <v>2563</v>
      </c>
      <c r="AE346" s="153" t="s">
        <v>69</v>
      </c>
      <c r="AF346" s="153">
        <v>90</v>
      </c>
      <c r="AG346" s="153" t="s">
        <v>80</v>
      </c>
      <c r="AH346" s="69"/>
      <c r="AI346" s="247"/>
      <c r="AJ346" s="561">
        <v>900000</v>
      </c>
      <c r="AK346" s="549"/>
      <c r="AL346" s="561">
        <v>900000</v>
      </c>
      <c r="AM346" s="169">
        <v>45000</v>
      </c>
      <c r="AN346" s="169">
        <v>126000</v>
      </c>
      <c r="AO346" s="169">
        <v>225000</v>
      </c>
      <c r="AP346" s="169">
        <v>342000</v>
      </c>
      <c r="AQ346" s="169">
        <v>162000</v>
      </c>
      <c r="AR346" s="169"/>
      <c r="AS346" s="169"/>
      <c r="AT346" s="169"/>
      <c r="AU346" s="561"/>
      <c r="AV346" s="561"/>
      <c r="AW346" s="561"/>
      <c r="AX346" s="562"/>
      <c r="AY346" s="423"/>
      <c r="AZ346" s="41">
        <f t="shared" si="127"/>
        <v>900000</v>
      </c>
      <c r="BA346" s="41">
        <f t="shared" si="135"/>
        <v>0</v>
      </c>
      <c r="BB346" s="153" t="s">
        <v>76</v>
      </c>
      <c r="BD346" s="173"/>
    </row>
    <row r="347" spans="1:56" s="172" customFormat="1" ht="23.25">
      <c r="A347" s="162">
        <v>2</v>
      </c>
      <c r="B347" s="234">
        <v>12</v>
      </c>
      <c r="C347" s="536" t="s">
        <v>567</v>
      </c>
      <c r="D347" s="153">
        <v>2.1</v>
      </c>
      <c r="E347" s="162">
        <v>9</v>
      </c>
      <c r="F347" s="162" t="s">
        <v>568</v>
      </c>
      <c r="G347" s="162" t="s">
        <v>263</v>
      </c>
      <c r="H347" s="162" t="s">
        <v>76</v>
      </c>
      <c r="I347" s="537" t="s">
        <v>291</v>
      </c>
      <c r="J347" s="537" t="s">
        <v>90</v>
      </c>
      <c r="K347" s="550">
        <v>19.646360999999999</v>
      </c>
      <c r="L347" s="550">
        <v>100.06947</v>
      </c>
      <c r="M347" s="169">
        <v>450000</v>
      </c>
      <c r="N347" s="169">
        <v>450000</v>
      </c>
      <c r="O347" s="169">
        <f t="shared" si="134"/>
        <v>0</v>
      </c>
      <c r="P347" s="162">
        <v>1</v>
      </c>
      <c r="Q347" s="162">
        <v>1</v>
      </c>
      <c r="R347" s="162">
        <v>1</v>
      </c>
      <c r="S347" s="162">
        <v>1</v>
      </c>
      <c r="T347" s="162">
        <v>1</v>
      </c>
      <c r="U347" s="111"/>
      <c r="V347" s="564">
        <v>3500</v>
      </c>
      <c r="W347" s="890"/>
      <c r="X347" s="891">
        <v>6.96</v>
      </c>
      <c r="Y347" s="864">
        <v>900</v>
      </c>
      <c r="Z347" s="864">
        <v>10</v>
      </c>
      <c r="AA347" s="153"/>
      <c r="AB347" s="153"/>
      <c r="AC347" s="153">
        <v>2563</v>
      </c>
      <c r="AD347" s="153">
        <v>2563</v>
      </c>
      <c r="AE347" s="153" t="s">
        <v>69</v>
      </c>
      <c r="AF347" s="153">
        <v>90</v>
      </c>
      <c r="AG347" s="153" t="s">
        <v>80</v>
      </c>
      <c r="AH347" s="153"/>
      <c r="AI347" s="153"/>
      <c r="AJ347" s="169">
        <v>450000</v>
      </c>
      <c r="AK347" s="545">
        <v>0</v>
      </c>
      <c r="AL347" s="169">
        <v>450000</v>
      </c>
      <c r="AM347" s="169"/>
      <c r="AN347" s="169">
        <v>150000</v>
      </c>
      <c r="AO347" s="169">
        <v>150000</v>
      </c>
      <c r="AP347" s="169">
        <f>AL347-AN347-AO347</f>
        <v>150000</v>
      </c>
      <c r="AQ347" s="169"/>
      <c r="AR347" s="169"/>
      <c r="AS347" s="169"/>
      <c r="AT347" s="169"/>
      <c r="AU347" s="169"/>
      <c r="AV347" s="169"/>
      <c r="AW347" s="169"/>
      <c r="AX347" s="249"/>
      <c r="AY347" s="180"/>
      <c r="AZ347" s="41">
        <f t="shared" si="127"/>
        <v>450000</v>
      </c>
      <c r="BA347" s="41">
        <f t="shared" si="135"/>
        <v>0</v>
      </c>
      <c r="BB347" s="153" t="s">
        <v>76</v>
      </c>
      <c r="BD347" s="173"/>
    </row>
    <row r="348" spans="1:56" s="172" customFormat="1" ht="23.25">
      <c r="A348" s="153">
        <v>2</v>
      </c>
      <c r="B348" s="234">
        <v>13</v>
      </c>
      <c r="C348" s="536" t="s">
        <v>569</v>
      </c>
      <c r="D348" s="153">
        <v>2.1</v>
      </c>
      <c r="E348" s="162">
        <v>9</v>
      </c>
      <c r="F348" s="162" t="s">
        <v>562</v>
      </c>
      <c r="G348" s="162" t="s">
        <v>555</v>
      </c>
      <c r="H348" s="162" t="s">
        <v>76</v>
      </c>
      <c r="I348" s="537" t="s">
        <v>285</v>
      </c>
      <c r="J348" s="537" t="s">
        <v>90</v>
      </c>
      <c r="K348" s="550">
        <v>20.102900000000002</v>
      </c>
      <c r="L348" s="550">
        <v>99.654300000000006</v>
      </c>
      <c r="M348" s="169">
        <v>630000</v>
      </c>
      <c r="N348" s="169">
        <v>630000</v>
      </c>
      <c r="O348" s="169">
        <f t="shared" si="134"/>
        <v>0</v>
      </c>
      <c r="P348" s="162">
        <v>1</v>
      </c>
      <c r="Q348" s="162">
        <v>1</v>
      </c>
      <c r="R348" s="162">
        <v>1</v>
      </c>
      <c r="S348" s="162">
        <v>1</v>
      </c>
      <c r="T348" s="162">
        <v>1</v>
      </c>
      <c r="U348" s="111"/>
      <c r="V348" s="564">
        <v>200</v>
      </c>
      <c r="W348" s="890">
        <v>0.5</v>
      </c>
      <c r="X348" s="891" t="s">
        <v>79</v>
      </c>
      <c r="Y348" s="864">
        <v>67</v>
      </c>
      <c r="Z348" s="864">
        <v>10</v>
      </c>
      <c r="AA348" s="153"/>
      <c r="AB348" s="153"/>
      <c r="AC348" s="153">
        <v>2563</v>
      </c>
      <c r="AD348" s="153">
        <v>2563</v>
      </c>
      <c r="AE348" s="153" t="s">
        <v>69</v>
      </c>
      <c r="AF348" s="153">
        <v>90</v>
      </c>
      <c r="AG348" s="153" t="s">
        <v>80</v>
      </c>
      <c r="AH348" s="153"/>
      <c r="AI348" s="153"/>
      <c r="AJ348" s="169">
        <v>630000</v>
      </c>
      <c r="AK348" s="545"/>
      <c r="AL348" s="169">
        <v>630000</v>
      </c>
      <c r="AM348" s="169">
        <v>210000</v>
      </c>
      <c r="AN348" s="169">
        <v>210000</v>
      </c>
      <c r="AO348" s="169">
        <v>210000</v>
      </c>
      <c r="AP348" s="169"/>
      <c r="AQ348" s="169"/>
      <c r="AR348" s="169"/>
      <c r="AS348" s="169"/>
      <c r="AT348" s="169"/>
      <c r="AU348" s="169"/>
      <c r="AV348" s="169"/>
      <c r="AW348" s="169"/>
      <c r="AX348" s="249"/>
      <c r="AY348" s="180"/>
      <c r="AZ348" s="41">
        <f t="shared" si="127"/>
        <v>630000</v>
      </c>
      <c r="BA348" s="41">
        <f t="shared" si="135"/>
        <v>0</v>
      </c>
      <c r="BB348" s="153" t="s">
        <v>76</v>
      </c>
      <c r="BD348" s="173"/>
    </row>
    <row r="349" spans="1:56" s="172" customFormat="1" ht="23.25">
      <c r="A349" s="162">
        <v>2</v>
      </c>
      <c r="B349" s="234">
        <v>14</v>
      </c>
      <c r="C349" s="536" t="s">
        <v>570</v>
      </c>
      <c r="D349" s="153">
        <v>2.1</v>
      </c>
      <c r="E349" s="162">
        <v>9</v>
      </c>
      <c r="F349" s="162" t="s">
        <v>571</v>
      </c>
      <c r="G349" s="162" t="s">
        <v>284</v>
      </c>
      <c r="H349" s="162" t="s">
        <v>76</v>
      </c>
      <c r="I349" s="537" t="s">
        <v>125</v>
      </c>
      <c r="J349" s="537" t="s">
        <v>90</v>
      </c>
      <c r="K349" s="550">
        <v>20.2895</v>
      </c>
      <c r="L349" s="550">
        <v>100.2277</v>
      </c>
      <c r="M349" s="169">
        <v>970000</v>
      </c>
      <c r="N349" s="169">
        <v>970000</v>
      </c>
      <c r="O349" s="169">
        <f t="shared" si="134"/>
        <v>0</v>
      </c>
      <c r="P349" s="162">
        <v>1</v>
      </c>
      <c r="Q349" s="162">
        <v>1</v>
      </c>
      <c r="R349" s="162">
        <v>1</v>
      </c>
      <c r="S349" s="162">
        <v>1</v>
      </c>
      <c r="T349" s="162">
        <v>1</v>
      </c>
      <c r="U349" s="111"/>
      <c r="V349" s="564">
        <v>1500</v>
      </c>
      <c r="W349" s="890"/>
      <c r="X349" s="891"/>
      <c r="Y349" s="864">
        <v>200</v>
      </c>
      <c r="Z349" s="864">
        <v>20</v>
      </c>
      <c r="AA349" s="153"/>
      <c r="AB349" s="153"/>
      <c r="AC349" s="153">
        <v>2563</v>
      </c>
      <c r="AD349" s="153">
        <v>2563</v>
      </c>
      <c r="AE349" s="153" t="s">
        <v>69</v>
      </c>
      <c r="AF349" s="153">
        <v>90</v>
      </c>
      <c r="AG349" s="153" t="s">
        <v>80</v>
      </c>
      <c r="AH349" s="153"/>
      <c r="AI349" s="153"/>
      <c r="AJ349" s="169">
        <v>970000</v>
      </c>
      <c r="AK349" s="545" t="s">
        <v>79</v>
      </c>
      <c r="AL349" s="169">
        <v>970000</v>
      </c>
      <c r="AM349" s="169"/>
      <c r="AN349" s="169">
        <v>370000</v>
      </c>
      <c r="AO349" s="169">
        <v>300000</v>
      </c>
      <c r="AP349" s="169">
        <v>300000</v>
      </c>
      <c r="AQ349" s="169"/>
      <c r="AR349" s="169"/>
      <c r="AS349" s="169"/>
      <c r="AT349" s="169"/>
      <c r="AU349" s="169"/>
      <c r="AV349" s="169"/>
      <c r="AW349" s="169"/>
      <c r="AX349" s="249"/>
      <c r="AY349" s="180"/>
      <c r="AZ349" s="41">
        <f t="shared" si="127"/>
        <v>970000</v>
      </c>
      <c r="BA349" s="41">
        <f t="shared" si="135"/>
        <v>0</v>
      </c>
      <c r="BB349" s="153" t="s">
        <v>76</v>
      </c>
      <c r="BD349" s="173"/>
    </row>
    <row r="350" spans="1:56" s="172" customFormat="1" ht="23.25">
      <c r="A350" s="153">
        <v>2</v>
      </c>
      <c r="B350" s="234">
        <v>15</v>
      </c>
      <c r="C350" s="554" t="s">
        <v>572</v>
      </c>
      <c r="D350" s="153">
        <v>2.1</v>
      </c>
      <c r="E350" s="555">
        <v>9</v>
      </c>
      <c r="F350" s="409" t="s">
        <v>573</v>
      </c>
      <c r="G350" s="409" t="s">
        <v>189</v>
      </c>
      <c r="H350" s="162" t="s">
        <v>76</v>
      </c>
      <c r="I350" s="238" t="s">
        <v>574</v>
      </c>
      <c r="J350" s="558" t="s">
        <v>90</v>
      </c>
      <c r="K350" s="566">
        <v>19.5749</v>
      </c>
      <c r="L350" s="566">
        <v>99.885999999999996</v>
      </c>
      <c r="M350" s="549">
        <v>870000</v>
      </c>
      <c r="N350" s="549">
        <v>870000</v>
      </c>
      <c r="O350" s="169">
        <f t="shared" si="134"/>
        <v>0</v>
      </c>
      <c r="P350" s="240">
        <v>1</v>
      </c>
      <c r="Q350" s="240">
        <v>1</v>
      </c>
      <c r="R350" s="240">
        <v>1</v>
      </c>
      <c r="S350" s="240">
        <v>1</v>
      </c>
      <c r="T350" s="240">
        <v>1</v>
      </c>
      <c r="U350" s="241" t="s">
        <v>79</v>
      </c>
      <c r="V350" s="544">
        <v>2100</v>
      </c>
      <c r="W350" s="890">
        <v>53</v>
      </c>
      <c r="X350" s="891"/>
      <c r="Y350" s="864">
        <v>117</v>
      </c>
      <c r="Z350" s="586">
        <v>20</v>
      </c>
      <c r="AA350" s="153"/>
      <c r="AB350" s="153"/>
      <c r="AC350" s="153">
        <v>2563</v>
      </c>
      <c r="AD350" s="153">
        <v>2563</v>
      </c>
      <c r="AE350" s="153" t="s">
        <v>69</v>
      </c>
      <c r="AF350" s="153">
        <v>90</v>
      </c>
      <c r="AG350" s="153" t="s">
        <v>80</v>
      </c>
      <c r="AH350" s="69"/>
      <c r="AI350" s="247"/>
      <c r="AJ350" s="549">
        <v>870000</v>
      </c>
      <c r="AK350" s="248" t="s">
        <v>79</v>
      </c>
      <c r="AL350" s="549">
        <v>870000</v>
      </c>
      <c r="AM350" s="561"/>
      <c r="AN350" s="561">
        <v>290000</v>
      </c>
      <c r="AO350" s="561">
        <v>290000</v>
      </c>
      <c r="AP350" s="169">
        <v>290000</v>
      </c>
      <c r="AQ350" s="169"/>
      <c r="AR350" s="169"/>
      <c r="AS350" s="169"/>
      <c r="AT350" s="169"/>
      <c r="AU350" s="561"/>
      <c r="AV350" s="561"/>
      <c r="AW350" s="561"/>
      <c r="AX350" s="562"/>
      <c r="AY350" s="423"/>
      <c r="AZ350" s="41">
        <f t="shared" si="127"/>
        <v>870000</v>
      </c>
      <c r="BA350" s="41">
        <f t="shared" si="135"/>
        <v>0</v>
      </c>
      <c r="BB350" s="153" t="s">
        <v>76</v>
      </c>
      <c r="BD350" s="173"/>
    </row>
    <row r="351" spans="1:56" s="172" customFormat="1" ht="23.25">
      <c r="A351" s="162">
        <v>2</v>
      </c>
      <c r="B351" s="234">
        <v>16</v>
      </c>
      <c r="C351" s="536" t="s">
        <v>575</v>
      </c>
      <c r="D351" s="153">
        <v>2.1</v>
      </c>
      <c r="E351" s="162">
        <v>9</v>
      </c>
      <c r="F351" s="162" t="s">
        <v>272</v>
      </c>
      <c r="G351" s="162" t="s">
        <v>273</v>
      </c>
      <c r="H351" s="162" t="s">
        <v>76</v>
      </c>
      <c r="I351" s="537" t="s">
        <v>122</v>
      </c>
      <c r="J351" s="537" t="s">
        <v>90</v>
      </c>
      <c r="K351" s="550">
        <v>19.988399999999999</v>
      </c>
      <c r="L351" s="550">
        <v>100.20480000000001</v>
      </c>
      <c r="M351" s="169">
        <v>750000</v>
      </c>
      <c r="N351" s="169">
        <v>750000</v>
      </c>
      <c r="O351" s="169">
        <f t="shared" si="134"/>
        <v>0</v>
      </c>
      <c r="P351" s="162">
        <v>1</v>
      </c>
      <c r="Q351" s="162">
        <v>1</v>
      </c>
      <c r="R351" s="162">
        <v>1</v>
      </c>
      <c r="S351" s="162">
        <v>1</v>
      </c>
      <c r="T351" s="162">
        <v>1</v>
      </c>
      <c r="U351" s="111"/>
      <c r="V351" s="564">
        <v>12000</v>
      </c>
      <c r="W351" s="890"/>
      <c r="X351" s="891">
        <v>7.1</v>
      </c>
      <c r="Y351" s="864">
        <v>674</v>
      </c>
      <c r="Z351" s="864">
        <v>10</v>
      </c>
      <c r="AA351" s="153"/>
      <c r="AB351" s="153"/>
      <c r="AC351" s="153">
        <v>2563</v>
      </c>
      <c r="AD351" s="153">
        <v>2563</v>
      </c>
      <c r="AE351" s="153" t="s">
        <v>69</v>
      </c>
      <c r="AF351" s="153">
        <v>90</v>
      </c>
      <c r="AG351" s="153" t="s">
        <v>80</v>
      </c>
      <c r="AH351" s="153"/>
      <c r="AI351" s="153"/>
      <c r="AJ351" s="169">
        <v>750000</v>
      </c>
      <c r="AK351" s="545"/>
      <c r="AL351" s="169">
        <v>750000</v>
      </c>
      <c r="AM351" s="169">
        <v>250000</v>
      </c>
      <c r="AN351" s="169">
        <v>250000</v>
      </c>
      <c r="AO351" s="169">
        <v>250000</v>
      </c>
      <c r="AP351" s="169"/>
      <c r="AQ351" s="169"/>
      <c r="AR351" s="169"/>
      <c r="AS351" s="169"/>
      <c r="AT351" s="169"/>
      <c r="AU351" s="169"/>
      <c r="AV351" s="169"/>
      <c r="AW351" s="169"/>
      <c r="AX351" s="249"/>
      <c r="AY351" s="180"/>
      <c r="AZ351" s="41">
        <f t="shared" si="127"/>
        <v>750000</v>
      </c>
      <c r="BA351" s="41">
        <f t="shared" si="135"/>
        <v>0</v>
      </c>
      <c r="BB351" s="153" t="s">
        <v>76</v>
      </c>
      <c r="BD351" s="173"/>
    </row>
    <row r="352" spans="1:56" s="172" customFormat="1" ht="23.25">
      <c r="A352" s="153">
        <v>2</v>
      </c>
      <c r="B352" s="234">
        <v>17</v>
      </c>
      <c r="C352" s="536" t="s">
        <v>576</v>
      </c>
      <c r="D352" s="153">
        <v>2.1</v>
      </c>
      <c r="E352" s="162">
        <v>9</v>
      </c>
      <c r="F352" s="162" t="s">
        <v>571</v>
      </c>
      <c r="G352" s="162" t="s">
        <v>284</v>
      </c>
      <c r="H352" s="162" t="s">
        <v>76</v>
      </c>
      <c r="I352" s="537" t="s">
        <v>125</v>
      </c>
      <c r="J352" s="537" t="s">
        <v>90</v>
      </c>
      <c r="K352" s="550">
        <v>20.3308</v>
      </c>
      <c r="L352" s="550">
        <v>100.2711</v>
      </c>
      <c r="M352" s="169">
        <v>980000</v>
      </c>
      <c r="N352" s="169">
        <v>980000</v>
      </c>
      <c r="O352" s="169">
        <f t="shared" si="134"/>
        <v>0</v>
      </c>
      <c r="P352" s="162">
        <v>1</v>
      </c>
      <c r="Q352" s="162">
        <v>1</v>
      </c>
      <c r="R352" s="162">
        <v>1</v>
      </c>
      <c r="S352" s="162">
        <v>1</v>
      </c>
      <c r="T352" s="162">
        <v>1</v>
      </c>
      <c r="U352" s="111"/>
      <c r="V352" s="564">
        <v>3000</v>
      </c>
      <c r="W352" s="890"/>
      <c r="X352" s="891"/>
      <c r="Y352" s="864">
        <v>120</v>
      </c>
      <c r="Z352" s="864">
        <v>20</v>
      </c>
      <c r="AA352" s="153"/>
      <c r="AB352" s="153"/>
      <c r="AC352" s="153">
        <v>2563</v>
      </c>
      <c r="AD352" s="153">
        <v>2563</v>
      </c>
      <c r="AE352" s="153" t="s">
        <v>69</v>
      </c>
      <c r="AF352" s="153">
        <v>90</v>
      </c>
      <c r="AG352" s="153" t="s">
        <v>80</v>
      </c>
      <c r="AH352" s="153"/>
      <c r="AI352" s="153"/>
      <c r="AJ352" s="169">
        <v>980000</v>
      </c>
      <c r="AK352" s="545" t="s">
        <v>79</v>
      </c>
      <c r="AL352" s="169">
        <v>980000</v>
      </c>
      <c r="AM352" s="169"/>
      <c r="AN352" s="169">
        <v>380000</v>
      </c>
      <c r="AO352" s="169">
        <v>300000</v>
      </c>
      <c r="AP352" s="169">
        <v>300000</v>
      </c>
      <c r="AQ352" s="169"/>
      <c r="AR352" s="169"/>
      <c r="AS352" s="169"/>
      <c r="AT352" s="169"/>
      <c r="AU352" s="169"/>
      <c r="AV352" s="169"/>
      <c r="AW352" s="169"/>
      <c r="AX352" s="249"/>
      <c r="AY352" s="180"/>
      <c r="AZ352" s="41">
        <f t="shared" si="127"/>
        <v>980000</v>
      </c>
      <c r="BA352" s="41">
        <f t="shared" si="135"/>
        <v>0</v>
      </c>
      <c r="BB352" s="153" t="s">
        <v>76</v>
      </c>
      <c r="BD352" s="173"/>
    </row>
    <row r="353" spans="1:56" s="172" customFormat="1" ht="23.25">
      <c r="A353" s="162">
        <v>2</v>
      </c>
      <c r="B353" s="234">
        <v>18</v>
      </c>
      <c r="C353" s="554" t="s">
        <v>577</v>
      </c>
      <c r="D353" s="153">
        <v>2.1</v>
      </c>
      <c r="E353" s="555">
        <v>9</v>
      </c>
      <c r="F353" s="409" t="s">
        <v>523</v>
      </c>
      <c r="G353" s="409" t="s">
        <v>189</v>
      </c>
      <c r="H353" s="162" t="s">
        <v>76</v>
      </c>
      <c r="I353" s="238" t="s">
        <v>550</v>
      </c>
      <c r="J353" s="558" t="s">
        <v>90</v>
      </c>
      <c r="K353" s="566">
        <v>19.6926612</v>
      </c>
      <c r="L353" s="566">
        <v>99.644986000000003</v>
      </c>
      <c r="M353" s="549">
        <v>980000</v>
      </c>
      <c r="N353" s="549">
        <v>980000</v>
      </c>
      <c r="O353" s="169">
        <f t="shared" si="134"/>
        <v>0</v>
      </c>
      <c r="P353" s="240">
        <v>1</v>
      </c>
      <c r="Q353" s="240">
        <v>1</v>
      </c>
      <c r="R353" s="240">
        <v>1</v>
      </c>
      <c r="S353" s="240">
        <v>1</v>
      </c>
      <c r="T353" s="240">
        <v>1</v>
      </c>
      <c r="U353" s="241"/>
      <c r="V353" s="544">
        <v>3000</v>
      </c>
      <c r="W353" s="890">
        <v>38</v>
      </c>
      <c r="X353" s="891"/>
      <c r="Y353" s="864">
        <v>460</v>
      </c>
      <c r="Z353" s="586">
        <v>20</v>
      </c>
      <c r="AA353" s="153"/>
      <c r="AB353" s="153"/>
      <c r="AC353" s="153">
        <v>2563</v>
      </c>
      <c r="AD353" s="153">
        <v>2563</v>
      </c>
      <c r="AE353" s="153" t="s">
        <v>69</v>
      </c>
      <c r="AF353" s="153">
        <v>90</v>
      </c>
      <c r="AG353" s="153" t="s">
        <v>80</v>
      </c>
      <c r="AH353" s="69"/>
      <c r="AI353" s="247"/>
      <c r="AJ353" s="549">
        <v>980000</v>
      </c>
      <c r="AK353" s="248" t="s">
        <v>79</v>
      </c>
      <c r="AL353" s="549">
        <v>980000</v>
      </c>
      <c r="AM353" s="561"/>
      <c r="AN353" s="561">
        <v>327000</v>
      </c>
      <c r="AO353" s="561">
        <v>327000</v>
      </c>
      <c r="AP353" s="169">
        <v>326000</v>
      </c>
      <c r="AQ353" s="169"/>
      <c r="AR353" s="169"/>
      <c r="AS353" s="169"/>
      <c r="AT353" s="169"/>
      <c r="AU353" s="561"/>
      <c r="AV353" s="561"/>
      <c r="AW353" s="561"/>
      <c r="AX353" s="562"/>
      <c r="AY353" s="423"/>
      <c r="AZ353" s="41">
        <f t="shared" si="127"/>
        <v>980000</v>
      </c>
      <c r="BA353" s="41">
        <f t="shared" si="135"/>
        <v>0</v>
      </c>
      <c r="BB353" s="153" t="s">
        <v>76</v>
      </c>
      <c r="BD353" s="173"/>
    </row>
    <row r="354" spans="1:56" s="172" customFormat="1" ht="23.25">
      <c r="A354" s="153">
        <v>2</v>
      </c>
      <c r="B354" s="234">
        <v>19</v>
      </c>
      <c r="C354" s="536" t="s">
        <v>578</v>
      </c>
      <c r="D354" s="153">
        <v>2.1</v>
      </c>
      <c r="E354" s="162">
        <v>9</v>
      </c>
      <c r="F354" s="162" t="s">
        <v>300</v>
      </c>
      <c r="G354" s="162" t="s">
        <v>301</v>
      </c>
      <c r="H354" s="162" t="s">
        <v>76</v>
      </c>
      <c r="I354" s="537" t="s">
        <v>122</v>
      </c>
      <c r="J354" s="537" t="s">
        <v>90</v>
      </c>
      <c r="K354" s="550">
        <v>19.977360000000001</v>
      </c>
      <c r="L354" s="550">
        <v>100.436115</v>
      </c>
      <c r="M354" s="169">
        <v>700000</v>
      </c>
      <c r="N354" s="169">
        <v>700000</v>
      </c>
      <c r="O354" s="169">
        <f t="shared" si="134"/>
        <v>0</v>
      </c>
      <c r="P354" s="162">
        <v>1</v>
      </c>
      <c r="Q354" s="162">
        <v>1</v>
      </c>
      <c r="R354" s="162">
        <v>1</v>
      </c>
      <c r="S354" s="162">
        <v>1</v>
      </c>
      <c r="T354" s="162">
        <v>1</v>
      </c>
      <c r="U354" s="111"/>
      <c r="V354" s="564">
        <v>1500</v>
      </c>
      <c r="W354" s="890"/>
      <c r="X354" s="891">
        <v>0.33500000000000002</v>
      </c>
      <c r="Y354" s="864">
        <v>159</v>
      </c>
      <c r="Z354" s="864">
        <v>15</v>
      </c>
      <c r="AA354" s="153"/>
      <c r="AB354" s="153"/>
      <c r="AC354" s="153">
        <v>2563</v>
      </c>
      <c r="AD354" s="153">
        <v>2563</v>
      </c>
      <c r="AE354" s="153" t="s">
        <v>69</v>
      </c>
      <c r="AF354" s="153">
        <v>90</v>
      </c>
      <c r="AG354" s="153" t="s">
        <v>80</v>
      </c>
      <c r="AH354" s="153"/>
      <c r="AI354" s="153"/>
      <c r="AJ354" s="169">
        <v>700000</v>
      </c>
      <c r="AK354" s="545">
        <v>0</v>
      </c>
      <c r="AL354" s="169">
        <v>700000</v>
      </c>
      <c r="AM354" s="169"/>
      <c r="AN354" s="169">
        <v>235000</v>
      </c>
      <c r="AO354" s="169">
        <v>235000</v>
      </c>
      <c r="AP354" s="169">
        <f>AL354-AN354-AO354</f>
        <v>230000</v>
      </c>
      <c r="AQ354" s="169"/>
      <c r="AR354" s="169"/>
      <c r="AS354" s="169"/>
      <c r="AT354" s="169"/>
      <c r="AU354" s="169"/>
      <c r="AV354" s="169"/>
      <c r="AW354" s="169"/>
      <c r="AX354" s="249"/>
      <c r="AY354" s="180"/>
      <c r="AZ354" s="41">
        <f t="shared" si="127"/>
        <v>700000</v>
      </c>
      <c r="BA354" s="41">
        <f t="shared" si="135"/>
        <v>0</v>
      </c>
      <c r="BB354" s="153" t="s">
        <v>76</v>
      </c>
      <c r="BD354" s="173"/>
    </row>
    <row r="355" spans="1:56" s="172" customFormat="1" ht="23.25">
      <c r="A355" s="162">
        <v>2</v>
      </c>
      <c r="B355" s="234">
        <v>20</v>
      </c>
      <c r="C355" s="536" t="s">
        <v>579</v>
      </c>
      <c r="D355" s="153">
        <v>2.1</v>
      </c>
      <c r="E355" s="162">
        <v>9</v>
      </c>
      <c r="F355" s="162" t="s">
        <v>283</v>
      </c>
      <c r="G355" s="162" t="s">
        <v>284</v>
      </c>
      <c r="H355" s="162" t="s">
        <v>76</v>
      </c>
      <c r="I355" s="537" t="s">
        <v>285</v>
      </c>
      <c r="J355" s="537" t="s">
        <v>90</v>
      </c>
      <c r="K355" s="550">
        <v>20.342199999999998</v>
      </c>
      <c r="L355" s="550">
        <v>100.0365</v>
      </c>
      <c r="M355" s="169">
        <v>800000</v>
      </c>
      <c r="N355" s="169">
        <v>800000</v>
      </c>
      <c r="O355" s="169">
        <f t="shared" si="134"/>
        <v>0</v>
      </c>
      <c r="P355" s="162">
        <v>1</v>
      </c>
      <c r="Q355" s="162">
        <v>1</v>
      </c>
      <c r="R355" s="162">
        <v>1</v>
      </c>
      <c r="S355" s="162">
        <v>1</v>
      </c>
      <c r="T355" s="162">
        <v>1</v>
      </c>
      <c r="U355" s="111"/>
      <c r="V355" s="564">
        <v>600</v>
      </c>
      <c r="W355" s="890"/>
      <c r="X355" s="891"/>
      <c r="Y355" s="864">
        <v>30</v>
      </c>
      <c r="Z355" s="864">
        <v>20</v>
      </c>
      <c r="AA355" s="153"/>
      <c r="AB355" s="153"/>
      <c r="AC355" s="153">
        <v>2563</v>
      </c>
      <c r="AD355" s="153">
        <v>2563</v>
      </c>
      <c r="AE355" s="153" t="s">
        <v>69</v>
      </c>
      <c r="AF355" s="153">
        <v>90</v>
      </c>
      <c r="AG355" s="153" t="s">
        <v>80</v>
      </c>
      <c r="AH355" s="153"/>
      <c r="AI355" s="153"/>
      <c r="AJ355" s="169">
        <v>800000</v>
      </c>
      <c r="AK355" s="545" t="s">
        <v>79</v>
      </c>
      <c r="AL355" s="169">
        <v>800000</v>
      </c>
      <c r="AM355" s="169"/>
      <c r="AN355" s="169">
        <v>300000</v>
      </c>
      <c r="AO355" s="169">
        <v>250000</v>
      </c>
      <c r="AP355" s="169">
        <v>250000</v>
      </c>
      <c r="AQ355" s="169"/>
      <c r="AR355" s="169"/>
      <c r="AS355" s="169"/>
      <c r="AT355" s="169"/>
      <c r="AU355" s="169"/>
      <c r="AV355" s="169"/>
      <c r="AW355" s="169"/>
      <c r="AX355" s="249"/>
      <c r="AY355" s="180"/>
      <c r="AZ355" s="41">
        <f t="shared" si="127"/>
        <v>800000</v>
      </c>
      <c r="BA355" s="41">
        <f t="shared" si="135"/>
        <v>0</v>
      </c>
      <c r="BB355" s="153" t="s">
        <v>76</v>
      </c>
      <c r="BD355" s="173"/>
    </row>
    <row r="356" spans="1:56" s="172" customFormat="1" ht="23.25">
      <c r="A356" s="153">
        <v>2</v>
      </c>
      <c r="B356" s="234">
        <v>21</v>
      </c>
      <c r="C356" s="536" t="s">
        <v>580</v>
      </c>
      <c r="D356" s="153">
        <v>2.1</v>
      </c>
      <c r="E356" s="162">
        <v>9</v>
      </c>
      <c r="F356" s="162" t="s">
        <v>283</v>
      </c>
      <c r="G356" s="162" t="s">
        <v>284</v>
      </c>
      <c r="H356" s="162" t="s">
        <v>76</v>
      </c>
      <c r="I356" s="537" t="s">
        <v>285</v>
      </c>
      <c r="J356" s="537" t="s">
        <v>90</v>
      </c>
      <c r="K356" s="550">
        <v>20.3477</v>
      </c>
      <c r="L356" s="550">
        <v>100.0347</v>
      </c>
      <c r="M356" s="169">
        <v>450000</v>
      </c>
      <c r="N356" s="169">
        <v>450000</v>
      </c>
      <c r="O356" s="169">
        <f t="shared" si="134"/>
        <v>0</v>
      </c>
      <c r="P356" s="162">
        <v>1</v>
      </c>
      <c r="Q356" s="162">
        <v>1</v>
      </c>
      <c r="R356" s="162">
        <v>1</v>
      </c>
      <c r="S356" s="162">
        <v>1</v>
      </c>
      <c r="T356" s="162">
        <v>1</v>
      </c>
      <c r="U356" s="111"/>
      <c r="V356" s="564">
        <v>600</v>
      </c>
      <c r="W356" s="890"/>
      <c r="X356" s="891"/>
      <c r="Y356" s="864">
        <v>30</v>
      </c>
      <c r="Z356" s="864">
        <v>20</v>
      </c>
      <c r="AA356" s="153"/>
      <c r="AB356" s="153"/>
      <c r="AC356" s="153">
        <v>2563</v>
      </c>
      <c r="AD356" s="153">
        <v>2563</v>
      </c>
      <c r="AE356" s="153" t="s">
        <v>69</v>
      </c>
      <c r="AF356" s="153">
        <v>90</v>
      </c>
      <c r="AG356" s="153" t="s">
        <v>80</v>
      </c>
      <c r="AH356" s="153"/>
      <c r="AI356" s="153"/>
      <c r="AJ356" s="169">
        <v>450000</v>
      </c>
      <c r="AK356" s="545" t="s">
        <v>79</v>
      </c>
      <c r="AL356" s="169">
        <v>450000</v>
      </c>
      <c r="AM356" s="169"/>
      <c r="AN356" s="169">
        <v>150000</v>
      </c>
      <c r="AO356" s="169">
        <v>150000</v>
      </c>
      <c r="AP356" s="169">
        <v>150000</v>
      </c>
      <c r="AQ356" s="169"/>
      <c r="AR356" s="169"/>
      <c r="AS356" s="169"/>
      <c r="AT356" s="169"/>
      <c r="AU356" s="169"/>
      <c r="AV356" s="169"/>
      <c r="AW356" s="169"/>
      <c r="AX356" s="249"/>
      <c r="AY356" s="180"/>
      <c r="AZ356" s="41">
        <f t="shared" si="127"/>
        <v>450000</v>
      </c>
      <c r="BA356" s="41">
        <f t="shared" si="135"/>
        <v>0</v>
      </c>
      <c r="BB356" s="153" t="s">
        <v>76</v>
      </c>
      <c r="BD356" s="173"/>
    </row>
    <row r="357" spans="1:56" s="172" customFormat="1" ht="23.25">
      <c r="A357" s="162">
        <v>2</v>
      </c>
      <c r="B357" s="234">
        <v>22</v>
      </c>
      <c r="C357" s="536" t="s">
        <v>581</v>
      </c>
      <c r="D357" s="153">
        <v>2.1</v>
      </c>
      <c r="E357" s="162">
        <v>9</v>
      </c>
      <c r="F357" s="162" t="s">
        <v>283</v>
      </c>
      <c r="G357" s="162" t="s">
        <v>284</v>
      </c>
      <c r="H357" s="162" t="s">
        <v>76</v>
      </c>
      <c r="I357" s="537" t="s">
        <v>285</v>
      </c>
      <c r="J357" s="537" t="s">
        <v>90</v>
      </c>
      <c r="K357" s="550">
        <v>20.342199999999998</v>
      </c>
      <c r="L357" s="550">
        <v>100.0365</v>
      </c>
      <c r="M357" s="169">
        <v>550000</v>
      </c>
      <c r="N357" s="169">
        <v>550000</v>
      </c>
      <c r="O357" s="169">
        <f t="shared" si="134"/>
        <v>0</v>
      </c>
      <c r="P357" s="162">
        <v>1</v>
      </c>
      <c r="Q357" s="162">
        <v>1</v>
      </c>
      <c r="R357" s="162">
        <v>1</v>
      </c>
      <c r="S357" s="162">
        <v>1</v>
      </c>
      <c r="T357" s="162">
        <v>1</v>
      </c>
      <c r="U357" s="111"/>
      <c r="V357" s="564">
        <v>600</v>
      </c>
      <c r="W357" s="890"/>
      <c r="X357" s="891"/>
      <c r="Y357" s="864">
        <v>30</v>
      </c>
      <c r="Z357" s="864">
        <v>20</v>
      </c>
      <c r="AA357" s="153"/>
      <c r="AB357" s="153"/>
      <c r="AC357" s="153">
        <v>2563</v>
      </c>
      <c r="AD357" s="153">
        <v>2563</v>
      </c>
      <c r="AE357" s="153" t="s">
        <v>69</v>
      </c>
      <c r="AF357" s="153">
        <v>90</v>
      </c>
      <c r="AG357" s="153" t="s">
        <v>80</v>
      </c>
      <c r="AH357" s="153"/>
      <c r="AI357" s="153"/>
      <c r="AJ357" s="169">
        <v>550000</v>
      </c>
      <c r="AK357" s="545" t="s">
        <v>79</v>
      </c>
      <c r="AL357" s="169">
        <v>550000</v>
      </c>
      <c r="AM357" s="169"/>
      <c r="AN357" s="169">
        <v>200000</v>
      </c>
      <c r="AO357" s="169">
        <v>200000</v>
      </c>
      <c r="AP357" s="169">
        <v>150000</v>
      </c>
      <c r="AQ357" s="169"/>
      <c r="AR357" s="169"/>
      <c r="AS357" s="169"/>
      <c r="AT357" s="169"/>
      <c r="AU357" s="169"/>
      <c r="AV357" s="169"/>
      <c r="AW357" s="169"/>
      <c r="AX357" s="249"/>
      <c r="AY357" s="180"/>
      <c r="AZ357" s="41">
        <f t="shared" si="127"/>
        <v>550000</v>
      </c>
      <c r="BA357" s="41">
        <f t="shared" si="135"/>
        <v>0</v>
      </c>
      <c r="BB357" s="153" t="s">
        <v>76</v>
      </c>
      <c r="BD357" s="173"/>
    </row>
    <row r="358" spans="1:56" ht="23.25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397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398"/>
      <c r="AL358" s="131"/>
      <c r="AM358" s="131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399"/>
      <c r="AY358" s="400"/>
      <c r="AZ358" s="41">
        <f t="shared" si="127"/>
        <v>0</v>
      </c>
      <c r="BA358" s="41">
        <f t="shared" si="135"/>
        <v>0</v>
      </c>
      <c r="BB358" s="73" t="s">
        <v>76</v>
      </c>
    </row>
    <row r="359" spans="1:56" s="226" customFormat="1" ht="23.25">
      <c r="B359" s="223">
        <f>COUNT(B360:B368)</f>
        <v>7</v>
      </c>
      <c r="C359" s="889" t="s">
        <v>126</v>
      </c>
      <c r="D359" s="264"/>
      <c r="E359" s="223"/>
      <c r="F359" s="223"/>
      <c r="G359" s="223"/>
      <c r="H359" s="223"/>
      <c r="I359" s="223"/>
      <c r="J359" s="223"/>
      <c r="K359" s="223"/>
      <c r="L359" s="223"/>
      <c r="M359" s="227">
        <f>SUM(M360:M368)</f>
        <v>9125000</v>
      </c>
      <c r="N359" s="227">
        <f>SUM(N360:N368)</f>
        <v>9125000</v>
      </c>
      <c r="O359" s="227">
        <f>SUM(O360:O368)</f>
        <v>0</v>
      </c>
      <c r="P359" s="223"/>
      <c r="V359" s="227">
        <f>SUM(V360:V368)</f>
        <v>2438</v>
      </c>
      <c r="W359" s="228">
        <f>SUM(W360:W368)</f>
        <v>0</v>
      </c>
      <c r="X359" s="228">
        <f>SUM(X360:X368)</f>
        <v>0</v>
      </c>
      <c r="Y359" s="227">
        <f>SUM(Y360:Y368)</f>
        <v>100</v>
      </c>
      <c r="Z359" s="227">
        <f>SUM(Z360:Z368)</f>
        <v>63</v>
      </c>
      <c r="AH359" s="223"/>
      <c r="AI359" s="223"/>
      <c r="AJ359" s="333">
        <f t="shared" ref="AJ359:AX359" si="136">SUM(AJ360:AJ368)</f>
        <v>9125000</v>
      </c>
      <c r="AK359" s="265">
        <f t="shared" si="136"/>
        <v>0</v>
      </c>
      <c r="AL359" s="333">
        <f t="shared" si="136"/>
        <v>9125000</v>
      </c>
      <c r="AM359" s="333">
        <f t="shared" si="136"/>
        <v>208000</v>
      </c>
      <c r="AN359" s="333">
        <f t="shared" si="136"/>
        <v>1602000</v>
      </c>
      <c r="AO359" s="333">
        <f t="shared" si="136"/>
        <v>2344000</v>
      </c>
      <c r="AP359" s="333">
        <f t="shared" si="136"/>
        <v>3703000</v>
      </c>
      <c r="AQ359" s="333">
        <f t="shared" si="136"/>
        <v>158000</v>
      </c>
      <c r="AR359" s="333">
        <f t="shared" si="136"/>
        <v>158000</v>
      </c>
      <c r="AS359" s="333">
        <f t="shared" si="136"/>
        <v>158000</v>
      </c>
      <c r="AT359" s="333">
        <f t="shared" si="136"/>
        <v>158000</v>
      </c>
      <c r="AU359" s="333">
        <f t="shared" si="136"/>
        <v>158000</v>
      </c>
      <c r="AV359" s="333">
        <f t="shared" si="136"/>
        <v>158000</v>
      </c>
      <c r="AW359" s="333">
        <f t="shared" si="136"/>
        <v>158000</v>
      </c>
      <c r="AX359" s="334">
        <f t="shared" si="136"/>
        <v>162000</v>
      </c>
      <c r="AY359" s="334"/>
      <c r="AZ359" s="41">
        <f t="shared" si="127"/>
        <v>9125000</v>
      </c>
      <c r="BA359" s="41">
        <f t="shared" si="135"/>
        <v>0</v>
      </c>
      <c r="BB359" s="254" t="s">
        <v>83</v>
      </c>
      <c r="BD359" s="267"/>
    </row>
    <row r="360" spans="1:56" s="74" customFormat="1" ht="23.2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7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70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71"/>
      <c r="AY360" s="72"/>
      <c r="AZ360" s="41">
        <f t="shared" si="127"/>
        <v>0</v>
      </c>
      <c r="BA360" s="41">
        <f t="shared" si="135"/>
        <v>0</v>
      </c>
      <c r="BB360" s="73" t="s">
        <v>83</v>
      </c>
      <c r="BD360" s="75"/>
    </row>
    <row r="361" spans="1:56" s="130" customFormat="1" ht="23.25">
      <c r="A361" s="110">
        <v>2</v>
      </c>
      <c r="B361" s="110">
        <v>1</v>
      </c>
      <c r="C361" s="174" t="s">
        <v>582</v>
      </c>
      <c r="D361" s="110">
        <v>2.1</v>
      </c>
      <c r="E361" s="110">
        <v>9</v>
      </c>
      <c r="F361" s="122" t="s">
        <v>82</v>
      </c>
      <c r="G361" s="122" t="s">
        <v>65</v>
      </c>
      <c r="H361" s="122" t="s">
        <v>83</v>
      </c>
      <c r="I361" s="122" t="s">
        <v>84</v>
      </c>
      <c r="J361" s="110" t="s">
        <v>85</v>
      </c>
      <c r="K361" s="110">
        <v>18.791</v>
      </c>
      <c r="L361" s="110">
        <v>100.7392</v>
      </c>
      <c r="M361" s="125">
        <v>1950000</v>
      </c>
      <c r="N361" s="125">
        <v>1950000</v>
      </c>
      <c r="O361" s="125">
        <f t="shared" ref="O361:O366" si="137">+M361-N361</f>
        <v>0</v>
      </c>
      <c r="P361" s="110">
        <v>1</v>
      </c>
      <c r="Q361" s="110">
        <v>1</v>
      </c>
      <c r="R361" s="110">
        <v>1</v>
      </c>
      <c r="S361" s="110">
        <v>1</v>
      </c>
      <c r="T361" s="110">
        <v>1</v>
      </c>
      <c r="U361" s="110"/>
      <c r="V361" s="110"/>
      <c r="W361" s="110"/>
      <c r="X361" s="110"/>
      <c r="Y361" s="110"/>
      <c r="Z361" s="110"/>
      <c r="AA361" s="110"/>
      <c r="AB361" s="110"/>
      <c r="AC361" s="110">
        <v>2563</v>
      </c>
      <c r="AD361" s="110">
        <v>2563</v>
      </c>
      <c r="AE361" s="110" t="s">
        <v>69</v>
      </c>
      <c r="AF361" s="110">
        <v>360</v>
      </c>
      <c r="AG361" s="110" t="s">
        <v>86</v>
      </c>
      <c r="AH361" s="110"/>
      <c r="AI361" s="262"/>
      <c r="AJ361" s="125">
        <v>1950000</v>
      </c>
      <c r="AK361" s="128"/>
      <c r="AL361" s="125">
        <v>1950000</v>
      </c>
      <c r="AM361" s="125">
        <v>208000</v>
      </c>
      <c r="AN361" s="125">
        <v>158000</v>
      </c>
      <c r="AO361" s="125">
        <v>158000</v>
      </c>
      <c r="AP361" s="125">
        <v>158000</v>
      </c>
      <c r="AQ361" s="125">
        <v>158000</v>
      </c>
      <c r="AR361" s="125">
        <v>158000</v>
      </c>
      <c r="AS361" s="125">
        <v>158000</v>
      </c>
      <c r="AT361" s="125">
        <v>158000</v>
      </c>
      <c r="AU361" s="125">
        <v>158000</v>
      </c>
      <c r="AV361" s="125">
        <v>158000</v>
      </c>
      <c r="AW361" s="125">
        <v>158000</v>
      </c>
      <c r="AX361" s="179">
        <f>1900000-1738000</f>
        <v>162000</v>
      </c>
      <c r="AY361" s="180"/>
      <c r="AZ361" s="41">
        <f t="shared" si="127"/>
        <v>1950000</v>
      </c>
      <c r="BA361" s="41">
        <f t="shared" si="135"/>
        <v>0</v>
      </c>
      <c r="BB361" s="110" t="s">
        <v>83</v>
      </c>
      <c r="BD361" s="181"/>
    </row>
    <row r="362" spans="1:56" s="362" customFormat="1" ht="23.25">
      <c r="A362" s="110">
        <v>2</v>
      </c>
      <c r="B362" s="110">
        <v>2</v>
      </c>
      <c r="C362" s="174" t="s">
        <v>583</v>
      </c>
      <c r="D362" s="110">
        <v>2.1</v>
      </c>
      <c r="E362" s="110">
        <v>9</v>
      </c>
      <c r="F362" s="109" t="s">
        <v>584</v>
      </c>
      <c r="G362" s="109" t="s">
        <v>322</v>
      </c>
      <c r="H362" s="109" t="s">
        <v>83</v>
      </c>
      <c r="I362" s="122" t="s">
        <v>84</v>
      </c>
      <c r="J362" s="190" t="s">
        <v>85</v>
      </c>
      <c r="K362" s="335">
        <v>18.706</v>
      </c>
      <c r="L362" s="335">
        <v>100.8417</v>
      </c>
      <c r="M362" s="364">
        <v>2500000</v>
      </c>
      <c r="N362" s="364">
        <v>2500000</v>
      </c>
      <c r="O362" s="125">
        <f t="shared" si="137"/>
        <v>0</v>
      </c>
      <c r="P362" s="110">
        <v>1</v>
      </c>
      <c r="Q362" s="110">
        <v>1</v>
      </c>
      <c r="R362" s="110">
        <v>1</v>
      </c>
      <c r="S362" s="110">
        <v>1</v>
      </c>
      <c r="T362" s="110">
        <v>1</v>
      </c>
      <c r="U362" s="110"/>
      <c r="V362" s="359">
        <v>578</v>
      </c>
      <c r="W362" s="110"/>
      <c r="X362" s="110"/>
      <c r="Y362" s="359">
        <v>100</v>
      </c>
      <c r="Z362" s="110">
        <v>20</v>
      </c>
      <c r="AA362" s="110"/>
      <c r="AB362" s="110"/>
      <c r="AC362" s="110">
        <v>2563</v>
      </c>
      <c r="AD362" s="110">
        <v>2563</v>
      </c>
      <c r="AE362" s="110" t="s">
        <v>69</v>
      </c>
      <c r="AF362" s="110">
        <v>90</v>
      </c>
      <c r="AG362" s="110" t="s">
        <v>86</v>
      </c>
      <c r="AH362" s="110"/>
      <c r="AI362" s="361"/>
      <c r="AJ362" s="364">
        <v>2500000</v>
      </c>
      <c r="AK362" s="364"/>
      <c r="AL362" s="364">
        <v>2500000</v>
      </c>
      <c r="AM362" s="364"/>
      <c r="AN362" s="125">
        <v>500000</v>
      </c>
      <c r="AO362" s="125">
        <v>750000</v>
      </c>
      <c r="AP362" s="125">
        <v>1250000</v>
      </c>
      <c r="AQ362" s="364"/>
      <c r="AR362" s="364"/>
      <c r="AS362" s="364"/>
      <c r="AT362" s="364"/>
      <c r="AU362" s="364"/>
      <c r="AV362" s="364"/>
      <c r="AW362" s="364"/>
      <c r="AX362" s="365"/>
      <c r="AY362" s="366"/>
      <c r="AZ362" s="41">
        <f t="shared" si="127"/>
        <v>2500000</v>
      </c>
      <c r="BA362" s="41">
        <f t="shared" si="135"/>
        <v>0</v>
      </c>
      <c r="BB362" s="352" t="s">
        <v>83</v>
      </c>
      <c r="BD362" s="363"/>
    </row>
    <row r="363" spans="1:56" s="362" customFormat="1" ht="23.25">
      <c r="A363" s="110">
        <v>2</v>
      </c>
      <c r="B363" s="110">
        <v>3</v>
      </c>
      <c r="C363" s="174" t="s">
        <v>585</v>
      </c>
      <c r="D363" s="110">
        <v>2.1</v>
      </c>
      <c r="E363" s="110">
        <v>9</v>
      </c>
      <c r="F363" s="109" t="s">
        <v>586</v>
      </c>
      <c r="G363" s="109" t="s">
        <v>193</v>
      </c>
      <c r="H363" s="109" t="s">
        <v>83</v>
      </c>
      <c r="I363" s="122" t="s">
        <v>84</v>
      </c>
      <c r="J363" s="190" t="s">
        <v>85</v>
      </c>
      <c r="K363" s="335" t="s">
        <v>587</v>
      </c>
      <c r="L363" s="335" t="s">
        <v>588</v>
      </c>
      <c r="M363" s="125">
        <v>820000</v>
      </c>
      <c r="N363" s="125">
        <v>820000</v>
      </c>
      <c r="O363" s="125">
        <f t="shared" si="137"/>
        <v>0</v>
      </c>
      <c r="P363" s="110">
        <v>1</v>
      </c>
      <c r="Q363" s="110">
        <v>1</v>
      </c>
      <c r="R363" s="110">
        <v>1</v>
      </c>
      <c r="S363" s="110">
        <v>1</v>
      </c>
      <c r="T363" s="110">
        <v>1</v>
      </c>
      <c r="U363" s="110"/>
      <c r="V363" s="359">
        <v>60</v>
      </c>
      <c r="W363" s="110"/>
      <c r="X363" s="110"/>
      <c r="Y363" s="359" t="s">
        <v>79</v>
      </c>
      <c r="Z363" s="110">
        <v>12</v>
      </c>
      <c r="AA363" s="110"/>
      <c r="AB363" s="110"/>
      <c r="AC363" s="110">
        <v>2563</v>
      </c>
      <c r="AD363" s="110">
        <v>2563</v>
      </c>
      <c r="AE363" s="110" t="s">
        <v>69</v>
      </c>
      <c r="AF363" s="110">
        <v>90</v>
      </c>
      <c r="AG363" s="110" t="s">
        <v>86</v>
      </c>
      <c r="AH363" s="110"/>
      <c r="AI363" s="361"/>
      <c r="AJ363" s="125">
        <v>820000</v>
      </c>
      <c r="AK363" s="128"/>
      <c r="AL363" s="125">
        <v>820000</v>
      </c>
      <c r="AM363" s="125"/>
      <c r="AN363" s="125">
        <v>150000</v>
      </c>
      <c r="AO363" s="125">
        <v>225000</v>
      </c>
      <c r="AP363" s="125">
        <v>445000</v>
      </c>
      <c r="AQ363" s="125"/>
      <c r="AR363" s="125"/>
      <c r="AS363" s="125"/>
      <c r="AT363" s="125"/>
      <c r="AU363" s="125"/>
      <c r="AV363" s="125"/>
      <c r="AW363" s="125"/>
      <c r="AX363" s="179"/>
      <c r="AY363" s="180"/>
      <c r="AZ363" s="41">
        <f t="shared" si="127"/>
        <v>820000</v>
      </c>
      <c r="BA363" s="41">
        <f t="shared" si="135"/>
        <v>0</v>
      </c>
      <c r="BB363" s="352" t="s">
        <v>83</v>
      </c>
      <c r="BD363" s="363"/>
    </row>
    <row r="364" spans="1:56" s="130" customFormat="1" ht="23.25">
      <c r="A364" s="110">
        <v>2</v>
      </c>
      <c r="B364" s="110">
        <v>4</v>
      </c>
      <c r="C364" s="174" t="s">
        <v>589</v>
      </c>
      <c r="D364" s="110">
        <v>2.1</v>
      </c>
      <c r="E364" s="110">
        <v>9</v>
      </c>
      <c r="F364" s="122" t="s">
        <v>313</v>
      </c>
      <c r="G364" s="122" t="s">
        <v>314</v>
      </c>
      <c r="H364" s="122" t="s">
        <v>83</v>
      </c>
      <c r="I364" s="122" t="s">
        <v>84</v>
      </c>
      <c r="J364" s="190" t="s">
        <v>85</v>
      </c>
      <c r="K364" s="110" t="s">
        <v>590</v>
      </c>
      <c r="L364" s="110" t="s">
        <v>591</v>
      </c>
      <c r="M364" s="125">
        <v>960000</v>
      </c>
      <c r="N364" s="125">
        <v>960000</v>
      </c>
      <c r="O364" s="125">
        <f t="shared" si="137"/>
        <v>0</v>
      </c>
      <c r="P364" s="110">
        <v>1</v>
      </c>
      <c r="Q364" s="110">
        <v>1</v>
      </c>
      <c r="R364" s="110">
        <v>1</v>
      </c>
      <c r="S364" s="110">
        <v>1</v>
      </c>
      <c r="T364" s="110">
        <v>1</v>
      </c>
      <c r="U364" s="110"/>
      <c r="V364" s="359">
        <v>1000</v>
      </c>
      <c r="W364" s="110"/>
      <c r="X364" s="110"/>
      <c r="Y364" s="110" t="s">
        <v>79</v>
      </c>
      <c r="Z364" s="110">
        <v>16</v>
      </c>
      <c r="AA364" s="110"/>
      <c r="AB364" s="110"/>
      <c r="AC364" s="110">
        <v>2563</v>
      </c>
      <c r="AD364" s="110">
        <v>2563</v>
      </c>
      <c r="AE364" s="110" t="s">
        <v>69</v>
      </c>
      <c r="AF364" s="110">
        <v>90</v>
      </c>
      <c r="AG364" s="110" t="s">
        <v>86</v>
      </c>
      <c r="AH364" s="110"/>
      <c r="AI364" s="110"/>
      <c r="AJ364" s="125">
        <v>960000</v>
      </c>
      <c r="AK364" s="128"/>
      <c r="AL364" s="125">
        <v>960000</v>
      </c>
      <c r="AM364" s="125"/>
      <c r="AN364" s="125">
        <v>192000</v>
      </c>
      <c r="AO364" s="125">
        <v>288000</v>
      </c>
      <c r="AP364" s="125">
        <v>480000</v>
      </c>
      <c r="AQ364" s="125"/>
      <c r="AR364" s="125"/>
      <c r="AS364" s="125"/>
      <c r="AT364" s="125"/>
      <c r="AU364" s="125"/>
      <c r="AV364" s="125"/>
      <c r="AW364" s="125"/>
      <c r="AX364" s="179"/>
      <c r="AY364" s="180"/>
      <c r="AZ364" s="41">
        <f t="shared" si="127"/>
        <v>960000</v>
      </c>
      <c r="BA364" s="41">
        <f t="shared" si="135"/>
        <v>0</v>
      </c>
      <c r="BB364" s="110" t="s">
        <v>83</v>
      </c>
      <c r="BD364" s="181"/>
    </row>
    <row r="365" spans="1:56" s="130" customFormat="1" ht="23.25">
      <c r="A365" s="110">
        <v>2</v>
      </c>
      <c r="B365" s="110">
        <v>5</v>
      </c>
      <c r="C365" s="570" t="s">
        <v>592</v>
      </c>
      <c r="D365" s="110">
        <v>2.1</v>
      </c>
      <c r="E365" s="110">
        <v>9</v>
      </c>
      <c r="F365" s="122" t="s">
        <v>593</v>
      </c>
      <c r="G365" s="122" t="s">
        <v>193</v>
      </c>
      <c r="H365" s="122" t="s">
        <v>83</v>
      </c>
      <c r="I365" s="122" t="s">
        <v>84</v>
      </c>
      <c r="J365" s="110" t="s">
        <v>85</v>
      </c>
      <c r="K365" s="110" t="s">
        <v>594</v>
      </c>
      <c r="L365" s="110" t="s">
        <v>595</v>
      </c>
      <c r="M365" s="125">
        <v>950000</v>
      </c>
      <c r="N365" s="125">
        <v>950000</v>
      </c>
      <c r="O365" s="125">
        <f t="shared" si="137"/>
        <v>0</v>
      </c>
      <c r="P365" s="110">
        <v>1</v>
      </c>
      <c r="Q365" s="110">
        <v>1</v>
      </c>
      <c r="R365" s="110">
        <v>1</v>
      </c>
      <c r="S365" s="110">
        <v>1</v>
      </c>
      <c r="T365" s="110">
        <v>1</v>
      </c>
      <c r="U365" s="110"/>
      <c r="V365" s="359">
        <v>800</v>
      </c>
      <c r="X365" s="110"/>
      <c r="Y365" s="110"/>
      <c r="Z365" s="110">
        <v>15</v>
      </c>
      <c r="AA365" s="110"/>
      <c r="AB365" s="110"/>
      <c r="AC365" s="110">
        <v>2563</v>
      </c>
      <c r="AD365" s="110">
        <v>2563</v>
      </c>
      <c r="AE365" s="110" t="s">
        <v>69</v>
      </c>
      <c r="AF365" s="110">
        <v>90</v>
      </c>
      <c r="AG365" s="110" t="s">
        <v>86</v>
      </c>
      <c r="AH365" s="110"/>
      <c r="AI365" s="110"/>
      <c r="AJ365" s="125">
        <v>950000</v>
      </c>
      <c r="AK365" s="128"/>
      <c r="AL365" s="125">
        <v>950000</v>
      </c>
      <c r="AM365" s="125"/>
      <c r="AN365" s="125">
        <f>AJ365*0.2</f>
        <v>190000</v>
      </c>
      <c r="AO365" s="125">
        <f>AJ365*0.3</f>
        <v>285000</v>
      </c>
      <c r="AP365" s="125">
        <f>AJ365*0.5</f>
        <v>475000</v>
      </c>
      <c r="AQ365" s="125"/>
      <c r="AR365" s="125"/>
      <c r="AS365" s="125"/>
      <c r="AT365" s="125"/>
      <c r="AU365" s="125"/>
      <c r="AV365" s="125"/>
      <c r="AW365" s="125"/>
      <c r="AX365" s="179"/>
      <c r="AY365" s="180"/>
      <c r="AZ365" s="41">
        <f t="shared" si="127"/>
        <v>950000</v>
      </c>
      <c r="BA365" s="41">
        <f t="shared" si="135"/>
        <v>0</v>
      </c>
      <c r="BB365" s="110" t="s">
        <v>83</v>
      </c>
      <c r="BD365" s="181"/>
    </row>
    <row r="366" spans="1:56" s="130" customFormat="1" ht="23.25">
      <c r="A366" s="110">
        <v>2</v>
      </c>
      <c r="B366" s="110">
        <v>6</v>
      </c>
      <c r="C366" s="570" t="s">
        <v>596</v>
      </c>
      <c r="D366" s="110">
        <v>2.1</v>
      </c>
      <c r="E366" s="110">
        <v>9</v>
      </c>
      <c r="F366" s="122" t="s">
        <v>584</v>
      </c>
      <c r="G366" s="122" t="s">
        <v>322</v>
      </c>
      <c r="H366" s="122" t="s">
        <v>83</v>
      </c>
      <c r="I366" s="122" t="s">
        <v>84</v>
      </c>
      <c r="J366" s="110" t="s">
        <v>85</v>
      </c>
      <c r="K366" s="110">
        <v>18.706</v>
      </c>
      <c r="L366" s="110">
        <v>100.8417</v>
      </c>
      <c r="M366" s="125">
        <v>960000</v>
      </c>
      <c r="N366" s="125">
        <v>960000</v>
      </c>
      <c r="O366" s="125">
        <f t="shared" si="137"/>
        <v>0</v>
      </c>
      <c r="P366" s="110">
        <v>1</v>
      </c>
      <c r="Q366" s="110">
        <v>1</v>
      </c>
      <c r="R366" s="110">
        <v>1</v>
      </c>
      <c r="S366" s="110">
        <v>1</v>
      </c>
      <c r="T366" s="110">
        <v>1</v>
      </c>
      <c r="U366" s="110"/>
      <c r="V366" s="110"/>
      <c r="W366" s="110"/>
      <c r="X366" s="110"/>
      <c r="Y366" s="359"/>
      <c r="Z366" s="110"/>
      <c r="AA366" s="110"/>
      <c r="AB366" s="110"/>
      <c r="AC366" s="110">
        <v>2563</v>
      </c>
      <c r="AD366" s="110">
        <v>2563</v>
      </c>
      <c r="AE366" s="110" t="s">
        <v>69</v>
      </c>
      <c r="AF366" s="110">
        <v>90</v>
      </c>
      <c r="AG366" s="110" t="s">
        <v>86</v>
      </c>
      <c r="AH366" s="110"/>
      <c r="AI366" s="361"/>
      <c r="AJ366" s="125">
        <v>960000</v>
      </c>
      <c r="AK366" s="128"/>
      <c r="AL366" s="125">
        <v>960000</v>
      </c>
      <c r="AM366" s="125"/>
      <c r="AN366" s="125">
        <v>192000</v>
      </c>
      <c r="AO366" s="125">
        <v>288000</v>
      </c>
      <c r="AP366" s="125">
        <v>480000</v>
      </c>
      <c r="AQ366" s="178"/>
      <c r="AR366" s="178"/>
      <c r="AS366" s="178"/>
      <c r="AT366" s="178"/>
      <c r="AU366" s="178"/>
      <c r="AV366" s="125"/>
      <c r="AW366" s="125"/>
      <c r="AX366" s="179"/>
      <c r="AY366" s="180"/>
      <c r="AZ366" s="41">
        <f t="shared" si="127"/>
        <v>960000</v>
      </c>
      <c r="BA366" s="41">
        <f t="shared" si="135"/>
        <v>0</v>
      </c>
      <c r="BB366" s="110" t="s">
        <v>83</v>
      </c>
      <c r="BD366" s="181"/>
    </row>
    <row r="367" spans="1:56" s="902" customFormat="1" ht="23.25">
      <c r="A367" s="894">
        <v>2</v>
      </c>
      <c r="B367" s="110">
        <v>7</v>
      </c>
      <c r="C367" s="895" t="s">
        <v>597</v>
      </c>
      <c r="D367" s="894">
        <v>2.1</v>
      </c>
      <c r="E367" s="894">
        <v>9</v>
      </c>
      <c r="F367" s="896" t="s">
        <v>325</v>
      </c>
      <c r="G367" s="896" t="s">
        <v>325</v>
      </c>
      <c r="H367" s="896" t="s">
        <v>83</v>
      </c>
      <c r="I367" s="502" t="s">
        <v>84</v>
      </c>
      <c r="J367" s="123" t="s">
        <v>85</v>
      </c>
      <c r="K367" s="894">
        <v>18.789899999999999</v>
      </c>
      <c r="L367" s="894">
        <v>101.0106</v>
      </c>
      <c r="M367" s="897">
        <v>985000</v>
      </c>
      <c r="N367" s="897">
        <v>985000</v>
      </c>
      <c r="O367" s="897"/>
      <c r="P367" s="894">
        <v>1</v>
      </c>
      <c r="Q367" s="894">
        <v>1</v>
      </c>
      <c r="R367" s="894">
        <v>1</v>
      </c>
      <c r="S367" s="894">
        <v>1</v>
      </c>
      <c r="T367" s="894">
        <v>1</v>
      </c>
      <c r="U367" s="894"/>
      <c r="V367" s="894"/>
      <c r="W367" s="894"/>
      <c r="X367" s="894"/>
      <c r="Y367" s="898"/>
      <c r="Z367" s="894"/>
      <c r="AA367" s="894"/>
      <c r="AB367" s="894"/>
      <c r="AC367" s="123">
        <v>2563</v>
      </c>
      <c r="AD367" s="123">
        <v>2563</v>
      </c>
      <c r="AE367" s="123" t="s">
        <v>69</v>
      </c>
      <c r="AF367" s="123">
        <v>90</v>
      </c>
      <c r="AG367" s="123" t="s">
        <v>86</v>
      </c>
      <c r="AH367" s="894"/>
      <c r="AI367" s="899"/>
      <c r="AJ367" s="145">
        <f t="shared" ref="AJ367" si="138">AK367+AL367</f>
        <v>985000</v>
      </c>
      <c r="AK367" s="897"/>
      <c r="AL367" s="145">
        <f t="shared" ref="AL367" si="139">SUM(AM367:AX367)</f>
        <v>985000</v>
      </c>
      <c r="AM367" s="897"/>
      <c r="AN367" s="145">
        <v>220000</v>
      </c>
      <c r="AO367" s="145">
        <v>350000</v>
      </c>
      <c r="AP367" s="145">
        <v>415000</v>
      </c>
      <c r="AQ367" s="870"/>
      <c r="AR367" s="870"/>
      <c r="AS367" s="870"/>
      <c r="AT367" s="870"/>
      <c r="AU367" s="870"/>
      <c r="AV367" s="897"/>
      <c r="AW367" s="897"/>
      <c r="AX367" s="897"/>
      <c r="AY367" s="900"/>
      <c r="AZ367" s="41">
        <f t="shared" ref="AZ367" si="140">SUM(AM367:AX367)</f>
        <v>985000</v>
      </c>
      <c r="BA367" s="41">
        <f t="shared" si="135"/>
        <v>0</v>
      </c>
      <c r="BB367" s="901" t="s">
        <v>83</v>
      </c>
    </row>
    <row r="368" spans="1:56" s="74" customFormat="1" ht="23.2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7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70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71"/>
      <c r="AY368" s="72"/>
      <c r="AZ368" s="41">
        <f t="shared" si="127"/>
        <v>0</v>
      </c>
      <c r="BA368" s="41">
        <f t="shared" si="135"/>
        <v>0</v>
      </c>
      <c r="BB368" s="73" t="s">
        <v>83</v>
      </c>
      <c r="BD368" s="75"/>
    </row>
    <row r="369" spans="1:56" s="226" customFormat="1" ht="23.25">
      <c r="B369" s="223">
        <f>COUNT(B370:B384)</f>
        <v>13</v>
      </c>
      <c r="C369" s="889" t="s">
        <v>127</v>
      </c>
      <c r="D369" s="264"/>
      <c r="E369" s="223"/>
      <c r="F369" s="223"/>
      <c r="G369" s="223"/>
      <c r="H369" s="223"/>
      <c r="I369" s="223"/>
      <c r="J369" s="223"/>
      <c r="K369" s="223"/>
      <c r="L369" s="223"/>
      <c r="M369" s="227">
        <f>SUM(M370:M384)</f>
        <v>10700000</v>
      </c>
      <c r="N369" s="227">
        <f>SUM(N370:N384)</f>
        <v>10700000</v>
      </c>
      <c r="O369" s="227">
        <f>SUM(O370:O384)</f>
        <v>0</v>
      </c>
      <c r="P369" s="223"/>
      <c r="AH369" s="223"/>
      <c r="AI369" s="223"/>
      <c r="AJ369" s="227">
        <f t="shared" ref="AJ369:AX369" si="141">SUM(AJ370:AJ384)</f>
        <v>10700000</v>
      </c>
      <c r="AK369" s="265">
        <f t="shared" si="141"/>
        <v>0</v>
      </c>
      <c r="AL369" s="227">
        <f t="shared" si="141"/>
        <v>10700000</v>
      </c>
      <c r="AM369" s="227">
        <f t="shared" si="141"/>
        <v>2606666</v>
      </c>
      <c r="AN369" s="227">
        <f t="shared" si="141"/>
        <v>2566666</v>
      </c>
      <c r="AO369" s="227">
        <f t="shared" si="141"/>
        <v>2576666</v>
      </c>
      <c r="AP369" s="227">
        <f t="shared" si="141"/>
        <v>2286666</v>
      </c>
      <c r="AQ369" s="227">
        <f t="shared" si="141"/>
        <v>371666</v>
      </c>
      <c r="AR369" s="227">
        <f t="shared" si="141"/>
        <v>291670</v>
      </c>
      <c r="AS369" s="227">
        <f t="shared" si="141"/>
        <v>0</v>
      </c>
      <c r="AT369" s="227">
        <f t="shared" si="141"/>
        <v>0</v>
      </c>
      <c r="AU369" s="227">
        <f t="shared" si="141"/>
        <v>0</v>
      </c>
      <c r="AV369" s="227">
        <f t="shared" si="141"/>
        <v>0</v>
      </c>
      <c r="AW369" s="227">
        <f t="shared" si="141"/>
        <v>0</v>
      </c>
      <c r="AX369" s="266">
        <f t="shared" si="141"/>
        <v>0</v>
      </c>
      <c r="AY369" s="266"/>
      <c r="AZ369" s="41">
        <f t="shared" si="127"/>
        <v>10700000</v>
      </c>
      <c r="BA369" s="41">
        <f t="shared" si="135"/>
        <v>0</v>
      </c>
      <c r="BB369" s="254" t="s">
        <v>89</v>
      </c>
      <c r="BD369" s="267"/>
    </row>
    <row r="370" spans="1:56" s="74" customFormat="1" ht="23.2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7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70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71"/>
      <c r="AY370" s="72"/>
      <c r="AZ370" s="41">
        <f t="shared" si="127"/>
        <v>0</v>
      </c>
      <c r="BA370" s="41">
        <f t="shared" si="135"/>
        <v>0</v>
      </c>
      <c r="BB370" s="73" t="s">
        <v>89</v>
      </c>
      <c r="BD370" s="75"/>
    </row>
    <row r="371" spans="1:56" s="917" customFormat="1" ht="23.25">
      <c r="A371" s="73">
        <v>2</v>
      </c>
      <c r="B371" s="73">
        <v>1</v>
      </c>
      <c r="C371" s="903" t="s">
        <v>598</v>
      </c>
      <c r="D371" s="904">
        <v>2.1</v>
      </c>
      <c r="E371" s="904">
        <v>9</v>
      </c>
      <c r="F371" s="905" t="s">
        <v>88</v>
      </c>
      <c r="G371" s="427" t="s">
        <v>88</v>
      </c>
      <c r="H371" s="427" t="s">
        <v>89</v>
      </c>
      <c r="I371" s="906" t="s">
        <v>90</v>
      </c>
      <c r="J371" s="907" t="s">
        <v>91</v>
      </c>
      <c r="K371" s="908">
        <v>19.152899999999999</v>
      </c>
      <c r="L371" s="908">
        <v>99.941789999999997</v>
      </c>
      <c r="M371" s="418">
        <v>900000</v>
      </c>
      <c r="N371" s="418">
        <v>900000</v>
      </c>
      <c r="O371" s="418">
        <f t="shared" ref="O371:O383" si="142">+M371-N371</f>
        <v>0</v>
      </c>
      <c r="P371" s="909">
        <v>1</v>
      </c>
      <c r="Q371" s="909">
        <v>1</v>
      </c>
      <c r="R371" s="909">
        <v>1</v>
      </c>
      <c r="S371" s="909">
        <v>1</v>
      </c>
      <c r="T371" s="909">
        <v>1</v>
      </c>
      <c r="U371" s="73"/>
      <c r="V371" s="910"/>
      <c r="W371" s="73"/>
      <c r="X371" s="73"/>
      <c r="Y371" s="73"/>
      <c r="Z371" s="910"/>
      <c r="AA371" s="73"/>
      <c r="AB371" s="73"/>
      <c r="AC371" s="73">
        <v>2563</v>
      </c>
      <c r="AD371" s="73">
        <v>2563</v>
      </c>
      <c r="AE371" s="73" t="s">
        <v>69</v>
      </c>
      <c r="AF371" s="73"/>
      <c r="AG371" s="73" t="s">
        <v>92</v>
      </c>
      <c r="AH371" s="73"/>
      <c r="AI371" s="73"/>
      <c r="AJ371" s="418">
        <v>900000</v>
      </c>
      <c r="AK371" s="911"/>
      <c r="AL371" s="418">
        <v>900000</v>
      </c>
      <c r="AM371" s="912">
        <v>150000</v>
      </c>
      <c r="AN371" s="912">
        <v>150000</v>
      </c>
      <c r="AO371" s="912">
        <v>150000</v>
      </c>
      <c r="AP371" s="912">
        <v>150000</v>
      </c>
      <c r="AQ371" s="912">
        <v>150000</v>
      </c>
      <c r="AR371" s="912">
        <v>150000</v>
      </c>
      <c r="AS371" s="913"/>
      <c r="AT371" s="913"/>
      <c r="AU371" s="913"/>
      <c r="AV371" s="913"/>
      <c r="AW371" s="913"/>
      <c r="AX371" s="914"/>
      <c r="AY371" s="915"/>
      <c r="AZ371" s="41">
        <f t="shared" si="127"/>
        <v>900000</v>
      </c>
      <c r="BA371" s="41">
        <f t="shared" si="135"/>
        <v>0</v>
      </c>
      <c r="BB371" s="73" t="s">
        <v>89</v>
      </c>
      <c r="BC371" s="916"/>
    </row>
    <row r="372" spans="1:56" s="916" customFormat="1" ht="23.25">
      <c r="A372" s="918">
        <v>2</v>
      </c>
      <c r="B372" s="918">
        <v>2</v>
      </c>
      <c r="C372" s="919" t="s">
        <v>599</v>
      </c>
      <c r="D372" s="904">
        <v>2.1</v>
      </c>
      <c r="E372" s="904">
        <v>9</v>
      </c>
      <c r="F372" s="920" t="s">
        <v>401</v>
      </c>
      <c r="G372" s="920" t="s">
        <v>65</v>
      </c>
      <c r="H372" s="921" t="s">
        <v>89</v>
      </c>
      <c r="I372" s="906" t="s">
        <v>90</v>
      </c>
      <c r="J372" s="907" t="s">
        <v>91</v>
      </c>
      <c r="K372" s="920">
        <v>19.193300000000001</v>
      </c>
      <c r="L372" s="920">
        <v>99.841200000000001</v>
      </c>
      <c r="M372" s="418">
        <v>940000</v>
      </c>
      <c r="N372" s="418">
        <v>940000</v>
      </c>
      <c r="O372" s="418">
        <f t="shared" si="142"/>
        <v>0</v>
      </c>
      <c r="P372" s="909">
        <v>1</v>
      </c>
      <c r="Q372" s="909">
        <v>1</v>
      </c>
      <c r="R372" s="909">
        <v>1</v>
      </c>
      <c r="S372" s="909">
        <v>1</v>
      </c>
      <c r="T372" s="909">
        <v>1</v>
      </c>
      <c r="U372" s="918" t="s">
        <v>210</v>
      </c>
      <c r="V372" s="922">
        <v>400</v>
      </c>
      <c r="W372" s="923">
        <v>0.6</v>
      </c>
      <c r="X372" s="924">
        <v>3.5</v>
      </c>
      <c r="Y372" s="922">
        <v>350</v>
      </c>
      <c r="Z372" s="910">
        <v>30</v>
      </c>
      <c r="AA372" s="918"/>
      <c r="AB372" s="918"/>
      <c r="AC372" s="73">
        <v>2563</v>
      </c>
      <c r="AD372" s="73">
        <v>2563</v>
      </c>
      <c r="AE372" s="73" t="s">
        <v>69</v>
      </c>
      <c r="AF372" s="918">
        <v>180</v>
      </c>
      <c r="AG372" s="73" t="s">
        <v>92</v>
      </c>
      <c r="AH372" s="918"/>
      <c r="AI372" s="918"/>
      <c r="AJ372" s="418">
        <v>940000</v>
      </c>
      <c r="AK372" s="911"/>
      <c r="AL372" s="418">
        <v>940000</v>
      </c>
      <c r="AM372" s="925">
        <v>203333</v>
      </c>
      <c r="AN372" s="925">
        <v>163333</v>
      </c>
      <c r="AO372" s="925">
        <v>163333</v>
      </c>
      <c r="AP372" s="925">
        <v>163333</v>
      </c>
      <c r="AQ372" s="925">
        <v>163333</v>
      </c>
      <c r="AR372" s="925">
        <v>83335</v>
      </c>
      <c r="AS372" s="925"/>
      <c r="AT372" s="925"/>
      <c r="AU372" s="925"/>
      <c r="AV372" s="925"/>
      <c r="AW372" s="925"/>
      <c r="AX372" s="926"/>
      <c r="AY372" s="927"/>
      <c r="AZ372" s="41">
        <f t="shared" si="127"/>
        <v>940000</v>
      </c>
      <c r="BA372" s="41">
        <f t="shared" si="135"/>
        <v>0</v>
      </c>
      <c r="BB372" s="73" t="s">
        <v>89</v>
      </c>
      <c r="BD372" s="928"/>
    </row>
    <row r="373" spans="1:56" s="916" customFormat="1" ht="23.25">
      <c r="A373" s="929">
        <v>2</v>
      </c>
      <c r="B373" s="73">
        <v>3</v>
      </c>
      <c r="C373" s="930" t="s">
        <v>600</v>
      </c>
      <c r="D373" s="904">
        <v>2.1</v>
      </c>
      <c r="E373" s="904">
        <v>9</v>
      </c>
      <c r="F373" s="929" t="s">
        <v>377</v>
      </c>
      <c r="G373" s="929" t="s">
        <v>65</v>
      </c>
      <c r="H373" s="929" t="s">
        <v>89</v>
      </c>
      <c r="I373" s="906" t="s">
        <v>90</v>
      </c>
      <c r="J373" s="907" t="s">
        <v>91</v>
      </c>
      <c r="K373" s="931">
        <v>19.033131000000001</v>
      </c>
      <c r="L373" s="931">
        <v>99.948890000000006</v>
      </c>
      <c r="M373" s="418">
        <v>890000</v>
      </c>
      <c r="N373" s="418">
        <v>890000</v>
      </c>
      <c r="O373" s="418">
        <f t="shared" si="142"/>
        <v>0</v>
      </c>
      <c r="P373" s="909">
        <v>1</v>
      </c>
      <c r="Q373" s="909">
        <v>1</v>
      </c>
      <c r="R373" s="909">
        <v>4</v>
      </c>
      <c r="S373" s="909">
        <v>4</v>
      </c>
      <c r="T373" s="909">
        <v>4</v>
      </c>
      <c r="U373" s="929" t="s">
        <v>210</v>
      </c>
      <c r="V373" s="910">
        <v>2000</v>
      </c>
      <c r="W373" s="932">
        <v>4.45</v>
      </c>
      <c r="X373" s="929" t="s">
        <v>210</v>
      </c>
      <c r="Y373" s="910">
        <v>600</v>
      </c>
      <c r="Z373" s="910">
        <v>30</v>
      </c>
      <c r="AA373" s="929"/>
      <c r="AB373" s="929"/>
      <c r="AC373" s="73">
        <v>2563</v>
      </c>
      <c r="AD373" s="73">
        <v>2563</v>
      </c>
      <c r="AE373" s="73" t="s">
        <v>69</v>
      </c>
      <c r="AF373" s="929">
        <v>180</v>
      </c>
      <c r="AG373" s="73" t="s">
        <v>92</v>
      </c>
      <c r="AH373" s="929"/>
      <c r="AI373" s="929"/>
      <c r="AJ373" s="418">
        <v>890000</v>
      </c>
      <c r="AK373" s="911"/>
      <c r="AL373" s="418">
        <v>890000</v>
      </c>
      <c r="AM373" s="933">
        <v>222500</v>
      </c>
      <c r="AN373" s="933">
        <v>222500</v>
      </c>
      <c r="AO373" s="933">
        <v>222500</v>
      </c>
      <c r="AP373" s="933">
        <v>222500</v>
      </c>
      <c r="AQ373" s="934"/>
      <c r="AR373" s="934"/>
      <c r="AS373" s="934"/>
      <c r="AT373" s="929"/>
      <c r="AU373" s="934"/>
      <c r="AV373" s="934"/>
      <c r="AW373" s="934"/>
      <c r="AX373" s="935"/>
      <c r="AY373" s="936"/>
      <c r="AZ373" s="41">
        <f t="shared" si="127"/>
        <v>890000</v>
      </c>
      <c r="BA373" s="41">
        <f t="shared" si="135"/>
        <v>0</v>
      </c>
      <c r="BB373" s="73" t="s">
        <v>89</v>
      </c>
      <c r="BD373" s="928"/>
    </row>
    <row r="374" spans="1:56" s="916" customFormat="1" ht="23.25">
      <c r="A374" s="937">
        <v>2</v>
      </c>
      <c r="B374" s="73">
        <v>4</v>
      </c>
      <c r="C374" s="938" t="s">
        <v>601</v>
      </c>
      <c r="D374" s="904">
        <v>2.1</v>
      </c>
      <c r="E374" s="939">
        <v>9</v>
      </c>
      <c r="F374" s="940" t="s">
        <v>133</v>
      </c>
      <c r="G374" s="940" t="s">
        <v>134</v>
      </c>
      <c r="H374" s="940" t="s">
        <v>89</v>
      </c>
      <c r="I374" s="906" t="s">
        <v>90</v>
      </c>
      <c r="J374" s="907" t="s">
        <v>91</v>
      </c>
      <c r="K374" s="907">
        <v>19.388780000000001</v>
      </c>
      <c r="L374" s="941">
        <v>100.07801000000001</v>
      </c>
      <c r="M374" s="418">
        <v>950000</v>
      </c>
      <c r="N374" s="418">
        <v>950000</v>
      </c>
      <c r="O374" s="418">
        <f t="shared" si="142"/>
        <v>0</v>
      </c>
      <c r="P374" s="909" t="s">
        <v>172</v>
      </c>
      <c r="Q374" s="909" t="s">
        <v>172</v>
      </c>
      <c r="R374" s="909" t="s">
        <v>172</v>
      </c>
      <c r="S374" s="909" t="s">
        <v>172</v>
      </c>
      <c r="T374" s="909" t="s">
        <v>172</v>
      </c>
      <c r="U374" s="937"/>
      <c r="V374" s="910"/>
      <c r="W374" s="932"/>
      <c r="X374" s="937"/>
      <c r="Y374" s="937"/>
      <c r="Z374" s="937"/>
      <c r="AA374" s="937"/>
      <c r="AB374" s="937"/>
      <c r="AC374" s="73">
        <v>2563</v>
      </c>
      <c r="AD374" s="73">
        <v>2563</v>
      </c>
      <c r="AE374" s="73" t="s">
        <v>69</v>
      </c>
      <c r="AF374" s="73">
        <v>120</v>
      </c>
      <c r="AG374" s="73" t="s">
        <v>92</v>
      </c>
      <c r="AH374" s="73"/>
      <c r="AI374" s="73"/>
      <c r="AJ374" s="418">
        <v>950000</v>
      </c>
      <c r="AK374" s="911"/>
      <c r="AL374" s="418">
        <v>950000</v>
      </c>
      <c r="AM374" s="942">
        <v>237500</v>
      </c>
      <c r="AN374" s="942">
        <v>237500</v>
      </c>
      <c r="AO374" s="942">
        <v>237500</v>
      </c>
      <c r="AP374" s="942">
        <v>237500</v>
      </c>
      <c r="AQ374" s="942"/>
      <c r="AR374" s="942"/>
      <c r="AS374" s="942"/>
      <c r="AT374" s="942"/>
      <c r="AU374" s="942"/>
      <c r="AV374" s="942"/>
      <c r="AW374" s="942"/>
      <c r="AX374" s="943"/>
      <c r="AY374" s="944"/>
      <c r="AZ374" s="41">
        <f t="shared" si="127"/>
        <v>950000</v>
      </c>
      <c r="BA374" s="41">
        <f t="shared" si="135"/>
        <v>0</v>
      </c>
      <c r="BB374" s="73" t="s">
        <v>89</v>
      </c>
      <c r="BD374" s="928"/>
    </row>
    <row r="375" spans="1:56" s="916" customFormat="1" ht="23.25">
      <c r="A375" s="945">
        <v>2</v>
      </c>
      <c r="B375" s="918">
        <v>5</v>
      </c>
      <c r="C375" s="946" t="s">
        <v>602</v>
      </c>
      <c r="D375" s="904">
        <v>2.1</v>
      </c>
      <c r="E375" s="945">
        <v>9</v>
      </c>
      <c r="F375" s="947" t="s">
        <v>396</v>
      </c>
      <c r="G375" s="948" t="s">
        <v>397</v>
      </c>
      <c r="H375" s="948" t="s">
        <v>89</v>
      </c>
      <c r="I375" s="906" t="s">
        <v>90</v>
      </c>
      <c r="J375" s="907" t="s">
        <v>91</v>
      </c>
      <c r="K375" s="949">
        <v>19.578800000000001</v>
      </c>
      <c r="L375" s="949">
        <v>100.361</v>
      </c>
      <c r="M375" s="418">
        <v>900000</v>
      </c>
      <c r="N375" s="418">
        <v>900000</v>
      </c>
      <c r="O375" s="418">
        <f t="shared" si="142"/>
        <v>0</v>
      </c>
      <c r="P375" s="909">
        <v>1</v>
      </c>
      <c r="Q375" s="909">
        <v>1</v>
      </c>
      <c r="R375" s="909">
        <v>1</v>
      </c>
      <c r="S375" s="909">
        <v>1</v>
      </c>
      <c r="T375" s="909">
        <v>1</v>
      </c>
      <c r="U375" s="945"/>
      <c r="V375" s="910">
        <v>550</v>
      </c>
      <c r="W375" s="932"/>
      <c r="X375" s="945"/>
      <c r="Y375" s="950"/>
      <c r="Z375" s="945"/>
      <c r="AA375" s="945"/>
      <c r="AB375" s="945"/>
      <c r="AC375" s="73">
        <v>2563</v>
      </c>
      <c r="AD375" s="73">
        <v>2563</v>
      </c>
      <c r="AE375" s="73" t="s">
        <v>69</v>
      </c>
      <c r="AF375" s="945">
        <v>120</v>
      </c>
      <c r="AG375" s="73" t="s">
        <v>92</v>
      </c>
      <c r="AH375" s="945"/>
      <c r="AI375" s="951"/>
      <c r="AJ375" s="418">
        <v>900000</v>
      </c>
      <c r="AK375" s="911"/>
      <c r="AL375" s="418">
        <v>900000</v>
      </c>
      <c r="AM375" s="913">
        <v>225000</v>
      </c>
      <c r="AN375" s="952">
        <v>225000</v>
      </c>
      <c r="AO375" s="952">
        <v>225000</v>
      </c>
      <c r="AP375" s="952">
        <v>225000</v>
      </c>
      <c r="AQ375" s="952"/>
      <c r="AR375" s="952"/>
      <c r="AS375" s="952"/>
      <c r="AT375" s="952"/>
      <c r="AU375" s="952"/>
      <c r="AV375" s="952"/>
      <c r="AW375" s="952"/>
      <c r="AX375" s="953"/>
      <c r="AY375" s="954"/>
      <c r="AZ375" s="41">
        <f t="shared" si="127"/>
        <v>900000</v>
      </c>
      <c r="BA375" s="41">
        <f t="shared" si="135"/>
        <v>0</v>
      </c>
      <c r="BB375" s="73" t="s">
        <v>89</v>
      </c>
      <c r="BD375" s="928"/>
    </row>
    <row r="376" spans="1:56" s="959" customFormat="1" ht="23.25">
      <c r="A376" s="624">
        <v>2</v>
      </c>
      <c r="B376" s="73">
        <v>6</v>
      </c>
      <c r="C376" s="955" t="s">
        <v>419</v>
      </c>
      <c r="D376" s="904">
        <v>2.1</v>
      </c>
      <c r="E376" s="904">
        <v>9</v>
      </c>
      <c r="F376" s="956" t="s">
        <v>420</v>
      </c>
      <c r="G376" s="956" t="s">
        <v>387</v>
      </c>
      <c r="H376" s="956" t="s">
        <v>89</v>
      </c>
      <c r="I376" s="906" t="s">
        <v>388</v>
      </c>
      <c r="J376" s="907" t="s">
        <v>389</v>
      </c>
      <c r="K376" s="957">
        <v>19.087499999999999</v>
      </c>
      <c r="L376" s="957">
        <v>100.3982</v>
      </c>
      <c r="M376" s="418">
        <v>850000</v>
      </c>
      <c r="N376" s="418">
        <v>850000</v>
      </c>
      <c r="O376" s="418">
        <f t="shared" si="142"/>
        <v>0</v>
      </c>
      <c r="P376" s="909">
        <v>1</v>
      </c>
      <c r="Q376" s="909">
        <v>1</v>
      </c>
      <c r="R376" s="909">
        <v>1</v>
      </c>
      <c r="S376" s="909">
        <v>1</v>
      </c>
      <c r="T376" s="909">
        <v>1</v>
      </c>
      <c r="U376" s="624"/>
      <c r="V376" s="910">
        <v>2000</v>
      </c>
      <c r="W376" s="932"/>
      <c r="X376" s="73"/>
      <c r="Y376" s="73"/>
      <c r="Z376" s="910"/>
      <c r="AA376" s="73"/>
      <c r="AB376" s="73"/>
      <c r="AC376" s="73">
        <v>2563</v>
      </c>
      <c r="AD376" s="73">
        <v>2563</v>
      </c>
      <c r="AE376" s="73" t="s">
        <v>69</v>
      </c>
      <c r="AF376" s="73">
        <v>120</v>
      </c>
      <c r="AG376" s="73" t="s">
        <v>92</v>
      </c>
      <c r="AH376" s="624"/>
      <c r="AI376" s="624"/>
      <c r="AJ376" s="418">
        <v>850000</v>
      </c>
      <c r="AK376" s="248"/>
      <c r="AL376" s="418">
        <v>850000</v>
      </c>
      <c r="AM376" s="913">
        <v>212500</v>
      </c>
      <c r="AN376" s="913">
        <v>212500</v>
      </c>
      <c r="AO376" s="913">
        <v>212500</v>
      </c>
      <c r="AP376" s="913">
        <v>212500</v>
      </c>
      <c r="AQ376" s="913"/>
      <c r="AR376" s="913"/>
      <c r="AS376" s="913"/>
      <c r="AT376" s="913"/>
      <c r="AU376" s="913"/>
      <c r="AV376" s="913"/>
      <c r="AW376" s="913"/>
      <c r="AX376" s="914"/>
      <c r="AY376" s="915"/>
      <c r="AZ376" s="41">
        <f t="shared" si="127"/>
        <v>850000</v>
      </c>
      <c r="BA376" s="41">
        <f t="shared" si="135"/>
        <v>0</v>
      </c>
      <c r="BB376" s="73" t="s">
        <v>89</v>
      </c>
      <c r="BC376" s="958"/>
    </row>
    <row r="377" spans="1:56" s="970" customFormat="1" ht="23.25">
      <c r="A377" s="960">
        <v>2</v>
      </c>
      <c r="B377" s="73">
        <v>7</v>
      </c>
      <c r="C377" s="961" t="s">
        <v>603</v>
      </c>
      <c r="D377" s="904">
        <v>2.1</v>
      </c>
      <c r="E377" s="904">
        <v>9</v>
      </c>
      <c r="F377" s="962" t="s">
        <v>377</v>
      </c>
      <c r="G377" s="960" t="s">
        <v>65</v>
      </c>
      <c r="H377" s="960" t="s">
        <v>89</v>
      </c>
      <c r="I377" s="906" t="s">
        <v>90</v>
      </c>
      <c r="J377" s="907" t="s">
        <v>91</v>
      </c>
      <c r="K377" s="963">
        <v>19.055024</v>
      </c>
      <c r="L377" s="963">
        <v>99.935220999999999</v>
      </c>
      <c r="M377" s="418">
        <v>850000</v>
      </c>
      <c r="N377" s="418">
        <v>850000</v>
      </c>
      <c r="O377" s="418">
        <f t="shared" si="142"/>
        <v>0</v>
      </c>
      <c r="P377" s="909">
        <v>1</v>
      </c>
      <c r="Q377" s="909">
        <v>1</v>
      </c>
      <c r="R377" s="909">
        <v>1</v>
      </c>
      <c r="S377" s="909">
        <v>1</v>
      </c>
      <c r="T377" s="909">
        <v>1</v>
      </c>
      <c r="U377" s="960" t="s">
        <v>210</v>
      </c>
      <c r="V377" s="910">
        <v>1500</v>
      </c>
      <c r="W377" s="932">
        <v>1</v>
      </c>
      <c r="X377" s="960" t="s">
        <v>210</v>
      </c>
      <c r="Y377" s="910">
        <v>435</v>
      </c>
      <c r="Z377" s="910">
        <v>30</v>
      </c>
      <c r="AA377" s="960"/>
      <c r="AB377" s="960"/>
      <c r="AC377" s="73">
        <v>2563</v>
      </c>
      <c r="AD377" s="73">
        <v>2563</v>
      </c>
      <c r="AE377" s="73" t="s">
        <v>69</v>
      </c>
      <c r="AF377" s="960">
        <v>180</v>
      </c>
      <c r="AG377" s="73" t="s">
        <v>92</v>
      </c>
      <c r="AH377" s="960"/>
      <c r="AI377" s="964"/>
      <c r="AJ377" s="418">
        <v>850000</v>
      </c>
      <c r="AK377" s="965"/>
      <c r="AL377" s="418">
        <v>850000</v>
      </c>
      <c r="AM377" s="966">
        <v>280000</v>
      </c>
      <c r="AN377" s="966">
        <v>280000</v>
      </c>
      <c r="AO377" s="967">
        <v>290000</v>
      </c>
      <c r="AP377" s="966"/>
      <c r="AQ377" s="966"/>
      <c r="AR377" s="966"/>
      <c r="AS377" s="966"/>
      <c r="AT377" s="966"/>
      <c r="AU377" s="966"/>
      <c r="AV377" s="966"/>
      <c r="AW377" s="966"/>
      <c r="AX377" s="968"/>
      <c r="AY377" s="969"/>
      <c r="AZ377" s="41">
        <f t="shared" si="127"/>
        <v>850000</v>
      </c>
      <c r="BA377" s="41">
        <f t="shared" si="135"/>
        <v>0</v>
      </c>
      <c r="BB377" s="339" t="s">
        <v>89</v>
      </c>
      <c r="BD377" s="971"/>
    </row>
    <row r="378" spans="1:56" s="916" customFormat="1" ht="23.25">
      <c r="A378" s="972">
        <v>2</v>
      </c>
      <c r="B378" s="918">
        <v>8</v>
      </c>
      <c r="C378" s="973" t="s">
        <v>604</v>
      </c>
      <c r="D378" s="904">
        <v>2.1</v>
      </c>
      <c r="E378" s="974">
        <v>9</v>
      </c>
      <c r="F378" s="975" t="s">
        <v>134</v>
      </c>
      <c r="G378" s="975" t="s">
        <v>134</v>
      </c>
      <c r="H378" s="975" t="s">
        <v>89</v>
      </c>
      <c r="I378" s="906" t="s">
        <v>90</v>
      </c>
      <c r="J378" s="907" t="s">
        <v>91</v>
      </c>
      <c r="K378" s="907">
        <v>19.297799999999999</v>
      </c>
      <c r="L378" s="976">
        <v>100.16679999999999</v>
      </c>
      <c r="M378" s="418">
        <v>990000</v>
      </c>
      <c r="N378" s="418">
        <v>990000</v>
      </c>
      <c r="O378" s="418">
        <f t="shared" si="142"/>
        <v>0</v>
      </c>
      <c r="P378" s="909">
        <v>1</v>
      </c>
      <c r="Q378" s="909">
        <v>1</v>
      </c>
      <c r="R378" s="909">
        <v>1</v>
      </c>
      <c r="S378" s="909">
        <v>1</v>
      </c>
      <c r="T378" s="909">
        <v>1</v>
      </c>
      <c r="U378" s="972"/>
      <c r="V378" s="910"/>
      <c r="W378" s="932"/>
      <c r="X378" s="972"/>
      <c r="Y378" s="972"/>
      <c r="Z378" s="972"/>
      <c r="AA378" s="972"/>
      <c r="AB378" s="972"/>
      <c r="AC378" s="73">
        <v>2563</v>
      </c>
      <c r="AD378" s="73">
        <v>2563</v>
      </c>
      <c r="AE378" s="73" t="s">
        <v>69</v>
      </c>
      <c r="AF378" s="73">
        <v>120</v>
      </c>
      <c r="AG378" s="73" t="s">
        <v>92</v>
      </c>
      <c r="AH378" s="73"/>
      <c r="AI378" s="73"/>
      <c r="AJ378" s="418">
        <v>990000</v>
      </c>
      <c r="AK378" s="911"/>
      <c r="AL378" s="418">
        <v>990000</v>
      </c>
      <c r="AM378" s="942">
        <v>247500</v>
      </c>
      <c r="AN378" s="942">
        <v>247500</v>
      </c>
      <c r="AO378" s="942">
        <v>247500</v>
      </c>
      <c r="AP378" s="942">
        <v>247500</v>
      </c>
      <c r="AQ378" s="942"/>
      <c r="AR378" s="942"/>
      <c r="AS378" s="942"/>
      <c r="AT378" s="942"/>
      <c r="AU378" s="942"/>
      <c r="AV378" s="942"/>
      <c r="AW378" s="942"/>
      <c r="AX378" s="943"/>
      <c r="AY378" s="944"/>
      <c r="AZ378" s="41">
        <f t="shared" si="127"/>
        <v>990000</v>
      </c>
      <c r="BA378" s="41">
        <f t="shared" si="135"/>
        <v>0</v>
      </c>
      <c r="BB378" s="73" t="s">
        <v>89</v>
      </c>
      <c r="BD378" s="928"/>
    </row>
    <row r="379" spans="1:56" s="916" customFormat="1" ht="23.25">
      <c r="A379" s="977">
        <v>2</v>
      </c>
      <c r="B379" s="73">
        <v>9</v>
      </c>
      <c r="C379" s="978" t="s">
        <v>605</v>
      </c>
      <c r="D379" s="904">
        <v>2.1</v>
      </c>
      <c r="E379" s="977">
        <v>9</v>
      </c>
      <c r="F379" s="979" t="s">
        <v>396</v>
      </c>
      <c r="G379" s="980" t="s">
        <v>397</v>
      </c>
      <c r="H379" s="980" t="s">
        <v>89</v>
      </c>
      <c r="I379" s="906" t="s">
        <v>90</v>
      </c>
      <c r="J379" s="907" t="s">
        <v>91</v>
      </c>
      <c r="K379" s="981">
        <v>19.581900000000001</v>
      </c>
      <c r="L379" s="981">
        <v>100.3614</v>
      </c>
      <c r="M379" s="418">
        <v>650000</v>
      </c>
      <c r="N379" s="418">
        <v>650000</v>
      </c>
      <c r="O379" s="418">
        <f t="shared" si="142"/>
        <v>0</v>
      </c>
      <c r="P379" s="909">
        <v>1</v>
      </c>
      <c r="Q379" s="909">
        <v>1</v>
      </c>
      <c r="R379" s="909">
        <v>1</v>
      </c>
      <c r="S379" s="909">
        <v>1</v>
      </c>
      <c r="T379" s="909">
        <v>1</v>
      </c>
      <c r="U379" s="977"/>
      <c r="V379" s="910">
        <v>300</v>
      </c>
      <c r="W379" s="932"/>
      <c r="X379" s="977"/>
      <c r="Y379" s="982"/>
      <c r="Z379" s="977"/>
      <c r="AA379" s="977"/>
      <c r="AB379" s="977"/>
      <c r="AC379" s="73">
        <v>2563</v>
      </c>
      <c r="AD379" s="73">
        <v>2563</v>
      </c>
      <c r="AE379" s="73" t="s">
        <v>69</v>
      </c>
      <c r="AF379" s="977">
        <v>120</v>
      </c>
      <c r="AG379" s="73" t="s">
        <v>92</v>
      </c>
      <c r="AH379" s="977"/>
      <c r="AI379" s="983"/>
      <c r="AJ379" s="418">
        <v>650000</v>
      </c>
      <c r="AK379" s="911"/>
      <c r="AL379" s="418">
        <v>650000</v>
      </c>
      <c r="AM379" s="984">
        <v>162500</v>
      </c>
      <c r="AN379" s="984">
        <v>162500</v>
      </c>
      <c r="AO379" s="984">
        <v>162500</v>
      </c>
      <c r="AP379" s="984">
        <v>162500</v>
      </c>
      <c r="AQ379" s="984"/>
      <c r="AR379" s="984"/>
      <c r="AS379" s="984"/>
      <c r="AT379" s="984"/>
      <c r="AU379" s="984"/>
      <c r="AV379" s="984"/>
      <c r="AW379" s="984"/>
      <c r="AX379" s="985"/>
      <c r="AY379" s="986"/>
      <c r="AZ379" s="41">
        <f t="shared" si="127"/>
        <v>650000</v>
      </c>
      <c r="BA379" s="41">
        <f t="shared" si="135"/>
        <v>0</v>
      </c>
      <c r="BB379" s="73" t="s">
        <v>89</v>
      </c>
      <c r="BD379" s="928"/>
    </row>
    <row r="380" spans="1:56" s="916" customFormat="1" ht="23.25">
      <c r="A380" s="987">
        <v>2</v>
      </c>
      <c r="B380" s="73">
        <v>10</v>
      </c>
      <c r="C380" s="988" t="s">
        <v>606</v>
      </c>
      <c r="D380" s="904">
        <v>2.1</v>
      </c>
      <c r="E380" s="904">
        <v>9</v>
      </c>
      <c r="F380" s="989" t="s">
        <v>607</v>
      </c>
      <c r="G380" s="989" t="s">
        <v>130</v>
      </c>
      <c r="H380" s="990" t="s">
        <v>89</v>
      </c>
      <c r="I380" s="906" t="s">
        <v>90</v>
      </c>
      <c r="J380" s="907" t="s">
        <v>91</v>
      </c>
      <c r="K380" s="989">
        <v>19.326699999999999</v>
      </c>
      <c r="L380" s="989">
        <v>99.799800000000005</v>
      </c>
      <c r="M380" s="418">
        <v>940000</v>
      </c>
      <c r="N380" s="418">
        <v>940000</v>
      </c>
      <c r="O380" s="418">
        <f t="shared" si="142"/>
        <v>0</v>
      </c>
      <c r="P380" s="909">
        <v>1</v>
      </c>
      <c r="Q380" s="909">
        <v>1</v>
      </c>
      <c r="R380" s="909">
        <v>1</v>
      </c>
      <c r="S380" s="909">
        <v>1</v>
      </c>
      <c r="T380" s="909">
        <v>1</v>
      </c>
      <c r="U380" s="991"/>
      <c r="V380" s="910">
        <v>600</v>
      </c>
      <c r="W380" s="932">
        <v>1</v>
      </c>
      <c r="X380" s="924">
        <v>0.5</v>
      </c>
      <c r="Y380" s="922">
        <v>350</v>
      </c>
      <c r="Z380" s="910">
        <v>30</v>
      </c>
      <c r="AA380" s="991"/>
      <c r="AB380" s="991"/>
      <c r="AC380" s="73">
        <v>2563</v>
      </c>
      <c r="AD380" s="73">
        <v>2563</v>
      </c>
      <c r="AE380" s="73" t="s">
        <v>69</v>
      </c>
      <c r="AF380" s="987">
        <v>180</v>
      </c>
      <c r="AG380" s="73" t="s">
        <v>92</v>
      </c>
      <c r="AH380" s="991"/>
      <c r="AI380" s="991"/>
      <c r="AJ380" s="418">
        <v>940000</v>
      </c>
      <c r="AK380" s="911"/>
      <c r="AL380" s="418">
        <v>940000</v>
      </c>
      <c r="AM380" s="992">
        <v>235000</v>
      </c>
      <c r="AN380" s="992">
        <v>235000</v>
      </c>
      <c r="AO380" s="992">
        <v>235000</v>
      </c>
      <c r="AP380" s="992">
        <v>235000</v>
      </c>
      <c r="AQ380" s="992"/>
      <c r="AR380" s="992"/>
      <c r="AS380" s="992"/>
      <c r="AT380" s="991"/>
      <c r="AU380" s="992"/>
      <c r="AV380" s="992"/>
      <c r="AW380" s="992"/>
      <c r="AX380" s="993"/>
      <c r="AY380" s="994"/>
      <c r="AZ380" s="41">
        <f t="shared" si="127"/>
        <v>940000</v>
      </c>
      <c r="BA380" s="41">
        <f t="shared" si="135"/>
        <v>0</v>
      </c>
      <c r="BB380" s="73" t="s">
        <v>89</v>
      </c>
      <c r="BD380" s="928"/>
    </row>
    <row r="381" spans="1:56" s="916" customFormat="1" ht="23.25">
      <c r="A381" s="995">
        <v>2</v>
      </c>
      <c r="B381" s="918">
        <v>11</v>
      </c>
      <c r="C381" s="996" t="s">
        <v>608</v>
      </c>
      <c r="D381" s="904">
        <v>2.1</v>
      </c>
      <c r="E381" s="995">
        <v>9</v>
      </c>
      <c r="F381" s="997" t="s">
        <v>609</v>
      </c>
      <c r="G381" s="997" t="s">
        <v>387</v>
      </c>
      <c r="H381" s="997" t="s">
        <v>89</v>
      </c>
      <c r="I381" s="906" t="s">
        <v>388</v>
      </c>
      <c r="J381" s="907" t="s">
        <v>389</v>
      </c>
      <c r="K381" s="907">
        <v>19.116</v>
      </c>
      <c r="L381" s="998">
        <v>100.4868</v>
      </c>
      <c r="M381" s="418">
        <v>990000</v>
      </c>
      <c r="N381" s="418">
        <v>990000</v>
      </c>
      <c r="O381" s="418">
        <f t="shared" si="142"/>
        <v>0</v>
      </c>
      <c r="P381" s="909">
        <v>1</v>
      </c>
      <c r="Q381" s="909">
        <v>1</v>
      </c>
      <c r="R381" s="909">
        <v>1</v>
      </c>
      <c r="S381" s="909">
        <v>1</v>
      </c>
      <c r="T381" s="909">
        <v>1</v>
      </c>
      <c r="U381" s="995"/>
      <c r="V381" s="910"/>
      <c r="W381" s="932"/>
      <c r="X381" s="995"/>
      <c r="Y381" s="995"/>
      <c r="Z381" s="995"/>
      <c r="AA381" s="995"/>
      <c r="AB381" s="995"/>
      <c r="AC381" s="73">
        <v>2563</v>
      </c>
      <c r="AD381" s="73">
        <v>2563</v>
      </c>
      <c r="AE381" s="73" t="s">
        <v>69</v>
      </c>
      <c r="AF381" s="73">
        <v>120</v>
      </c>
      <c r="AG381" s="73" t="s">
        <v>92</v>
      </c>
      <c r="AH381" s="73"/>
      <c r="AI381" s="73"/>
      <c r="AJ381" s="418">
        <v>990000</v>
      </c>
      <c r="AK381" s="911"/>
      <c r="AL381" s="418">
        <v>990000</v>
      </c>
      <c r="AM381" s="942">
        <v>247500</v>
      </c>
      <c r="AN381" s="942">
        <v>247500</v>
      </c>
      <c r="AO381" s="942">
        <v>247500</v>
      </c>
      <c r="AP381" s="942">
        <v>247500</v>
      </c>
      <c r="AQ381" s="942"/>
      <c r="AR381" s="942"/>
      <c r="AS381" s="942"/>
      <c r="AT381" s="942"/>
      <c r="AU381" s="942"/>
      <c r="AV381" s="942"/>
      <c r="AW381" s="942"/>
      <c r="AX381" s="943"/>
      <c r="AY381" s="944"/>
      <c r="AZ381" s="41">
        <f t="shared" si="127"/>
        <v>990000</v>
      </c>
      <c r="BA381" s="41">
        <f t="shared" si="135"/>
        <v>0</v>
      </c>
      <c r="BB381" s="73" t="s">
        <v>89</v>
      </c>
      <c r="BD381" s="928"/>
    </row>
    <row r="382" spans="1:56" s="970" customFormat="1" ht="23.25">
      <c r="A382" s="999">
        <v>2</v>
      </c>
      <c r="B382" s="73">
        <v>12</v>
      </c>
      <c r="C382" s="1000" t="s">
        <v>610</v>
      </c>
      <c r="D382" s="904">
        <v>2.1</v>
      </c>
      <c r="E382" s="999">
        <v>9</v>
      </c>
      <c r="F382" s="1001" t="s">
        <v>108</v>
      </c>
      <c r="G382" s="1002" t="s">
        <v>381</v>
      </c>
      <c r="H382" s="1002" t="s">
        <v>89</v>
      </c>
      <c r="I382" s="906" t="s">
        <v>90</v>
      </c>
      <c r="J382" s="907" t="s">
        <v>91</v>
      </c>
      <c r="K382" s="1003">
        <v>19.428799999999999</v>
      </c>
      <c r="L382" s="1003">
        <v>100.46980000000001</v>
      </c>
      <c r="M382" s="418">
        <v>500000</v>
      </c>
      <c r="N382" s="418">
        <v>500000</v>
      </c>
      <c r="O382" s="418">
        <f t="shared" si="142"/>
        <v>0</v>
      </c>
      <c r="P382" s="909">
        <v>1</v>
      </c>
      <c r="Q382" s="909">
        <v>1</v>
      </c>
      <c r="R382" s="909">
        <v>1</v>
      </c>
      <c r="S382" s="909">
        <v>1</v>
      </c>
      <c r="T382" s="909">
        <v>1</v>
      </c>
      <c r="U382" s="999"/>
      <c r="V382" s="910">
        <v>300</v>
      </c>
      <c r="W382" s="932"/>
      <c r="X382" s="999"/>
      <c r="Y382" s="999"/>
      <c r="Z382" s="999"/>
      <c r="AA382" s="999"/>
      <c r="AB382" s="999"/>
      <c r="AC382" s="73">
        <v>2563</v>
      </c>
      <c r="AD382" s="73">
        <v>2563</v>
      </c>
      <c r="AE382" s="73" t="s">
        <v>69</v>
      </c>
      <c r="AF382" s="999">
        <v>120</v>
      </c>
      <c r="AG382" s="73" t="s">
        <v>92</v>
      </c>
      <c r="AH382" s="999"/>
      <c r="AI382" s="999"/>
      <c r="AJ382" s="418">
        <v>500000</v>
      </c>
      <c r="AK382" s="911"/>
      <c r="AL382" s="418">
        <v>500000</v>
      </c>
      <c r="AM382" s="1004">
        <v>125000</v>
      </c>
      <c r="AN382" s="1004">
        <v>125000</v>
      </c>
      <c r="AO382" s="1004">
        <v>125000</v>
      </c>
      <c r="AP382" s="1004">
        <v>125000</v>
      </c>
      <c r="AQ382" s="1004"/>
      <c r="AR382" s="1004"/>
      <c r="AS382" s="1004"/>
      <c r="AT382" s="1004"/>
      <c r="AU382" s="1004"/>
      <c r="AV382" s="1004"/>
      <c r="AW382" s="1004"/>
      <c r="AX382" s="1005"/>
      <c r="AY382" s="1006"/>
      <c r="AZ382" s="41">
        <f t="shared" si="127"/>
        <v>500000</v>
      </c>
      <c r="BA382" s="41">
        <f t="shared" si="135"/>
        <v>0</v>
      </c>
      <c r="BB382" s="339" t="s">
        <v>89</v>
      </c>
      <c r="BD382" s="971"/>
    </row>
    <row r="383" spans="1:56" s="916" customFormat="1" ht="23.25">
      <c r="A383" s="1007">
        <v>2</v>
      </c>
      <c r="B383" s="73">
        <v>13</v>
      </c>
      <c r="C383" s="1008" t="s">
        <v>611</v>
      </c>
      <c r="D383" s="904">
        <v>2.1</v>
      </c>
      <c r="E383" s="1007">
        <v>9</v>
      </c>
      <c r="F383" s="1007" t="s">
        <v>403</v>
      </c>
      <c r="G383" s="1007" t="s">
        <v>88</v>
      </c>
      <c r="H383" s="1007" t="s">
        <v>89</v>
      </c>
      <c r="I383" s="906" t="s">
        <v>90</v>
      </c>
      <c r="J383" s="907" t="s">
        <v>91</v>
      </c>
      <c r="K383" s="1009">
        <v>19.093321</v>
      </c>
      <c r="L383" s="1009">
        <v>100.002326</v>
      </c>
      <c r="M383" s="418">
        <v>350000</v>
      </c>
      <c r="N383" s="418">
        <v>350000</v>
      </c>
      <c r="O383" s="418">
        <f t="shared" si="142"/>
        <v>0</v>
      </c>
      <c r="P383" s="909">
        <v>1</v>
      </c>
      <c r="Q383" s="909">
        <v>1</v>
      </c>
      <c r="R383" s="909">
        <v>4</v>
      </c>
      <c r="S383" s="909">
        <v>4</v>
      </c>
      <c r="T383" s="909">
        <v>4</v>
      </c>
      <c r="U383" s="1007" t="s">
        <v>210</v>
      </c>
      <c r="V383" s="910">
        <v>100</v>
      </c>
      <c r="W383" s="932">
        <v>1</v>
      </c>
      <c r="X383" s="1007" t="s">
        <v>210</v>
      </c>
      <c r="Y383" s="1010">
        <v>20</v>
      </c>
      <c r="Z383" s="1010">
        <v>30</v>
      </c>
      <c r="AA383" s="1010"/>
      <c r="AB383" s="1010"/>
      <c r="AC383" s="73">
        <v>2563</v>
      </c>
      <c r="AD383" s="73">
        <v>2563</v>
      </c>
      <c r="AE383" s="73" t="s">
        <v>69</v>
      </c>
      <c r="AF383" s="1007">
        <v>180</v>
      </c>
      <c r="AG383" s="73" t="s">
        <v>92</v>
      </c>
      <c r="AH383" s="1007"/>
      <c r="AI383" s="1007"/>
      <c r="AJ383" s="418">
        <v>350000</v>
      </c>
      <c r="AK383" s="911"/>
      <c r="AL383" s="418">
        <v>350000</v>
      </c>
      <c r="AM383" s="1011">
        <v>58333</v>
      </c>
      <c r="AN383" s="1011">
        <v>58333</v>
      </c>
      <c r="AO383" s="1011">
        <v>58333</v>
      </c>
      <c r="AP383" s="1011">
        <v>58333</v>
      </c>
      <c r="AQ383" s="1011">
        <v>58333</v>
      </c>
      <c r="AR383" s="1011">
        <v>58335</v>
      </c>
      <c r="AS383" s="1011"/>
      <c r="AT383" s="1011"/>
      <c r="AU383" s="1011"/>
      <c r="AV383" s="1011"/>
      <c r="AW383" s="1011"/>
      <c r="AX383" s="1012"/>
      <c r="AY383" s="1013"/>
      <c r="AZ383" s="41">
        <f t="shared" si="127"/>
        <v>350000</v>
      </c>
      <c r="BA383" s="41">
        <f t="shared" si="135"/>
        <v>0</v>
      </c>
      <c r="BB383" s="73" t="s">
        <v>89</v>
      </c>
      <c r="BD383" s="928"/>
    </row>
    <row r="384" spans="1:56" s="74" customFormat="1" ht="23.2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7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70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71"/>
      <c r="AY384" s="72"/>
      <c r="AZ384" s="41">
        <f t="shared" si="127"/>
        <v>0</v>
      </c>
      <c r="BA384" s="41">
        <f t="shared" si="135"/>
        <v>0</v>
      </c>
      <c r="BB384" s="73" t="s">
        <v>89</v>
      </c>
      <c r="BD384" s="75"/>
    </row>
    <row r="385" spans="1:56" s="226" customFormat="1" ht="23.25">
      <c r="B385" s="223">
        <f>COUNT(B386:B393)</f>
        <v>6</v>
      </c>
      <c r="C385" s="889" t="s">
        <v>135</v>
      </c>
      <c r="D385" s="264"/>
      <c r="E385" s="223"/>
      <c r="F385" s="223"/>
      <c r="G385" s="223"/>
      <c r="H385" s="223"/>
      <c r="I385" s="223"/>
      <c r="J385" s="223"/>
      <c r="K385" s="223"/>
      <c r="L385" s="223"/>
      <c r="M385" s="227">
        <f>SUM(M386:M393)</f>
        <v>7000000</v>
      </c>
      <c r="N385" s="227">
        <f>SUM(N386:N393)</f>
        <v>7000000</v>
      </c>
      <c r="O385" s="223"/>
      <c r="P385" s="223"/>
      <c r="AH385" s="223"/>
      <c r="AI385" s="223"/>
      <c r="AJ385" s="227">
        <f>SUM(AJ386:AJ393)</f>
        <v>7000000</v>
      </c>
      <c r="AK385" s="265"/>
      <c r="AL385" s="227">
        <f>SUM(AL386:AL393)</f>
        <v>7000000</v>
      </c>
      <c r="AM385" s="227"/>
      <c r="AN385" s="227">
        <f t="shared" ref="AN385:AX385" si="143">SUM(AN386:AN393)</f>
        <v>2800000</v>
      </c>
      <c r="AO385" s="227">
        <f t="shared" si="143"/>
        <v>2100000</v>
      </c>
      <c r="AP385" s="227">
        <f t="shared" si="143"/>
        <v>2100000</v>
      </c>
      <c r="AQ385" s="227">
        <f t="shared" si="143"/>
        <v>0</v>
      </c>
      <c r="AR385" s="227">
        <f t="shared" si="143"/>
        <v>0</v>
      </c>
      <c r="AS385" s="227">
        <f t="shared" si="143"/>
        <v>0</v>
      </c>
      <c r="AT385" s="227">
        <f t="shared" si="143"/>
        <v>0</v>
      </c>
      <c r="AU385" s="227">
        <f t="shared" si="143"/>
        <v>0</v>
      </c>
      <c r="AV385" s="227">
        <f t="shared" si="143"/>
        <v>0</v>
      </c>
      <c r="AW385" s="227">
        <f t="shared" si="143"/>
        <v>0</v>
      </c>
      <c r="AX385" s="266">
        <f t="shared" si="143"/>
        <v>0</v>
      </c>
      <c r="AY385" s="266"/>
      <c r="AZ385" s="41">
        <f t="shared" si="127"/>
        <v>7000000</v>
      </c>
      <c r="BA385" s="41">
        <f t="shared" si="135"/>
        <v>0</v>
      </c>
      <c r="BB385" s="254" t="s">
        <v>66</v>
      </c>
      <c r="BD385" s="267"/>
    </row>
    <row r="386" spans="1:56" s="74" customFormat="1" ht="23.2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7"/>
      <c r="N386" s="67"/>
      <c r="O386" s="67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70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71"/>
      <c r="AY386" s="72"/>
      <c r="AZ386" s="41">
        <f t="shared" si="127"/>
        <v>0</v>
      </c>
      <c r="BA386" s="41">
        <f t="shared" si="135"/>
        <v>0</v>
      </c>
      <c r="BB386" s="73" t="s">
        <v>66</v>
      </c>
      <c r="BD386" s="75"/>
    </row>
    <row r="387" spans="1:56" s="172" customFormat="1" ht="42">
      <c r="A387" s="153">
        <v>2</v>
      </c>
      <c r="B387" s="153">
        <v>1</v>
      </c>
      <c r="C387" s="154" t="s">
        <v>612</v>
      </c>
      <c r="D387" s="153">
        <v>2.1</v>
      </c>
      <c r="E387" s="153">
        <v>9</v>
      </c>
      <c r="F387" s="155" t="s">
        <v>94</v>
      </c>
      <c r="G387" s="155" t="s">
        <v>65</v>
      </c>
      <c r="H387" s="155" t="s">
        <v>66</v>
      </c>
      <c r="I387" s="156"/>
      <c r="J387" s="157" t="s">
        <v>68</v>
      </c>
      <c r="K387" s="158">
        <v>18.300699999999999</v>
      </c>
      <c r="L387" s="158">
        <v>99.469099999999997</v>
      </c>
      <c r="M387" s="859">
        <v>1000000</v>
      </c>
      <c r="N387" s="859">
        <v>1000000</v>
      </c>
      <c r="O387" s="156">
        <f>+M387-N387</f>
        <v>0</v>
      </c>
      <c r="P387" s="159">
        <v>1</v>
      </c>
      <c r="Q387" s="1014">
        <v>1</v>
      </c>
      <c r="R387" s="1015">
        <v>1</v>
      </c>
      <c r="S387" s="1015">
        <v>1</v>
      </c>
      <c r="T387" s="1015">
        <v>1</v>
      </c>
      <c r="U387" s="157"/>
      <c r="V387" s="162"/>
      <c r="W387" s="162"/>
      <c r="X387" s="163"/>
      <c r="Y387" s="164"/>
      <c r="Z387" s="164"/>
      <c r="AA387" s="153"/>
      <c r="AB387" s="153"/>
      <c r="AC387" s="153">
        <v>2563</v>
      </c>
      <c r="AD387" s="153">
        <v>2563</v>
      </c>
      <c r="AE387" s="153" t="s">
        <v>69</v>
      </c>
      <c r="AF387" s="157"/>
      <c r="AG387" s="166" t="s">
        <v>95</v>
      </c>
      <c r="AH387" s="166"/>
      <c r="AI387" s="167"/>
      <c r="AJ387" s="331">
        <v>1000000</v>
      </c>
      <c r="AK387" s="168"/>
      <c r="AL387" s="331">
        <v>1000000</v>
      </c>
      <c r="AM387" s="156"/>
      <c r="AN387" s="156">
        <f t="shared" ref="AN387:AN392" si="144">0.4*AL387</f>
        <v>400000</v>
      </c>
      <c r="AO387" s="156">
        <f t="shared" ref="AO387:AO392" si="145">0.3*AL387</f>
        <v>300000</v>
      </c>
      <c r="AP387" s="156">
        <f t="shared" ref="AP387:AP392" si="146">0.3*AL387</f>
        <v>300000</v>
      </c>
      <c r="AQ387" s="169"/>
      <c r="AR387" s="169"/>
      <c r="AS387" s="169"/>
      <c r="AT387" s="169"/>
      <c r="AU387" s="169"/>
      <c r="AV387" s="156"/>
      <c r="AW387" s="156"/>
      <c r="AX387" s="170"/>
      <c r="AY387" s="171"/>
      <c r="AZ387" s="41">
        <f t="shared" si="127"/>
        <v>1000000</v>
      </c>
      <c r="BA387" s="41">
        <f t="shared" si="135"/>
        <v>0</v>
      </c>
      <c r="BB387" s="153" t="s">
        <v>66</v>
      </c>
      <c r="BD387" s="173"/>
    </row>
    <row r="388" spans="1:56" s="172" customFormat="1" ht="23.25">
      <c r="A388" s="153">
        <v>2</v>
      </c>
      <c r="B388" s="153">
        <v>3</v>
      </c>
      <c r="C388" s="328" t="s">
        <v>613</v>
      </c>
      <c r="D388" s="153">
        <v>2.1</v>
      </c>
      <c r="E388" s="153">
        <v>9</v>
      </c>
      <c r="F388" s="157" t="s">
        <v>614</v>
      </c>
      <c r="G388" s="157" t="s">
        <v>65</v>
      </c>
      <c r="H388" s="157" t="s">
        <v>66</v>
      </c>
      <c r="I388" s="156"/>
      <c r="J388" s="157" t="s">
        <v>68</v>
      </c>
      <c r="K388" s="329"/>
      <c r="L388" s="329"/>
      <c r="M388" s="1016">
        <v>1000000</v>
      </c>
      <c r="N388" s="1016">
        <v>1000000</v>
      </c>
      <c r="O388" s="156">
        <f>+M388-N388</f>
        <v>0</v>
      </c>
      <c r="P388" s="159">
        <v>1</v>
      </c>
      <c r="Q388" s="160">
        <v>1</v>
      </c>
      <c r="R388" s="161">
        <v>1</v>
      </c>
      <c r="S388" s="161">
        <v>1</v>
      </c>
      <c r="T388" s="161">
        <v>1</v>
      </c>
      <c r="U388" s="157"/>
      <c r="V388" s="162"/>
      <c r="W388" s="162"/>
      <c r="X388" s="163"/>
      <c r="Y388" s="164"/>
      <c r="Z388" s="164"/>
      <c r="AA388" s="153"/>
      <c r="AB388" s="153"/>
      <c r="AC388" s="153">
        <v>2563</v>
      </c>
      <c r="AD388" s="153">
        <v>2563</v>
      </c>
      <c r="AE388" s="153" t="s">
        <v>69</v>
      </c>
      <c r="AF388" s="157"/>
      <c r="AG388" s="166" t="s">
        <v>95</v>
      </c>
      <c r="AH388" s="166"/>
      <c r="AI388" s="167"/>
      <c r="AJ388" s="331">
        <v>1000000</v>
      </c>
      <c r="AK388" s="168"/>
      <c r="AL388" s="331">
        <v>1000000</v>
      </c>
      <c r="AM388" s="156"/>
      <c r="AN388" s="156">
        <f t="shared" si="144"/>
        <v>400000</v>
      </c>
      <c r="AO388" s="156">
        <f t="shared" si="145"/>
        <v>300000</v>
      </c>
      <c r="AP388" s="156">
        <f t="shared" si="146"/>
        <v>300000</v>
      </c>
      <c r="AQ388" s="169"/>
      <c r="AR388" s="169"/>
      <c r="AS388" s="169"/>
      <c r="AT388" s="169"/>
      <c r="AU388" s="169"/>
      <c r="AV388" s="156"/>
      <c r="AW388" s="156"/>
      <c r="AX388" s="170"/>
      <c r="AY388" s="171"/>
      <c r="AZ388" s="41">
        <f t="shared" ref="AZ388:AZ438" si="147">SUM(AM388:AX388)</f>
        <v>1000000</v>
      </c>
      <c r="BA388" s="41">
        <f t="shared" si="135"/>
        <v>0</v>
      </c>
      <c r="BB388" s="153" t="s">
        <v>66</v>
      </c>
      <c r="BD388" s="173"/>
    </row>
    <row r="389" spans="1:56" s="327" customFormat="1" ht="23.25">
      <c r="A389" s="153">
        <v>2</v>
      </c>
      <c r="B389" s="153">
        <v>3</v>
      </c>
      <c r="C389" s="328" t="s">
        <v>615</v>
      </c>
      <c r="D389" s="153">
        <v>2.1</v>
      </c>
      <c r="E389" s="153">
        <v>9</v>
      </c>
      <c r="F389" s="157" t="s">
        <v>616</v>
      </c>
      <c r="G389" s="157" t="s">
        <v>370</v>
      </c>
      <c r="H389" s="157" t="s">
        <v>66</v>
      </c>
      <c r="I389" s="156"/>
      <c r="J389" s="157" t="s">
        <v>68</v>
      </c>
      <c r="K389" s="329"/>
      <c r="L389" s="329"/>
      <c r="M389" s="1016">
        <v>1000000</v>
      </c>
      <c r="N389" s="1016">
        <v>1000000</v>
      </c>
      <c r="O389" s="156"/>
      <c r="P389" s="234">
        <v>1</v>
      </c>
      <c r="Q389" s="651">
        <v>1</v>
      </c>
      <c r="R389" s="652">
        <v>1</v>
      </c>
      <c r="S389" s="652">
        <v>1</v>
      </c>
      <c r="T389" s="652">
        <v>1</v>
      </c>
      <c r="U389" s="157"/>
      <c r="V389" s="162"/>
      <c r="W389" s="162"/>
      <c r="X389" s="163"/>
      <c r="Y389" s="164"/>
      <c r="Z389" s="164"/>
      <c r="AA389" s="153"/>
      <c r="AB389" s="153"/>
      <c r="AC389" s="153">
        <v>2563</v>
      </c>
      <c r="AD389" s="153">
        <v>2563</v>
      </c>
      <c r="AE389" s="153" t="s">
        <v>69</v>
      </c>
      <c r="AF389" s="157"/>
      <c r="AG389" s="166" t="s">
        <v>95</v>
      </c>
      <c r="AH389" s="166"/>
      <c r="AI389" s="167"/>
      <c r="AJ389" s="330">
        <v>1000000</v>
      </c>
      <c r="AK389" s="156"/>
      <c r="AL389" s="156">
        <f>AJ389</f>
        <v>1000000</v>
      </c>
      <c r="AM389" s="156"/>
      <c r="AN389" s="156">
        <f t="shared" si="144"/>
        <v>400000</v>
      </c>
      <c r="AO389" s="156">
        <f t="shared" si="145"/>
        <v>300000</v>
      </c>
      <c r="AP389" s="156">
        <f t="shared" si="146"/>
        <v>300000</v>
      </c>
      <c r="AQ389" s="169"/>
      <c r="AR389" s="169"/>
      <c r="AS389" s="169"/>
      <c r="AT389" s="169"/>
      <c r="AU389" s="169"/>
      <c r="AV389" s="156"/>
      <c r="AW389" s="156"/>
      <c r="AX389" s="156"/>
      <c r="AY389" s="611"/>
      <c r="AZ389" s="41">
        <f t="shared" ref="AZ389:AZ392" si="148">SUM(AM389:AX389)</f>
        <v>1000000</v>
      </c>
      <c r="BA389" s="41">
        <f t="shared" si="135"/>
        <v>0</v>
      </c>
      <c r="BB389" s="654" t="s">
        <v>66</v>
      </c>
    </row>
    <row r="390" spans="1:56" s="327" customFormat="1" ht="23.25">
      <c r="A390" s="153">
        <v>2</v>
      </c>
      <c r="B390" s="153">
        <v>4</v>
      </c>
      <c r="C390" s="655" t="s">
        <v>617</v>
      </c>
      <c r="D390" s="153">
        <v>2.1</v>
      </c>
      <c r="E390" s="153">
        <v>9</v>
      </c>
      <c r="F390" s="656" t="s">
        <v>362</v>
      </c>
      <c r="G390" s="657" t="s">
        <v>362</v>
      </c>
      <c r="H390" s="586" t="s">
        <v>66</v>
      </c>
      <c r="I390" s="156"/>
      <c r="J390" s="157" t="s">
        <v>68</v>
      </c>
      <c r="K390" s="329"/>
      <c r="L390" s="329"/>
      <c r="M390" s="658">
        <v>1500000</v>
      </c>
      <c r="N390" s="658">
        <v>1500000</v>
      </c>
      <c r="O390" s="156"/>
      <c r="P390" s="234">
        <v>1</v>
      </c>
      <c r="Q390" s="651">
        <v>1</v>
      </c>
      <c r="R390" s="652">
        <v>1</v>
      </c>
      <c r="S390" s="652">
        <v>1</v>
      </c>
      <c r="T390" s="652">
        <v>1</v>
      </c>
      <c r="U390" s="157"/>
      <c r="V390" s="162"/>
      <c r="W390" s="162"/>
      <c r="X390" s="163"/>
      <c r="Y390" s="164"/>
      <c r="Z390" s="164"/>
      <c r="AA390" s="153"/>
      <c r="AB390" s="153"/>
      <c r="AC390" s="153">
        <v>2563</v>
      </c>
      <c r="AD390" s="153">
        <v>2563</v>
      </c>
      <c r="AE390" s="153" t="s">
        <v>69</v>
      </c>
      <c r="AF390" s="157"/>
      <c r="AG390" s="166" t="s">
        <v>95</v>
      </c>
      <c r="AH390" s="166"/>
      <c r="AI390" s="167"/>
      <c r="AJ390" s="658">
        <v>1500000</v>
      </c>
      <c r="AK390" s="156"/>
      <c r="AL390" s="156">
        <f t="shared" ref="AL390:AL392" si="149">AJ390</f>
        <v>1500000</v>
      </c>
      <c r="AM390" s="156"/>
      <c r="AN390" s="156">
        <f t="shared" si="144"/>
        <v>600000</v>
      </c>
      <c r="AO390" s="156">
        <f t="shared" si="145"/>
        <v>450000</v>
      </c>
      <c r="AP390" s="156">
        <f t="shared" si="146"/>
        <v>450000</v>
      </c>
      <c r="AQ390" s="169"/>
      <c r="AR390" s="169"/>
      <c r="AS390" s="169"/>
      <c r="AT390" s="169"/>
      <c r="AU390" s="169"/>
      <c r="AV390" s="156"/>
      <c r="AW390" s="156"/>
      <c r="AX390" s="156"/>
      <c r="AY390" s="611"/>
      <c r="AZ390" s="41">
        <f t="shared" si="148"/>
        <v>1500000</v>
      </c>
      <c r="BA390" s="41">
        <f t="shared" si="135"/>
        <v>0</v>
      </c>
      <c r="BB390" s="654" t="s">
        <v>66</v>
      </c>
    </row>
    <row r="391" spans="1:56" s="327" customFormat="1" ht="23.25">
      <c r="A391" s="153">
        <v>2</v>
      </c>
      <c r="B391" s="153">
        <v>5</v>
      </c>
      <c r="C391" s="328" t="s">
        <v>618</v>
      </c>
      <c r="D391" s="153">
        <v>2.1</v>
      </c>
      <c r="E391" s="153">
        <v>9</v>
      </c>
      <c r="F391" s="157" t="s">
        <v>364</v>
      </c>
      <c r="G391" s="157" t="s">
        <v>365</v>
      </c>
      <c r="H391" s="157" t="s">
        <v>66</v>
      </c>
      <c r="I391" s="156"/>
      <c r="J391" s="157" t="s">
        <v>68</v>
      </c>
      <c r="K391" s="550"/>
      <c r="L391" s="550"/>
      <c r="M391" s="567">
        <v>1000000</v>
      </c>
      <c r="N391" s="567">
        <v>1000000</v>
      </c>
      <c r="O391" s="156"/>
      <c r="P391" s="234">
        <v>1</v>
      </c>
      <c r="Q391" s="651">
        <v>1</v>
      </c>
      <c r="R391" s="652">
        <v>1</v>
      </c>
      <c r="S391" s="652">
        <v>1</v>
      </c>
      <c r="T391" s="652">
        <v>1</v>
      </c>
      <c r="U391" s="157"/>
      <c r="V391" s="162"/>
      <c r="W391" s="162"/>
      <c r="X391" s="163"/>
      <c r="Y391" s="164"/>
      <c r="Z391" s="164"/>
      <c r="AA391" s="153"/>
      <c r="AB391" s="153"/>
      <c r="AC391" s="153">
        <v>2563</v>
      </c>
      <c r="AD391" s="153">
        <v>2563</v>
      </c>
      <c r="AE391" s="153" t="s">
        <v>69</v>
      </c>
      <c r="AF391" s="157"/>
      <c r="AG391" s="166" t="s">
        <v>95</v>
      </c>
      <c r="AH391" s="166" t="s">
        <v>343</v>
      </c>
      <c r="AI391" s="167"/>
      <c r="AJ391" s="331">
        <v>1000000</v>
      </c>
      <c r="AK391" s="156"/>
      <c r="AL391" s="156">
        <f t="shared" si="149"/>
        <v>1000000</v>
      </c>
      <c r="AM391" s="156"/>
      <c r="AN391" s="156">
        <f t="shared" si="144"/>
        <v>400000</v>
      </c>
      <c r="AO391" s="156">
        <f t="shared" si="145"/>
        <v>300000</v>
      </c>
      <c r="AP391" s="156">
        <f t="shared" si="146"/>
        <v>300000</v>
      </c>
      <c r="AQ391" s="169"/>
      <c r="AR391" s="169"/>
      <c r="AS391" s="169"/>
      <c r="AT391" s="169"/>
      <c r="AU391" s="169"/>
      <c r="AV391" s="156"/>
      <c r="AW391" s="156"/>
      <c r="AX391" s="156"/>
      <c r="AY391" s="611"/>
      <c r="AZ391" s="41">
        <f t="shared" si="148"/>
        <v>1000000</v>
      </c>
      <c r="BA391" s="41">
        <f t="shared" si="135"/>
        <v>0</v>
      </c>
      <c r="BB391" s="654" t="s">
        <v>66</v>
      </c>
    </row>
    <row r="392" spans="1:56" s="327" customFormat="1" ht="23.25">
      <c r="A392" s="295">
        <v>2</v>
      </c>
      <c r="B392" s="296">
        <v>6</v>
      </c>
      <c r="C392" s="297" t="s">
        <v>619</v>
      </c>
      <c r="D392" s="296">
        <v>2.1</v>
      </c>
      <c r="E392" s="295">
        <v>9</v>
      </c>
      <c r="F392" s="301" t="s">
        <v>620</v>
      </c>
      <c r="G392" s="309" t="s">
        <v>365</v>
      </c>
      <c r="H392" s="301" t="s">
        <v>66</v>
      </c>
      <c r="I392" s="300"/>
      <c r="J392" s="301" t="s">
        <v>68</v>
      </c>
      <c r="K392" s="1017"/>
      <c r="L392" s="1018"/>
      <c r="M392" s="1019">
        <v>1500000</v>
      </c>
      <c r="N392" s="1019">
        <v>1500000</v>
      </c>
      <c r="O392" s="300"/>
      <c r="P392" s="1020">
        <v>1</v>
      </c>
      <c r="Q392" s="1021">
        <v>1</v>
      </c>
      <c r="R392" s="1022">
        <v>1</v>
      </c>
      <c r="S392" s="1023">
        <v>1</v>
      </c>
      <c r="T392" s="1022">
        <v>1</v>
      </c>
      <c r="U392" s="309"/>
      <c r="V392" s="310"/>
      <c r="W392" s="311"/>
      <c r="X392" s="312"/>
      <c r="Y392" s="313"/>
      <c r="Z392" s="314"/>
      <c r="AA392" s="295"/>
      <c r="AB392" s="296"/>
      <c r="AC392" s="295">
        <v>2563</v>
      </c>
      <c r="AD392" s="296">
        <v>2563</v>
      </c>
      <c r="AE392" s="295" t="s">
        <v>69</v>
      </c>
      <c r="AF392" s="301"/>
      <c r="AG392" s="1024" t="s">
        <v>95</v>
      </c>
      <c r="AH392" s="319"/>
      <c r="AI392" s="320"/>
      <c r="AJ392" s="1025">
        <v>1500000</v>
      </c>
      <c r="AK392" s="300"/>
      <c r="AL392" s="156">
        <f t="shared" si="149"/>
        <v>1500000</v>
      </c>
      <c r="AM392" s="300"/>
      <c r="AN392" s="156">
        <f t="shared" si="144"/>
        <v>600000</v>
      </c>
      <c r="AO392" s="156">
        <f t="shared" si="145"/>
        <v>450000</v>
      </c>
      <c r="AP392" s="156">
        <f t="shared" si="146"/>
        <v>450000</v>
      </c>
      <c r="AQ392" s="323"/>
      <c r="AR392" s="324"/>
      <c r="AS392" s="323"/>
      <c r="AT392" s="324"/>
      <c r="AU392" s="323"/>
      <c r="AV392" s="322"/>
      <c r="AW392" s="300"/>
      <c r="AX392" s="300"/>
      <c r="AY392" s="1026"/>
      <c r="AZ392" s="41">
        <f t="shared" si="148"/>
        <v>1500000</v>
      </c>
      <c r="BA392" s="41">
        <f t="shared" si="135"/>
        <v>0</v>
      </c>
      <c r="BB392" s="654" t="s">
        <v>66</v>
      </c>
    </row>
    <row r="393" spans="1:56" s="74" customFormat="1" ht="23.2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7"/>
      <c r="N393" s="67"/>
      <c r="O393" s="67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70"/>
      <c r="AL393" s="15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71"/>
      <c r="AY393" s="72"/>
      <c r="AZ393" s="41">
        <f t="shared" si="147"/>
        <v>0</v>
      </c>
      <c r="BA393" s="41">
        <f t="shared" si="135"/>
        <v>0</v>
      </c>
      <c r="BB393" s="73" t="s">
        <v>66</v>
      </c>
      <c r="BD393" s="75"/>
    </row>
    <row r="394" spans="1:56" s="226" customFormat="1" ht="23.25">
      <c r="B394" s="223">
        <f>COUNT(B395:B398)</f>
        <v>2</v>
      </c>
      <c r="C394" s="889" t="s">
        <v>531</v>
      </c>
      <c r="D394" s="264"/>
      <c r="E394" s="223"/>
      <c r="F394" s="223"/>
      <c r="G394" s="223"/>
      <c r="H394" s="223"/>
      <c r="I394" s="223"/>
      <c r="J394" s="223"/>
      <c r="K394" s="223"/>
      <c r="L394" s="223"/>
      <c r="M394" s="227">
        <f>SUM(M395:M398)</f>
        <v>1480000</v>
      </c>
      <c r="N394" s="227">
        <f>SUM(N395:N398)</f>
        <v>1480000</v>
      </c>
      <c r="O394" s="223"/>
      <c r="P394" s="223"/>
      <c r="AH394" s="223"/>
      <c r="AI394" s="223"/>
      <c r="AJ394" s="227">
        <f>SUM(AJ395:AJ398)</f>
        <v>1480000</v>
      </c>
      <c r="AK394" s="265"/>
      <c r="AL394" s="227">
        <f t="shared" ref="AL394:AX394" si="150">SUM(AL395:AL398)</f>
        <v>1480000</v>
      </c>
      <c r="AM394" s="227">
        <f t="shared" si="150"/>
        <v>0</v>
      </c>
      <c r="AN394" s="227">
        <f t="shared" si="150"/>
        <v>280000</v>
      </c>
      <c r="AO394" s="227">
        <f t="shared" si="150"/>
        <v>530000</v>
      </c>
      <c r="AP394" s="227">
        <f t="shared" si="150"/>
        <v>670000</v>
      </c>
      <c r="AQ394" s="227">
        <f t="shared" si="150"/>
        <v>0</v>
      </c>
      <c r="AR394" s="227">
        <f t="shared" si="150"/>
        <v>0</v>
      </c>
      <c r="AS394" s="227">
        <f t="shared" si="150"/>
        <v>0</v>
      </c>
      <c r="AT394" s="227">
        <f t="shared" si="150"/>
        <v>0</v>
      </c>
      <c r="AU394" s="227">
        <f t="shared" si="150"/>
        <v>0</v>
      </c>
      <c r="AV394" s="227">
        <f t="shared" si="150"/>
        <v>0</v>
      </c>
      <c r="AW394" s="227">
        <f t="shared" si="150"/>
        <v>0</v>
      </c>
      <c r="AX394" s="266">
        <f t="shared" si="150"/>
        <v>0</v>
      </c>
      <c r="AY394" s="266"/>
      <c r="AZ394" s="41">
        <f t="shared" si="147"/>
        <v>1480000</v>
      </c>
      <c r="BA394" s="41">
        <f t="shared" si="135"/>
        <v>0</v>
      </c>
      <c r="BB394" s="254" t="s">
        <v>532</v>
      </c>
      <c r="BD394" s="267"/>
    </row>
    <row r="395" spans="1:56" s="74" customFormat="1" ht="23.2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7"/>
      <c r="N395" s="67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7"/>
      <c r="AK395" s="70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71"/>
      <c r="AY395" s="72"/>
      <c r="AZ395" s="41">
        <f t="shared" si="147"/>
        <v>0</v>
      </c>
      <c r="BA395" s="41">
        <f t="shared" si="135"/>
        <v>0</v>
      </c>
      <c r="BB395" s="73" t="s">
        <v>532</v>
      </c>
      <c r="BD395" s="75"/>
    </row>
    <row r="396" spans="1:56" s="536" customFormat="1" ht="23.25">
      <c r="A396" s="162">
        <v>2</v>
      </c>
      <c r="B396" s="153">
        <v>1</v>
      </c>
      <c r="C396" s="235" t="s">
        <v>621</v>
      </c>
      <c r="D396" s="162">
        <v>2.1</v>
      </c>
      <c r="E396" s="162">
        <v>9</v>
      </c>
      <c r="F396" s="153" t="s">
        <v>532</v>
      </c>
      <c r="G396" s="864" t="s">
        <v>314</v>
      </c>
      <c r="H396" s="864" t="s">
        <v>83</v>
      </c>
      <c r="I396" s="571" t="s">
        <v>84</v>
      </c>
      <c r="J396" s="153" t="s">
        <v>85</v>
      </c>
      <c r="K396" s="550">
        <v>19.0351</v>
      </c>
      <c r="L396" s="550">
        <v>101.2223</v>
      </c>
      <c r="M396" s="567">
        <v>500000</v>
      </c>
      <c r="N396" s="567">
        <v>500000</v>
      </c>
      <c r="O396" s="567"/>
      <c r="P396" s="162">
        <v>1</v>
      </c>
      <c r="Q396" s="162">
        <v>1</v>
      </c>
      <c r="R396" s="162">
        <v>1</v>
      </c>
      <c r="S396" s="162">
        <v>1</v>
      </c>
      <c r="T396" s="162">
        <v>1</v>
      </c>
      <c r="U396" s="162"/>
      <c r="V396" s="162"/>
      <c r="W396" s="162"/>
      <c r="X396" s="162"/>
      <c r="Y396" s="864"/>
      <c r="Z396" s="162"/>
      <c r="AA396" s="162"/>
      <c r="AB396" s="162"/>
      <c r="AC396" s="153">
        <v>2563</v>
      </c>
      <c r="AD396" s="153">
        <v>2563</v>
      </c>
      <c r="AE396" s="153" t="s">
        <v>69</v>
      </c>
      <c r="AF396" s="153">
        <v>90</v>
      </c>
      <c r="AG396" s="153" t="s">
        <v>534</v>
      </c>
      <c r="AH396" s="162"/>
      <c r="AI396" s="1027"/>
      <c r="AJ396" s="567">
        <v>500000</v>
      </c>
      <c r="AK396" s="544"/>
      <c r="AL396" s="169">
        <f t="shared" ref="AL396:AL397" si="151">SUM(AM396:AX396)</f>
        <v>500000</v>
      </c>
      <c r="AM396" s="567"/>
      <c r="AN396" s="169">
        <v>100000</v>
      </c>
      <c r="AO396" s="169">
        <v>180000</v>
      </c>
      <c r="AP396" s="169">
        <v>220000</v>
      </c>
      <c r="AQ396" s="156"/>
      <c r="AR396" s="156"/>
      <c r="AS396" s="156"/>
      <c r="AT396" s="156"/>
      <c r="AU396" s="156"/>
      <c r="AV396" s="567"/>
      <c r="AW396" s="567"/>
      <c r="AX396" s="865"/>
      <c r="AY396" s="647"/>
      <c r="AZ396" s="41">
        <f t="shared" si="147"/>
        <v>500000</v>
      </c>
      <c r="BA396" s="41">
        <f t="shared" si="135"/>
        <v>0</v>
      </c>
      <c r="BB396" s="162" t="s">
        <v>532</v>
      </c>
      <c r="BD396" s="866"/>
    </row>
    <row r="397" spans="1:56" s="536" customFormat="1" ht="23.25">
      <c r="A397" s="162">
        <v>2</v>
      </c>
      <c r="B397" s="153">
        <v>2</v>
      </c>
      <c r="C397" s="235" t="s">
        <v>622</v>
      </c>
      <c r="D397" s="162">
        <v>2.1</v>
      </c>
      <c r="E397" s="162">
        <v>9</v>
      </c>
      <c r="F397" s="153" t="s">
        <v>532</v>
      </c>
      <c r="G397" s="864" t="s">
        <v>314</v>
      </c>
      <c r="H397" s="864" t="s">
        <v>83</v>
      </c>
      <c r="I397" s="571" t="s">
        <v>84</v>
      </c>
      <c r="J397" s="153" t="s">
        <v>85</v>
      </c>
      <c r="K397" s="550">
        <v>19.022832999999999</v>
      </c>
      <c r="L397" s="550">
        <v>101.204061</v>
      </c>
      <c r="M397" s="567">
        <v>980000</v>
      </c>
      <c r="N397" s="567">
        <v>980000</v>
      </c>
      <c r="O397" s="567"/>
      <c r="P397" s="162">
        <v>1</v>
      </c>
      <c r="Q397" s="162">
        <v>1</v>
      </c>
      <c r="R397" s="162">
        <v>1</v>
      </c>
      <c r="S397" s="162">
        <v>1</v>
      </c>
      <c r="T397" s="162">
        <v>1</v>
      </c>
      <c r="U397" s="162"/>
      <c r="V397" s="162"/>
      <c r="W397" s="162"/>
      <c r="X397" s="162"/>
      <c r="Y397" s="162"/>
      <c r="Z397" s="162"/>
      <c r="AA397" s="162"/>
      <c r="AB397" s="162"/>
      <c r="AC397" s="153">
        <v>2563</v>
      </c>
      <c r="AD397" s="153">
        <v>2563</v>
      </c>
      <c r="AE397" s="153" t="s">
        <v>69</v>
      </c>
      <c r="AF397" s="162">
        <v>90</v>
      </c>
      <c r="AG397" s="153" t="s">
        <v>534</v>
      </c>
      <c r="AH397" s="162"/>
      <c r="AI397" s="162"/>
      <c r="AJ397" s="567">
        <v>980000</v>
      </c>
      <c r="AK397" s="544"/>
      <c r="AL397" s="567">
        <f t="shared" si="151"/>
        <v>980000</v>
      </c>
      <c r="AM397" s="567"/>
      <c r="AN397" s="567">
        <v>180000</v>
      </c>
      <c r="AO397" s="567">
        <v>350000</v>
      </c>
      <c r="AP397" s="567">
        <v>450000</v>
      </c>
      <c r="AQ397" s="567"/>
      <c r="AR397" s="567"/>
      <c r="AS397" s="567"/>
      <c r="AT397" s="567"/>
      <c r="AU397" s="567"/>
      <c r="AV397" s="567"/>
      <c r="AW397" s="567"/>
      <c r="AX397" s="865"/>
      <c r="AY397" s="647"/>
      <c r="AZ397" s="41">
        <f t="shared" si="147"/>
        <v>980000</v>
      </c>
      <c r="BA397" s="41">
        <f t="shared" si="135"/>
        <v>0</v>
      </c>
      <c r="BB397" s="162" t="s">
        <v>532</v>
      </c>
      <c r="BD397" s="866"/>
    </row>
    <row r="398" spans="1:56" s="74" customFormat="1" ht="23.2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7"/>
      <c r="N398" s="67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7"/>
      <c r="AK398" s="70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71"/>
      <c r="AY398" s="72"/>
      <c r="AZ398" s="41">
        <f t="shared" si="147"/>
        <v>0</v>
      </c>
      <c r="BA398" s="41">
        <f t="shared" si="135"/>
        <v>0</v>
      </c>
      <c r="BB398" s="73" t="s">
        <v>532</v>
      </c>
      <c r="BD398" s="75"/>
    </row>
    <row r="399" spans="1:56" s="206" customFormat="1" ht="23.25">
      <c r="B399" s="207">
        <f>+B400+B415+B420+B423+B431</f>
        <v>20</v>
      </c>
      <c r="C399" s="885" t="s">
        <v>623</v>
      </c>
      <c r="D399" s="208"/>
      <c r="E399" s="207"/>
      <c r="F399" s="207"/>
      <c r="G399" s="207"/>
      <c r="H399" s="207"/>
      <c r="I399" s="207"/>
      <c r="J399" s="207"/>
      <c r="K399" s="207"/>
      <c r="L399" s="207"/>
      <c r="M399" s="212">
        <f>+M400+M415+M420+M423+M431</f>
        <v>192090000</v>
      </c>
      <c r="N399" s="212">
        <f>+N400+N415+N420+N423+N431</f>
        <v>192090000</v>
      </c>
      <c r="O399" s="212">
        <f>+O400+O415+O420+O423</f>
        <v>0</v>
      </c>
      <c r="P399" s="207"/>
      <c r="U399" s="212">
        <f t="shared" ref="U399:Z399" si="152">+U400+U415+U420+U423+U431</f>
        <v>7740</v>
      </c>
      <c r="V399" s="212">
        <f t="shared" si="152"/>
        <v>1400</v>
      </c>
      <c r="W399" s="212">
        <f t="shared" si="152"/>
        <v>0</v>
      </c>
      <c r="X399" s="1028">
        <f t="shared" si="152"/>
        <v>2.9500000000000001E-4</v>
      </c>
      <c r="Y399" s="212">
        <f t="shared" si="152"/>
        <v>1968</v>
      </c>
      <c r="Z399" s="212">
        <f t="shared" si="152"/>
        <v>1025.8127853881278</v>
      </c>
      <c r="AH399" s="207"/>
      <c r="AI399" s="207"/>
      <c r="AJ399" s="212">
        <f>+AJ400+AJ415+AJ420+AJ423+AJ431</f>
        <v>192090000</v>
      </c>
      <c r="AK399" s="212">
        <f t="shared" ref="AK399:AX399" si="153">+AK400+AK415+AK420+AK423+AK431</f>
        <v>0</v>
      </c>
      <c r="AL399" s="212">
        <f t="shared" si="153"/>
        <v>192090000</v>
      </c>
      <c r="AM399" s="212">
        <f t="shared" si="153"/>
        <v>2264500</v>
      </c>
      <c r="AN399" s="212">
        <f t="shared" si="153"/>
        <v>4348500</v>
      </c>
      <c r="AO399" s="212">
        <f t="shared" si="153"/>
        <v>11224500</v>
      </c>
      <c r="AP399" s="212">
        <f t="shared" si="153"/>
        <v>17058500</v>
      </c>
      <c r="AQ399" s="212">
        <f t="shared" si="153"/>
        <v>22670000</v>
      </c>
      <c r="AR399" s="212">
        <f t="shared" si="153"/>
        <v>28922000</v>
      </c>
      <c r="AS399" s="212">
        <f t="shared" si="153"/>
        <v>42674000</v>
      </c>
      <c r="AT399" s="212">
        <f t="shared" si="153"/>
        <v>31630000</v>
      </c>
      <c r="AU399" s="212">
        <f t="shared" si="153"/>
        <v>13086000</v>
      </c>
      <c r="AV399" s="212">
        <f t="shared" si="153"/>
        <v>9960000</v>
      </c>
      <c r="AW399" s="212">
        <f t="shared" si="153"/>
        <v>5168000</v>
      </c>
      <c r="AX399" s="212">
        <f t="shared" si="153"/>
        <v>3084000</v>
      </c>
      <c r="AY399" s="212"/>
      <c r="AZ399" s="41">
        <f t="shared" si="147"/>
        <v>192090000</v>
      </c>
      <c r="BA399" s="41">
        <f t="shared" si="135"/>
        <v>0</v>
      </c>
      <c r="BB399" s="218">
        <v>3</v>
      </c>
      <c r="BD399" s="451"/>
    </row>
    <row r="400" spans="1:56" s="226" customFormat="1" ht="23.25">
      <c r="B400" s="223">
        <f>COUNT(B401:B414)</f>
        <v>12</v>
      </c>
      <c r="C400" s="1029" t="s">
        <v>118</v>
      </c>
      <c r="D400" s="264"/>
      <c r="E400" s="223"/>
      <c r="F400" s="223"/>
      <c r="G400" s="223"/>
      <c r="H400" s="223"/>
      <c r="I400" s="223"/>
      <c r="J400" s="223"/>
      <c r="K400" s="223"/>
      <c r="L400" s="223"/>
      <c r="M400" s="227">
        <f>SUM(M401:M414)</f>
        <v>104200000</v>
      </c>
      <c r="N400" s="227">
        <f>SUM(N401:N414)</f>
        <v>104200000</v>
      </c>
      <c r="O400" s="332">
        <f>+M400-N400</f>
        <v>0</v>
      </c>
      <c r="P400" s="223"/>
      <c r="U400" s="227">
        <f>SUM(U401:U414)</f>
        <v>7490</v>
      </c>
      <c r="V400" s="227">
        <f t="shared" ref="V400:Z400" si="154">SUM(V401:V414)</f>
        <v>0</v>
      </c>
      <c r="W400" s="227">
        <f t="shared" si="154"/>
        <v>0</v>
      </c>
      <c r="X400" s="229">
        <f t="shared" si="154"/>
        <v>2.9500000000000001E-4</v>
      </c>
      <c r="Y400" s="227">
        <f t="shared" si="154"/>
        <v>1260</v>
      </c>
      <c r="Z400" s="227">
        <f t="shared" si="154"/>
        <v>325.81278538812785</v>
      </c>
      <c r="AH400" s="223"/>
      <c r="AI400" s="223"/>
      <c r="AJ400" s="227">
        <f t="shared" ref="AJ400:AX400" si="155">SUM(AJ401:AJ414)</f>
        <v>104200000</v>
      </c>
      <c r="AK400" s="265">
        <f t="shared" si="155"/>
        <v>0</v>
      </c>
      <c r="AL400" s="227">
        <f t="shared" si="155"/>
        <v>104200000</v>
      </c>
      <c r="AM400" s="227">
        <f t="shared" si="155"/>
        <v>1042000</v>
      </c>
      <c r="AN400" s="227">
        <f t="shared" si="155"/>
        <v>3126000</v>
      </c>
      <c r="AO400" s="227">
        <f t="shared" si="155"/>
        <v>6252000</v>
      </c>
      <c r="AP400" s="227">
        <f t="shared" si="155"/>
        <v>8336000</v>
      </c>
      <c r="AQ400" s="227">
        <f t="shared" si="155"/>
        <v>10420000</v>
      </c>
      <c r="AR400" s="227">
        <f t="shared" si="155"/>
        <v>16672000</v>
      </c>
      <c r="AS400" s="227">
        <f t="shared" si="155"/>
        <v>22924000</v>
      </c>
      <c r="AT400" s="227">
        <f t="shared" si="155"/>
        <v>15630000</v>
      </c>
      <c r="AU400" s="227">
        <f t="shared" si="155"/>
        <v>8336000</v>
      </c>
      <c r="AV400" s="227">
        <f t="shared" si="155"/>
        <v>5210000</v>
      </c>
      <c r="AW400" s="227">
        <f t="shared" si="155"/>
        <v>4168000</v>
      </c>
      <c r="AX400" s="266">
        <f t="shared" si="155"/>
        <v>2084000</v>
      </c>
      <c r="AY400" s="266"/>
      <c r="AZ400" s="41">
        <f t="shared" si="147"/>
        <v>104200000</v>
      </c>
      <c r="BA400" s="41">
        <f t="shared" si="135"/>
        <v>0</v>
      </c>
      <c r="BB400" s="254" t="s">
        <v>76</v>
      </c>
      <c r="BD400" s="267"/>
    </row>
    <row r="401" spans="1:56" s="74" customFormat="1" ht="23.2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7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70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71"/>
      <c r="AY401" s="72"/>
      <c r="AZ401" s="41">
        <f t="shared" si="147"/>
        <v>0</v>
      </c>
      <c r="BA401" s="41">
        <f t="shared" si="135"/>
        <v>0</v>
      </c>
      <c r="BB401" s="73" t="s">
        <v>76</v>
      </c>
      <c r="BD401" s="75"/>
    </row>
    <row r="402" spans="1:56" s="130" customFormat="1" ht="23.25">
      <c r="A402" s="110">
        <v>2</v>
      </c>
      <c r="B402" s="234">
        <v>1</v>
      </c>
      <c r="C402" s="1030" t="s">
        <v>624</v>
      </c>
      <c r="D402" s="110">
        <v>2.2000000000000002</v>
      </c>
      <c r="E402" s="555" t="s">
        <v>625</v>
      </c>
      <c r="F402" s="1031" t="s">
        <v>259</v>
      </c>
      <c r="G402" s="1031" t="s">
        <v>248</v>
      </c>
      <c r="H402" s="1031" t="s">
        <v>76</v>
      </c>
      <c r="I402" s="1032" t="s">
        <v>78</v>
      </c>
      <c r="J402" s="1032" t="s">
        <v>626</v>
      </c>
      <c r="K402" s="550">
        <v>19.93</v>
      </c>
      <c r="L402" s="550">
        <v>99.484800000000007</v>
      </c>
      <c r="M402" s="125">
        <v>9300000</v>
      </c>
      <c r="N402" s="125">
        <v>9300000</v>
      </c>
      <c r="O402" s="125">
        <f t="shared" ref="O402:O413" si="156">+M402-N402</f>
        <v>0</v>
      </c>
      <c r="P402" s="1033">
        <v>1</v>
      </c>
      <c r="Q402" s="616">
        <v>1</v>
      </c>
      <c r="R402" s="1033">
        <v>4</v>
      </c>
      <c r="S402" s="1034">
        <v>2</v>
      </c>
      <c r="T402" s="1034">
        <v>2</v>
      </c>
      <c r="U402" s="241">
        <v>200</v>
      </c>
      <c r="V402" s="1035" t="s">
        <v>79</v>
      </c>
      <c r="W402" s="388"/>
      <c r="X402" s="244">
        <v>5.0000000000000002E-5</v>
      </c>
      <c r="Y402" s="1036">
        <v>55</v>
      </c>
      <c r="Z402" s="1037">
        <v>31</v>
      </c>
      <c r="AA402" s="388" t="s">
        <v>79</v>
      </c>
      <c r="AB402" s="388" t="s">
        <v>79</v>
      </c>
      <c r="AC402" s="110">
        <v>2563</v>
      </c>
      <c r="AD402" s="110">
        <v>2563</v>
      </c>
      <c r="AE402" s="110">
        <v>1</v>
      </c>
      <c r="AF402" s="110">
        <v>365</v>
      </c>
      <c r="AG402" s="110" t="s">
        <v>80</v>
      </c>
      <c r="AH402" s="110"/>
      <c r="AI402" s="110"/>
      <c r="AJ402" s="125">
        <f>SUM(AM402:AX402)</f>
        <v>9300000</v>
      </c>
      <c r="AK402" s="128"/>
      <c r="AL402" s="125">
        <v>9300000</v>
      </c>
      <c r="AM402" s="125">
        <v>93000</v>
      </c>
      <c r="AN402" s="125">
        <v>279000</v>
      </c>
      <c r="AO402" s="125">
        <v>558000</v>
      </c>
      <c r="AP402" s="125">
        <v>744000</v>
      </c>
      <c r="AQ402" s="125">
        <v>930000</v>
      </c>
      <c r="AR402" s="125">
        <v>1488000</v>
      </c>
      <c r="AS402" s="125">
        <v>2046000</v>
      </c>
      <c r="AT402" s="125">
        <v>1395000</v>
      </c>
      <c r="AU402" s="125">
        <v>744000</v>
      </c>
      <c r="AV402" s="125">
        <v>465000</v>
      </c>
      <c r="AW402" s="125">
        <v>372000</v>
      </c>
      <c r="AX402" s="179">
        <v>186000</v>
      </c>
      <c r="AY402" s="180"/>
      <c r="AZ402" s="41">
        <f t="shared" si="147"/>
        <v>9300000</v>
      </c>
      <c r="BA402" s="41">
        <f t="shared" ref="BA402:BA465" si="157">+AJ402-AZ402</f>
        <v>0</v>
      </c>
      <c r="BB402" s="110" t="s">
        <v>76</v>
      </c>
      <c r="BD402" s="181"/>
    </row>
    <row r="403" spans="1:56" s="130" customFormat="1" ht="23.25">
      <c r="A403" s="110">
        <v>2</v>
      </c>
      <c r="B403" s="234">
        <v>2</v>
      </c>
      <c r="C403" s="1038" t="s">
        <v>627</v>
      </c>
      <c r="D403" s="110">
        <v>2.2000000000000002</v>
      </c>
      <c r="E403" s="555" t="s">
        <v>625</v>
      </c>
      <c r="F403" s="1039" t="s">
        <v>259</v>
      </c>
      <c r="G403" s="1039" t="s">
        <v>248</v>
      </c>
      <c r="H403" s="1039" t="s">
        <v>76</v>
      </c>
      <c r="I403" s="1040" t="s">
        <v>78</v>
      </c>
      <c r="J403" s="162" t="s">
        <v>109</v>
      </c>
      <c r="K403" s="1041">
        <v>19.890899999999998</v>
      </c>
      <c r="L403" s="1041">
        <v>99.567300000000003</v>
      </c>
      <c r="M403" s="125">
        <v>9800000</v>
      </c>
      <c r="N403" s="125">
        <v>9800000</v>
      </c>
      <c r="O403" s="125">
        <f t="shared" si="156"/>
        <v>0</v>
      </c>
      <c r="P403" s="1039">
        <v>1</v>
      </c>
      <c r="Q403" s="1039">
        <v>1</v>
      </c>
      <c r="R403" s="1039">
        <v>4</v>
      </c>
      <c r="S403" s="1039">
        <v>4</v>
      </c>
      <c r="T403" s="1042">
        <v>2</v>
      </c>
      <c r="U403" s="241">
        <v>500</v>
      </c>
      <c r="V403" s="242" t="s">
        <v>79</v>
      </c>
      <c r="W403" s="388"/>
      <c r="X403" s="244">
        <v>0</v>
      </c>
      <c r="Y403" s="1043">
        <v>86</v>
      </c>
      <c r="Z403" s="1037">
        <v>25</v>
      </c>
      <c r="AA403" s="388" t="s">
        <v>79</v>
      </c>
      <c r="AB403" s="388" t="s">
        <v>79</v>
      </c>
      <c r="AC403" s="110">
        <v>2563</v>
      </c>
      <c r="AD403" s="110">
        <v>2563</v>
      </c>
      <c r="AE403" s="110">
        <v>1</v>
      </c>
      <c r="AF403" s="110">
        <v>365</v>
      </c>
      <c r="AG403" s="110" t="s">
        <v>80</v>
      </c>
      <c r="AH403" s="110"/>
      <c r="AI403" s="110"/>
      <c r="AJ403" s="125">
        <f t="shared" ref="AJ403:AJ413" si="158">SUM(AM403:AX403)</f>
        <v>9800000</v>
      </c>
      <c r="AK403" s="128"/>
      <c r="AL403" s="125">
        <v>9800000</v>
      </c>
      <c r="AM403" s="125">
        <v>98000</v>
      </c>
      <c r="AN403" s="125">
        <v>294000</v>
      </c>
      <c r="AO403" s="125">
        <v>588000</v>
      </c>
      <c r="AP403" s="125">
        <v>784000</v>
      </c>
      <c r="AQ403" s="125">
        <v>980000</v>
      </c>
      <c r="AR403" s="125">
        <v>1568000</v>
      </c>
      <c r="AS403" s="125">
        <v>2156000</v>
      </c>
      <c r="AT403" s="125">
        <v>1470000</v>
      </c>
      <c r="AU403" s="125">
        <v>784000</v>
      </c>
      <c r="AV403" s="125">
        <v>490000</v>
      </c>
      <c r="AW403" s="125">
        <v>392000</v>
      </c>
      <c r="AX403" s="179">
        <v>196000</v>
      </c>
      <c r="AY403" s="180"/>
      <c r="AZ403" s="41">
        <f t="shared" si="147"/>
        <v>9800000</v>
      </c>
      <c r="BA403" s="41">
        <f t="shared" si="157"/>
        <v>0</v>
      </c>
      <c r="BB403" s="110" t="s">
        <v>76</v>
      </c>
      <c r="BD403" s="181"/>
    </row>
    <row r="404" spans="1:56" s="130" customFormat="1" ht="42">
      <c r="A404" s="110">
        <v>2</v>
      </c>
      <c r="B404" s="234">
        <v>3</v>
      </c>
      <c r="C404" s="1038" t="s">
        <v>628</v>
      </c>
      <c r="D404" s="110">
        <v>2.2000000000000002</v>
      </c>
      <c r="E404" s="555" t="s">
        <v>625</v>
      </c>
      <c r="F404" s="1039" t="s">
        <v>629</v>
      </c>
      <c r="G404" s="1039" t="s">
        <v>224</v>
      </c>
      <c r="H404" s="1039" t="s">
        <v>76</v>
      </c>
      <c r="I404" s="1040" t="s">
        <v>78</v>
      </c>
      <c r="J404" s="162" t="s">
        <v>109</v>
      </c>
      <c r="K404" s="1041">
        <v>19.025500000000001</v>
      </c>
      <c r="L404" s="1041">
        <v>99.42</v>
      </c>
      <c r="M404" s="125">
        <v>9800000</v>
      </c>
      <c r="N404" s="125">
        <v>9800000</v>
      </c>
      <c r="O404" s="125">
        <f t="shared" si="156"/>
        <v>0</v>
      </c>
      <c r="P404" s="1039">
        <v>1</v>
      </c>
      <c r="Q404" s="1039">
        <v>1</v>
      </c>
      <c r="R404" s="1039">
        <v>4</v>
      </c>
      <c r="S404" s="1039">
        <v>4</v>
      </c>
      <c r="T404" s="1042">
        <v>2</v>
      </c>
      <c r="U404" s="241">
        <v>700</v>
      </c>
      <c r="V404" s="1035" t="s">
        <v>79</v>
      </c>
      <c r="W404" s="388"/>
      <c r="X404" s="244" t="s">
        <v>79</v>
      </c>
      <c r="Y404" s="1043">
        <v>83</v>
      </c>
      <c r="Z404" s="1037">
        <v>25</v>
      </c>
      <c r="AA404" s="388" t="s">
        <v>79</v>
      </c>
      <c r="AB404" s="388" t="s">
        <v>79</v>
      </c>
      <c r="AC404" s="110">
        <v>2563</v>
      </c>
      <c r="AD404" s="110">
        <v>2563</v>
      </c>
      <c r="AE404" s="110">
        <v>1</v>
      </c>
      <c r="AF404" s="110">
        <v>365</v>
      </c>
      <c r="AG404" s="110" t="s">
        <v>80</v>
      </c>
      <c r="AH404" s="110"/>
      <c r="AI404" s="110"/>
      <c r="AJ404" s="125">
        <f t="shared" si="158"/>
        <v>9800000</v>
      </c>
      <c r="AK404" s="128"/>
      <c r="AL404" s="125">
        <v>9800000</v>
      </c>
      <c r="AM404" s="125">
        <v>98000</v>
      </c>
      <c r="AN404" s="125">
        <v>294000</v>
      </c>
      <c r="AO404" s="125">
        <v>588000</v>
      </c>
      <c r="AP404" s="125">
        <v>784000</v>
      </c>
      <c r="AQ404" s="125">
        <v>980000</v>
      </c>
      <c r="AR404" s="125">
        <v>1568000</v>
      </c>
      <c r="AS404" s="125">
        <v>2156000</v>
      </c>
      <c r="AT404" s="125">
        <v>1470000</v>
      </c>
      <c r="AU404" s="125">
        <v>784000</v>
      </c>
      <c r="AV404" s="125">
        <v>490000</v>
      </c>
      <c r="AW404" s="125">
        <v>392000</v>
      </c>
      <c r="AX404" s="179">
        <v>196000</v>
      </c>
      <c r="AY404" s="180"/>
      <c r="AZ404" s="41">
        <f t="shared" si="147"/>
        <v>9800000</v>
      </c>
      <c r="BA404" s="41">
        <f t="shared" si="157"/>
        <v>0</v>
      </c>
      <c r="BB404" s="110" t="s">
        <v>76</v>
      </c>
      <c r="BD404" s="181"/>
    </row>
    <row r="405" spans="1:56" s="130" customFormat="1" ht="23.25">
      <c r="A405" s="110">
        <v>2</v>
      </c>
      <c r="B405" s="234">
        <v>4</v>
      </c>
      <c r="C405" s="1038" t="s">
        <v>630</v>
      </c>
      <c r="D405" s="110">
        <v>2.2000000000000002</v>
      </c>
      <c r="E405" s="555" t="s">
        <v>625</v>
      </c>
      <c r="F405" s="166" t="s">
        <v>227</v>
      </c>
      <c r="G405" s="166" t="s">
        <v>228</v>
      </c>
      <c r="H405" s="166" t="s">
        <v>76</v>
      </c>
      <c r="I405" s="1040" t="s">
        <v>90</v>
      </c>
      <c r="J405" s="1040" t="s">
        <v>631</v>
      </c>
      <c r="K405" s="550">
        <v>19.9283</v>
      </c>
      <c r="L405" s="550">
        <v>100.51390000000001</v>
      </c>
      <c r="M405" s="125">
        <v>9000000</v>
      </c>
      <c r="N405" s="125">
        <v>9000000</v>
      </c>
      <c r="O405" s="125">
        <f t="shared" si="156"/>
        <v>0</v>
      </c>
      <c r="P405" s="1039">
        <v>1</v>
      </c>
      <c r="Q405" s="1039">
        <v>1</v>
      </c>
      <c r="R405" s="1039">
        <v>4</v>
      </c>
      <c r="S405" s="1039">
        <v>4</v>
      </c>
      <c r="T405" s="1042">
        <v>2</v>
      </c>
      <c r="U405" s="241">
        <v>200</v>
      </c>
      <c r="V405" s="1035" t="s">
        <v>79</v>
      </c>
      <c r="W405" s="388"/>
      <c r="X405" s="244" t="s">
        <v>79</v>
      </c>
      <c r="Y405" s="1043">
        <v>321</v>
      </c>
      <c r="Z405" s="1037">
        <v>10</v>
      </c>
      <c r="AA405" s="388" t="s">
        <v>79</v>
      </c>
      <c r="AB405" s="388" t="s">
        <v>79</v>
      </c>
      <c r="AC405" s="110">
        <v>2563</v>
      </c>
      <c r="AD405" s="110">
        <v>2563</v>
      </c>
      <c r="AE405" s="110">
        <v>1</v>
      </c>
      <c r="AF405" s="110">
        <v>365</v>
      </c>
      <c r="AG405" s="110" t="s">
        <v>80</v>
      </c>
      <c r="AH405" s="110"/>
      <c r="AI405" s="110"/>
      <c r="AJ405" s="125">
        <f t="shared" si="158"/>
        <v>9000000</v>
      </c>
      <c r="AK405" s="128"/>
      <c r="AL405" s="125">
        <v>9000000</v>
      </c>
      <c r="AM405" s="125">
        <v>90000</v>
      </c>
      <c r="AN405" s="125">
        <v>270000</v>
      </c>
      <c r="AO405" s="125">
        <v>540000</v>
      </c>
      <c r="AP405" s="125">
        <v>720000</v>
      </c>
      <c r="AQ405" s="125">
        <v>900000</v>
      </c>
      <c r="AR405" s="125">
        <v>1440000</v>
      </c>
      <c r="AS405" s="125">
        <v>1980000</v>
      </c>
      <c r="AT405" s="125">
        <v>1350000</v>
      </c>
      <c r="AU405" s="125">
        <v>720000</v>
      </c>
      <c r="AV405" s="125">
        <v>450000</v>
      </c>
      <c r="AW405" s="125">
        <v>360000</v>
      </c>
      <c r="AX405" s="179">
        <v>180000</v>
      </c>
      <c r="AY405" s="180"/>
      <c r="AZ405" s="41">
        <f t="shared" si="147"/>
        <v>9000000</v>
      </c>
      <c r="BA405" s="41">
        <f t="shared" si="157"/>
        <v>0</v>
      </c>
      <c r="BB405" s="110" t="s">
        <v>76</v>
      </c>
      <c r="BD405" s="181"/>
    </row>
    <row r="406" spans="1:56" s="130" customFormat="1" ht="42">
      <c r="A406" s="110">
        <v>2</v>
      </c>
      <c r="B406" s="234">
        <v>5</v>
      </c>
      <c r="C406" s="1044" t="s">
        <v>632</v>
      </c>
      <c r="D406" s="110">
        <v>2.2000000000000002</v>
      </c>
      <c r="E406" s="555" t="s">
        <v>625</v>
      </c>
      <c r="F406" s="1033" t="s">
        <v>269</v>
      </c>
      <c r="G406" s="1033" t="s">
        <v>224</v>
      </c>
      <c r="H406" s="1033" t="s">
        <v>76</v>
      </c>
      <c r="I406" s="1045" t="s">
        <v>78</v>
      </c>
      <c r="J406" s="1045" t="s">
        <v>109</v>
      </c>
      <c r="K406" s="1046">
        <v>19.365400000000001</v>
      </c>
      <c r="L406" s="1046">
        <v>99.339600000000004</v>
      </c>
      <c r="M406" s="125">
        <v>9000000</v>
      </c>
      <c r="N406" s="125">
        <v>9000000</v>
      </c>
      <c r="O406" s="125">
        <f t="shared" si="156"/>
        <v>0</v>
      </c>
      <c r="P406" s="1033">
        <v>1</v>
      </c>
      <c r="Q406" s="616" t="s">
        <v>172</v>
      </c>
      <c r="R406" s="1039">
        <v>4</v>
      </c>
      <c r="S406" s="1039">
        <v>4</v>
      </c>
      <c r="T406" s="1042">
        <v>2</v>
      </c>
      <c r="U406" s="241">
        <v>200</v>
      </c>
      <c r="V406" s="1035" t="s">
        <v>79</v>
      </c>
      <c r="W406" s="388"/>
      <c r="X406" s="244">
        <v>8.0000000000000007E-5</v>
      </c>
      <c r="Y406" s="1036">
        <v>70</v>
      </c>
      <c r="Z406" s="1037">
        <v>41.643835616438352</v>
      </c>
      <c r="AA406" s="388" t="s">
        <v>79</v>
      </c>
      <c r="AB406" s="388" t="s">
        <v>79</v>
      </c>
      <c r="AC406" s="110">
        <v>2563</v>
      </c>
      <c r="AD406" s="110">
        <v>2563</v>
      </c>
      <c r="AE406" s="110">
        <v>1</v>
      </c>
      <c r="AF406" s="110">
        <v>365</v>
      </c>
      <c r="AG406" s="110" t="s">
        <v>80</v>
      </c>
      <c r="AH406" s="110"/>
      <c r="AI406" s="110"/>
      <c r="AJ406" s="125">
        <f t="shared" si="158"/>
        <v>9000000</v>
      </c>
      <c r="AK406" s="128"/>
      <c r="AL406" s="125">
        <v>9000000</v>
      </c>
      <c r="AM406" s="125">
        <v>90000</v>
      </c>
      <c r="AN406" s="125">
        <v>270000</v>
      </c>
      <c r="AO406" s="125">
        <v>540000</v>
      </c>
      <c r="AP406" s="125">
        <v>720000</v>
      </c>
      <c r="AQ406" s="125">
        <v>900000</v>
      </c>
      <c r="AR406" s="125">
        <v>1440000</v>
      </c>
      <c r="AS406" s="125">
        <v>1980000</v>
      </c>
      <c r="AT406" s="125">
        <v>1350000</v>
      </c>
      <c r="AU406" s="125">
        <v>720000</v>
      </c>
      <c r="AV406" s="125">
        <v>450000</v>
      </c>
      <c r="AW406" s="125">
        <v>360000</v>
      </c>
      <c r="AX406" s="179">
        <v>180000</v>
      </c>
      <c r="AY406" s="180"/>
      <c r="AZ406" s="41">
        <f t="shared" si="147"/>
        <v>9000000</v>
      </c>
      <c r="BA406" s="41">
        <f t="shared" si="157"/>
        <v>0</v>
      </c>
      <c r="BB406" s="110" t="s">
        <v>76</v>
      </c>
      <c r="BD406" s="181"/>
    </row>
    <row r="407" spans="1:56" s="130" customFormat="1" ht="42">
      <c r="A407" s="110">
        <v>2</v>
      </c>
      <c r="B407" s="234">
        <v>6</v>
      </c>
      <c r="C407" s="1047" t="s">
        <v>633</v>
      </c>
      <c r="D407" s="110">
        <v>2.2000000000000002</v>
      </c>
      <c r="E407" s="555" t="s">
        <v>625</v>
      </c>
      <c r="F407" s="1048" t="s">
        <v>227</v>
      </c>
      <c r="G407" s="166" t="s">
        <v>228</v>
      </c>
      <c r="H407" s="166" t="s">
        <v>76</v>
      </c>
      <c r="I407" s="1049" t="s">
        <v>90</v>
      </c>
      <c r="J407" s="1050" t="s">
        <v>631</v>
      </c>
      <c r="K407" s="550">
        <v>20.007999999999999</v>
      </c>
      <c r="L407" s="550">
        <v>100.4298</v>
      </c>
      <c r="M407" s="125">
        <v>9000000</v>
      </c>
      <c r="N407" s="125">
        <v>9000000</v>
      </c>
      <c r="O407" s="125">
        <f t="shared" si="156"/>
        <v>0</v>
      </c>
      <c r="P407" s="1033">
        <v>1</v>
      </c>
      <c r="Q407" s="1051" t="s">
        <v>634</v>
      </c>
      <c r="R407" s="1039">
        <v>4</v>
      </c>
      <c r="S407" s="1039">
        <v>4</v>
      </c>
      <c r="T407" s="1042">
        <v>2</v>
      </c>
      <c r="U407" s="241">
        <v>180</v>
      </c>
      <c r="V407" s="1052" t="s">
        <v>79</v>
      </c>
      <c r="W407" s="388"/>
      <c r="X407" s="244">
        <v>9.0000000000000006E-5</v>
      </c>
      <c r="Y407" s="1053">
        <v>70</v>
      </c>
      <c r="Z407" s="1037">
        <v>31.232876712328768</v>
      </c>
      <c r="AA407" s="388" t="s">
        <v>79</v>
      </c>
      <c r="AB407" s="388" t="s">
        <v>79</v>
      </c>
      <c r="AC407" s="110">
        <v>2563</v>
      </c>
      <c r="AD407" s="110">
        <v>2563</v>
      </c>
      <c r="AE407" s="110">
        <v>1</v>
      </c>
      <c r="AF407" s="110">
        <v>365</v>
      </c>
      <c r="AG407" s="110" t="s">
        <v>80</v>
      </c>
      <c r="AH407" s="110"/>
      <c r="AI407" s="110"/>
      <c r="AJ407" s="125">
        <f t="shared" si="158"/>
        <v>9000000</v>
      </c>
      <c r="AK407" s="128"/>
      <c r="AL407" s="125">
        <v>9000000</v>
      </c>
      <c r="AM407" s="125">
        <v>90000</v>
      </c>
      <c r="AN407" s="125">
        <v>270000</v>
      </c>
      <c r="AO407" s="125">
        <v>540000</v>
      </c>
      <c r="AP407" s="125">
        <v>720000</v>
      </c>
      <c r="AQ407" s="125">
        <v>900000</v>
      </c>
      <c r="AR407" s="125">
        <v>1440000</v>
      </c>
      <c r="AS407" s="125">
        <v>1980000</v>
      </c>
      <c r="AT407" s="125">
        <v>1350000</v>
      </c>
      <c r="AU407" s="125">
        <v>720000</v>
      </c>
      <c r="AV407" s="125">
        <v>450000</v>
      </c>
      <c r="AW407" s="125">
        <v>360000</v>
      </c>
      <c r="AX407" s="179">
        <v>180000</v>
      </c>
      <c r="AY407" s="180"/>
      <c r="AZ407" s="41">
        <f t="shared" si="147"/>
        <v>9000000</v>
      </c>
      <c r="BA407" s="41">
        <f t="shared" si="157"/>
        <v>0</v>
      </c>
      <c r="BB407" s="110" t="s">
        <v>76</v>
      </c>
      <c r="BD407" s="181"/>
    </row>
    <row r="408" spans="1:56" s="130" customFormat="1" ht="42">
      <c r="A408" s="110">
        <v>2</v>
      </c>
      <c r="B408" s="234">
        <v>7</v>
      </c>
      <c r="C408" s="556" t="s">
        <v>635</v>
      </c>
      <c r="D408" s="110">
        <v>2.2000000000000002</v>
      </c>
      <c r="E408" s="409">
        <v>2</v>
      </c>
      <c r="F408" s="409" t="s">
        <v>636</v>
      </c>
      <c r="G408" s="409" t="s">
        <v>296</v>
      </c>
      <c r="H408" s="409" t="s">
        <v>76</v>
      </c>
      <c r="I408" s="605" t="s">
        <v>90</v>
      </c>
      <c r="J408" s="605" t="s">
        <v>637</v>
      </c>
      <c r="K408" s="239">
        <v>19.2286</v>
      </c>
      <c r="L408" s="239">
        <v>101.04989999999999</v>
      </c>
      <c r="M408" s="125">
        <v>4500000</v>
      </c>
      <c r="N408" s="125">
        <v>4500000</v>
      </c>
      <c r="O408" s="125">
        <f t="shared" si="156"/>
        <v>0</v>
      </c>
      <c r="P408" s="1054">
        <v>1</v>
      </c>
      <c r="Q408" s="1054">
        <v>1</v>
      </c>
      <c r="R408" s="1055">
        <v>4</v>
      </c>
      <c r="S408" s="1054">
        <v>4</v>
      </c>
      <c r="T408" s="1054">
        <v>4</v>
      </c>
      <c r="U408" s="241">
        <v>200</v>
      </c>
      <c r="V408" s="1056" t="s">
        <v>79</v>
      </c>
      <c r="W408" s="388"/>
      <c r="X408" s="1057" t="s">
        <v>79</v>
      </c>
      <c r="Y408" s="245">
        <v>55</v>
      </c>
      <c r="Z408" s="1037">
        <v>20</v>
      </c>
      <c r="AA408" s="388" t="s">
        <v>79</v>
      </c>
      <c r="AB408" s="388" t="s">
        <v>79</v>
      </c>
      <c r="AC408" s="110">
        <v>2563</v>
      </c>
      <c r="AD408" s="110">
        <v>2563</v>
      </c>
      <c r="AE408" s="110">
        <v>1</v>
      </c>
      <c r="AF408" s="110">
        <v>365</v>
      </c>
      <c r="AG408" s="110" t="s">
        <v>80</v>
      </c>
      <c r="AH408" s="110"/>
      <c r="AI408" s="110"/>
      <c r="AJ408" s="125">
        <f>SUM(AM408:AX408)</f>
        <v>4500000</v>
      </c>
      <c r="AK408" s="128"/>
      <c r="AL408" s="125">
        <v>4500000</v>
      </c>
      <c r="AM408" s="125">
        <v>45000</v>
      </c>
      <c r="AN408" s="125">
        <v>135000</v>
      </c>
      <c r="AO408" s="125">
        <v>270000</v>
      </c>
      <c r="AP408" s="125">
        <v>360000</v>
      </c>
      <c r="AQ408" s="125">
        <v>450000</v>
      </c>
      <c r="AR408" s="125">
        <v>720000</v>
      </c>
      <c r="AS408" s="125">
        <v>990000</v>
      </c>
      <c r="AT408" s="125">
        <v>675000</v>
      </c>
      <c r="AU408" s="125">
        <v>360000</v>
      </c>
      <c r="AV408" s="125">
        <v>225000</v>
      </c>
      <c r="AW408" s="125">
        <v>180000</v>
      </c>
      <c r="AX408" s="179">
        <v>90000</v>
      </c>
      <c r="AY408" s="180"/>
      <c r="AZ408" s="41">
        <f t="shared" si="147"/>
        <v>4500000</v>
      </c>
      <c r="BA408" s="41">
        <f t="shared" si="157"/>
        <v>0</v>
      </c>
      <c r="BB408" s="110" t="s">
        <v>76</v>
      </c>
      <c r="BD408" s="181"/>
    </row>
    <row r="409" spans="1:56" s="130" customFormat="1" ht="42">
      <c r="A409" s="110">
        <v>2</v>
      </c>
      <c r="B409" s="234">
        <v>8</v>
      </c>
      <c r="C409" s="1044" t="s">
        <v>638</v>
      </c>
      <c r="D409" s="110">
        <v>2.2000000000000002</v>
      </c>
      <c r="E409" s="555">
        <v>2</v>
      </c>
      <c r="F409" s="1033" t="s">
        <v>639</v>
      </c>
      <c r="G409" s="1033" t="s">
        <v>65</v>
      </c>
      <c r="H409" s="1033" t="s">
        <v>76</v>
      </c>
      <c r="I409" s="605" t="s">
        <v>90</v>
      </c>
      <c r="J409" s="1045" t="s">
        <v>181</v>
      </c>
      <c r="K409" s="1058">
        <v>19.677199999999999</v>
      </c>
      <c r="L409" s="1058">
        <v>99.933099999999996</v>
      </c>
      <c r="M409" s="125">
        <v>6000000</v>
      </c>
      <c r="N409" s="125">
        <v>6000000</v>
      </c>
      <c r="O409" s="125">
        <f t="shared" si="156"/>
        <v>0</v>
      </c>
      <c r="P409" s="1059">
        <v>1</v>
      </c>
      <c r="Q409" s="1059">
        <v>1</v>
      </c>
      <c r="R409" s="1059">
        <v>4</v>
      </c>
      <c r="S409" s="1059">
        <v>4</v>
      </c>
      <c r="T409" s="1059">
        <v>4</v>
      </c>
      <c r="U409" s="241">
        <v>2000</v>
      </c>
      <c r="V409" s="1060" t="s">
        <v>79</v>
      </c>
      <c r="W409" s="388"/>
      <c r="X409" s="1061">
        <v>7.4999999999999993E-5</v>
      </c>
      <c r="Y409" s="1062">
        <v>90</v>
      </c>
      <c r="Z409" s="1037">
        <v>20</v>
      </c>
      <c r="AA409" s="388" t="s">
        <v>79</v>
      </c>
      <c r="AB409" s="388" t="s">
        <v>79</v>
      </c>
      <c r="AC409" s="110">
        <v>2563</v>
      </c>
      <c r="AD409" s="110">
        <v>2563</v>
      </c>
      <c r="AE409" s="110">
        <v>1</v>
      </c>
      <c r="AF409" s="110">
        <v>365</v>
      </c>
      <c r="AG409" s="110" t="s">
        <v>80</v>
      </c>
      <c r="AH409" s="110"/>
      <c r="AI409" s="110"/>
      <c r="AJ409" s="125">
        <f>SUM(AM409:AX409)</f>
        <v>6000000</v>
      </c>
      <c r="AK409" s="128"/>
      <c r="AL409" s="125">
        <v>6000000</v>
      </c>
      <c r="AM409" s="125">
        <v>60000</v>
      </c>
      <c r="AN409" s="125">
        <v>180000</v>
      </c>
      <c r="AO409" s="125">
        <v>360000</v>
      </c>
      <c r="AP409" s="125">
        <v>480000</v>
      </c>
      <c r="AQ409" s="125">
        <v>600000</v>
      </c>
      <c r="AR409" s="125">
        <v>960000</v>
      </c>
      <c r="AS409" s="125">
        <v>1320000</v>
      </c>
      <c r="AT409" s="125">
        <v>900000</v>
      </c>
      <c r="AU409" s="125">
        <v>480000</v>
      </c>
      <c r="AV409" s="125">
        <v>300000</v>
      </c>
      <c r="AW409" s="125">
        <v>240000</v>
      </c>
      <c r="AX409" s="179">
        <v>120000</v>
      </c>
      <c r="AY409" s="180"/>
      <c r="AZ409" s="41">
        <f t="shared" si="147"/>
        <v>6000000</v>
      </c>
      <c r="BA409" s="41">
        <f t="shared" si="157"/>
        <v>0</v>
      </c>
      <c r="BB409" s="110" t="s">
        <v>76</v>
      </c>
      <c r="BD409" s="181"/>
    </row>
    <row r="410" spans="1:56" s="130" customFormat="1" ht="42">
      <c r="A410" s="110">
        <v>2</v>
      </c>
      <c r="B410" s="234">
        <v>9</v>
      </c>
      <c r="C410" s="556" t="s">
        <v>640</v>
      </c>
      <c r="D410" s="110">
        <v>2.2000000000000002</v>
      </c>
      <c r="E410" s="555" t="s">
        <v>625</v>
      </c>
      <c r="F410" s="409" t="s">
        <v>636</v>
      </c>
      <c r="G410" s="409" t="s">
        <v>296</v>
      </c>
      <c r="H410" s="409" t="s">
        <v>76</v>
      </c>
      <c r="I410" s="162" t="s">
        <v>90</v>
      </c>
      <c r="J410" s="605" t="s">
        <v>637</v>
      </c>
      <c r="K410" s="1063">
        <v>20.293800000000001</v>
      </c>
      <c r="L410" s="1063">
        <v>99.563500000000005</v>
      </c>
      <c r="M410" s="125">
        <v>9000000</v>
      </c>
      <c r="N410" s="125">
        <v>9000000</v>
      </c>
      <c r="O410" s="125">
        <f t="shared" si="156"/>
        <v>0</v>
      </c>
      <c r="P410" s="1059">
        <v>1</v>
      </c>
      <c r="Q410" s="1059">
        <v>1</v>
      </c>
      <c r="R410" s="1064">
        <v>2</v>
      </c>
      <c r="S410" s="1064">
        <v>2</v>
      </c>
      <c r="T410" s="1064">
        <v>2</v>
      </c>
      <c r="U410" s="1065">
        <v>160</v>
      </c>
      <c r="V410" s="1035" t="s">
        <v>79</v>
      </c>
      <c r="W410" s="388"/>
      <c r="X410" s="244" t="s">
        <v>79</v>
      </c>
      <c r="Y410" s="1066">
        <v>100</v>
      </c>
      <c r="Z410" s="1037">
        <v>31</v>
      </c>
      <c r="AA410" s="388" t="s">
        <v>79</v>
      </c>
      <c r="AB410" s="388" t="s">
        <v>79</v>
      </c>
      <c r="AC410" s="110">
        <v>2563</v>
      </c>
      <c r="AD410" s="110">
        <v>2563</v>
      </c>
      <c r="AE410" s="110">
        <v>1</v>
      </c>
      <c r="AF410" s="110">
        <v>365</v>
      </c>
      <c r="AG410" s="110" t="s">
        <v>80</v>
      </c>
      <c r="AH410" s="110"/>
      <c r="AI410" s="110"/>
      <c r="AJ410" s="125">
        <f t="shared" si="158"/>
        <v>9000000</v>
      </c>
      <c r="AK410" s="128"/>
      <c r="AL410" s="125">
        <v>9000000</v>
      </c>
      <c r="AM410" s="125">
        <v>90000</v>
      </c>
      <c r="AN410" s="125">
        <v>270000</v>
      </c>
      <c r="AO410" s="125">
        <v>540000</v>
      </c>
      <c r="AP410" s="125">
        <v>720000</v>
      </c>
      <c r="AQ410" s="125">
        <v>900000</v>
      </c>
      <c r="AR410" s="125">
        <v>1440000</v>
      </c>
      <c r="AS410" s="125">
        <v>1980000</v>
      </c>
      <c r="AT410" s="125">
        <v>1350000</v>
      </c>
      <c r="AU410" s="125">
        <v>720000</v>
      </c>
      <c r="AV410" s="125">
        <v>450000</v>
      </c>
      <c r="AW410" s="125">
        <v>360000</v>
      </c>
      <c r="AX410" s="179">
        <v>180000</v>
      </c>
      <c r="AY410" s="180"/>
      <c r="AZ410" s="41">
        <f t="shared" si="147"/>
        <v>9000000</v>
      </c>
      <c r="BA410" s="41">
        <f t="shared" si="157"/>
        <v>0</v>
      </c>
      <c r="BB410" s="110" t="s">
        <v>76</v>
      </c>
      <c r="BD410" s="181"/>
    </row>
    <row r="411" spans="1:56" s="172" customFormat="1" ht="42">
      <c r="A411" s="153">
        <v>2</v>
      </c>
      <c r="B411" s="234">
        <v>10</v>
      </c>
      <c r="C411" s="1044" t="s">
        <v>641</v>
      </c>
      <c r="D411" s="153">
        <v>2.2000000000000002</v>
      </c>
      <c r="E411" s="555" t="s">
        <v>625</v>
      </c>
      <c r="F411" s="1033" t="s">
        <v>562</v>
      </c>
      <c r="G411" s="1033" t="s">
        <v>555</v>
      </c>
      <c r="H411" s="1033" t="s">
        <v>76</v>
      </c>
      <c r="I411" s="238" t="s">
        <v>90</v>
      </c>
      <c r="J411" s="238" t="s">
        <v>637</v>
      </c>
      <c r="K411" s="1058">
        <v>20.125</v>
      </c>
      <c r="L411" s="1058">
        <v>99.766300000000001</v>
      </c>
      <c r="M411" s="169">
        <v>9800000</v>
      </c>
      <c r="N411" s="169">
        <v>9800000</v>
      </c>
      <c r="O411" s="125">
        <f t="shared" si="156"/>
        <v>0</v>
      </c>
      <c r="P411" s="1059">
        <v>1</v>
      </c>
      <c r="Q411" s="1059">
        <v>1</v>
      </c>
      <c r="R411" s="1064">
        <v>2</v>
      </c>
      <c r="S411" s="1064">
        <v>2</v>
      </c>
      <c r="T411" s="1064">
        <v>2</v>
      </c>
      <c r="U411" s="241">
        <v>350</v>
      </c>
      <c r="V411" s="1035"/>
      <c r="W411" s="243"/>
      <c r="X411" s="244"/>
      <c r="Y411" s="1062">
        <v>130</v>
      </c>
      <c r="Z411" s="1037">
        <v>25</v>
      </c>
      <c r="AA411" s="243"/>
      <c r="AB411" s="243"/>
      <c r="AC411" s="153">
        <v>2563</v>
      </c>
      <c r="AD411" s="153">
        <v>2563</v>
      </c>
      <c r="AE411" s="153">
        <v>1</v>
      </c>
      <c r="AF411" s="153">
        <v>365</v>
      </c>
      <c r="AG411" s="153" t="s">
        <v>80</v>
      </c>
      <c r="AH411" s="153"/>
      <c r="AI411" s="153"/>
      <c r="AJ411" s="169">
        <f>SUM(AM411:AX411)</f>
        <v>9800000</v>
      </c>
      <c r="AK411" s="545"/>
      <c r="AL411" s="169">
        <v>9800000</v>
      </c>
      <c r="AM411" s="169">
        <v>98000</v>
      </c>
      <c r="AN411" s="169">
        <v>294000</v>
      </c>
      <c r="AO411" s="169">
        <v>588000</v>
      </c>
      <c r="AP411" s="169">
        <v>784000</v>
      </c>
      <c r="AQ411" s="169">
        <v>980000</v>
      </c>
      <c r="AR411" s="169">
        <v>1568000</v>
      </c>
      <c r="AS411" s="169">
        <v>2156000</v>
      </c>
      <c r="AT411" s="169">
        <v>1470000</v>
      </c>
      <c r="AU411" s="169">
        <v>784000</v>
      </c>
      <c r="AV411" s="169">
        <v>490000</v>
      </c>
      <c r="AW411" s="169">
        <v>392000</v>
      </c>
      <c r="AX411" s="249">
        <v>196000</v>
      </c>
      <c r="AY411" s="180"/>
      <c r="AZ411" s="41">
        <f t="shared" si="147"/>
        <v>9800000</v>
      </c>
      <c r="BA411" s="41">
        <f t="shared" si="157"/>
        <v>0</v>
      </c>
      <c r="BB411" s="153" t="s">
        <v>76</v>
      </c>
      <c r="BD411" s="173"/>
    </row>
    <row r="412" spans="1:56" s="130" customFormat="1" ht="23.25">
      <c r="A412" s="110">
        <v>2</v>
      </c>
      <c r="B412" s="234">
        <v>11</v>
      </c>
      <c r="C412" s="1038" t="s">
        <v>642</v>
      </c>
      <c r="D412" s="110">
        <v>2.2000000000000002</v>
      </c>
      <c r="E412" s="1039">
        <v>2</v>
      </c>
      <c r="F412" s="1039" t="s">
        <v>571</v>
      </c>
      <c r="G412" s="1039" t="s">
        <v>284</v>
      </c>
      <c r="H412" s="1039" t="s">
        <v>76</v>
      </c>
      <c r="I412" s="1040" t="s">
        <v>90</v>
      </c>
      <c r="J412" s="1040" t="s">
        <v>643</v>
      </c>
      <c r="K412" s="1041">
        <v>20.3308</v>
      </c>
      <c r="L412" s="1041">
        <v>100.27119999999999</v>
      </c>
      <c r="M412" s="125">
        <v>9000000</v>
      </c>
      <c r="N412" s="125">
        <v>9000000</v>
      </c>
      <c r="O412" s="125">
        <f t="shared" si="156"/>
        <v>0</v>
      </c>
      <c r="P412" s="1039">
        <v>1</v>
      </c>
      <c r="Q412" s="1039">
        <v>1</v>
      </c>
      <c r="R412" s="1039">
        <v>4</v>
      </c>
      <c r="S412" s="1039">
        <v>4</v>
      </c>
      <c r="T412" s="1067">
        <v>3</v>
      </c>
      <c r="U412" s="241">
        <v>1000</v>
      </c>
      <c r="V412" s="1035" t="s">
        <v>79</v>
      </c>
      <c r="W412" s="388"/>
      <c r="X412" s="244">
        <v>0</v>
      </c>
      <c r="Y412" s="1068">
        <v>80</v>
      </c>
      <c r="Z412" s="1037">
        <v>31.232876712328768</v>
      </c>
      <c r="AA412" s="388" t="s">
        <v>79</v>
      </c>
      <c r="AB412" s="388" t="s">
        <v>79</v>
      </c>
      <c r="AC412" s="110">
        <v>2563</v>
      </c>
      <c r="AD412" s="110">
        <v>2563</v>
      </c>
      <c r="AE412" s="110">
        <v>1</v>
      </c>
      <c r="AF412" s="110">
        <v>365</v>
      </c>
      <c r="AG412" s="110" t="s">
        <v>80</v>
      </c>
      <c r="AH412" s="110"/>
      <c r="AI412" s="110"/>
      <c r="AJ412" s="125">
        <f t="shared" si="158"/>
        <v>9000000</v>
      </c>
      <c r="AK412" s="128"/>
      <c r="AL412" s="125">
        <v>9000000</v>
      </c>
      <c r="AM412" s="125">
        <v>90000</v>
      </c>
      <c r="AN412" s="125">
        <v>270000</v>
      </c>
      <c r="AO412" s="125">
        <v>540000</v>
      </c>
      <c r="AP412" s="125">
        <v>720000</v>
      </c>
      <c r="AQ412" s="125">
        <v>900000</v>
      </c>
      <c r="AR412" s="125">
        <v>1440000</v>
      </c>
      <c r="AS412" s="125">
        <v>1980000</v>
      </c>
      <c r="AT412" s="125">
        <v>1350000</v>
      </c>
      <c r="AU412" s="125">
        <v>720000</v>
      </c>
      <c r="AV412" s="125">
        <v>450000</v>
      </c>
      <c r="AW412" s="125">
        <v>360000</v>
      </c>
      <c r="AX412" s="179">
        <v>180000</v>
      </c>
      <c r="AY412" s="180"/>
      <c r="AZ412" s="41">
        <f t="shared" si="147"/>
        <v>9000000</v>
      </c>
      <c r="BA412" s="41">
        <f t="shared" si="157"/>
        <v>0</v>
      </c>
      <c r="BB412" s="110" t="s">
        <v>76</v>
      </c>
      <c r="BD412" s="181"/>
    </row>
    <row r="413" spans="1:56" s="130" customFormat="1" ht="42">
      <c r="A413" s="110">
        <v>2</v>
      </c>
      <c r="B413" s="234">
        <v>12</v>
      </c>
      <c r="C413" s="1038" t="s">
        <v>644</v>
      </c>
      <c r="D413" s="110">
        <v>2.2000000000000002</v>
      </c>
      <c r="E413" s="1039">
        <v>2</v>
      </c>
      <c r="F413" s="1039" t="s">
        <v>293</v>
      </c>
      <c r="G413" s="1039" t="s">
        <v>273</v>
      </c>
      <c r="H413" s="1039" t="s">
        <v>76</v>
      </c>
      <c r="I413" s="1040" t="s">
        <v>90</v>
      </c>
      <c r="J413" s="1040" t="s">
        <v>645</v>
      </c>
      <c r="K413" s="550">
        <v>19.692299999999999</v>
      </c>
      <c r="L413" s="550">
        <v>100.0809</v>
      </c>
      <c r="M413" s="125">
        <v>10000000</v>
      </c>
      <c r="N413" s="125">
        <v>10000000</v>
      </c>
      <c r="O413" s="125">
        <f t="shared" si="156"/>
        <v>0</v>
      </c>
      <c r="P413" s="1039">
        <v>1</v>
      </c>
      <c r="Q413" s="1039">
        <v>1</v>
      </c>
      <c r="R413" s="1069">
        <v>4</v>
      </c>
      <c r="S413" s="1042">
        <v>2</v>
      </c>
      <c r="T413" s="1042">
        <v>2</v>
      </c>
      <c r="U413" s="241">
        <v>1800</v>
      </c>
      <c r="V413" s="1035" t="s">
        <v>79</v>
      </c>
      <c r="W413" s="388"/>
      <c r="X413" s="244">
        <v>0</v>
      </c>
      <c r="Y413" s="1068">
        <v>120</v>
      </c>
      <c r="Z413" s="1037">
        <v>34.703196347031962</v>
      </c>
      <c r="AA413" s="388" t="s">
        <v>79</v>
      </c>
      <c r="AB413" s="388" t="s">
        <v>79</v>
      </c>
      <c r="AC413" s="110">
        <v>2563</v>
      </c>
      <c r="AD413" s="110">
        <v>2563</v>
      </c>
      <c r="AE413" s="110">
        <v>1</v>
      </c>
      <c r="AF413" s="110">
        <v>365</v>
      </c>
      <c r="AG413" s="110" t="s">
        <v>80</v>
      </c>
      <c r="AH413" s="110"/>
      <c r="AI413" s="110"/>
      <c r="AJ413" s="125">
        <f t="shared" si="158"/>
        <v>10000000</v>
      </c>
      <c r="AK413" s="128"/>
      <c r="AL413" s="125">
        <v>10000000</v>
      </c>
      <c r="AM413" s="125">
        <v>100000</v>
      </c>
      <c r="AN413" s="125">
        <v>300000</v>
      </c>
      <c r="AO413" s="125">
        <v>600000</v>
      </c>
      <c r="AP413" s="125">
        <v>800000</v>
      </c>
      <c r="AQ413" s="125">
        <v>1000000</v>
      </c>
      <c r="AR413" s="125">
        <v>1600000</v>
      </c>
      <c r="AS413" s="125">
        <v>2200000</v>
      </c>
      <c r="AT413" s="125">
        <v>1500000</v>
      </c>
      <c r="AU413" s="125">
        <v>800000</v>
      </c>
      <c r="AV413" s="125">
        <v>500000</v>
      </c>
      <c r="AW413" s="125">
        <v>400000</v>
      </c>
      <c r="AX413" s="179">
        <v>200000</v>
      </c>
      <c r="AY413" s="180"/>
      <c r="AZ413" s="41">
        <f t="shared" si="147"/>
        <v>10000000</v>
      </c>
      <c r="BA413" s="41">
        <f t="shared" si="157"/>
        <v>0</v>
      </c>
      <c r="BB413" s="110" t="s">
        <v>76</v>
      </c>
      <c r="BD413" s="181"/>
    </row>
    <row r="414" spans="1:56" s="74" customFormat="1" ht="23.2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7"/>
      <c r="N414" s="66"/>
      <c r="O414" s="66"/>
      <c r="P414" s="66"/>
      <c r="Q414" s="66"/>
      <c r="R414" s="66"/>
      <c r="S414" s="66"/>
      <c r="T414" s="66"/>
      <c r="U414" s="1070"/>
      <c r="V414" s="1070"/>
      <c r="W414" s="1070"/>
      <c r="X414" s="1070"/>
      <c r="Y414" s="1070"/>
      <c r="Z414" s="1070"/>
      <c r="AA414" s="1070"/>
      <c r="AB414" s="1070"/>
      <c r="AC414" s="66"/>
      <c r="AD414" s="66"/>
      <c r="AE414" s="66"/>
      <c r="AF414" s="66"/>
      <c r="AG414" s="66"/>
      <c r="AH414" s="66"/>
      <c r="AI414" s="66"/>
      <c r="AJ414" s="66"/>
      <c r="AK414" s="70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71"/>
      <c r="AY414" s="72"/>
      <c r="AZ414" s="41">
        <f t="shared" si="147"/>
        <v>0</v>
      </c>
      <c r="BA414" s="41">
        <f t="shared" si="157"/>
        <v>0</v>
      </c>
      <c r="BB414" s="73" t="s">
        <v>76</v>
      </c>
      <c r="BD414" s="75"/>
    </row>
    <row r="415" spans="1:56" s="226" customFormat="1" ht="23.25">
      <c r="B415" s="223">
        <f>COUNT(B416:B419)</f>
        <v>2</v>
      </c>
      <c r="C415" s="1029" t="s">
        <v>127</v>
      </c>
      <c r="D415" s="264"/>
      <c r="E415" s="223"/>
      <c r="F415" s="223"/>
      <c r="G415" s="223"/>
      <c r="H415" s="223"/>
      <c r="I415" s="223"/>
      <c r="J415" s="223"/>
      <c r="K415" s="223"/>
      <c r="L415" s="223"/>
      <c r="M415" s="227">
        <f>SUM(M416:M419)</f>
        <v>12890000</v>
      </c>
      <c r="N415" s="227">
        <f>SUM(N416:N419)</f>
        <v>12890000</v>
      </c>
      <c r="O415" s="223"/>
      <c r="P415" s="223"/>
      <c r="AH415" s="223"/>
      <c r="AI415" s="223"/>
      <c r="AJ415" s="333">
        <f>SUM(AJ416:AJ419)</f>
        <v>12890000</v>
      </c>
      <c r="AK415" s="265"/>
      <c r="AL415" s="333">
        <f>SUM(AL416:AL419)</f>
        <v>12890000</v>
      </c>
      <c r="AM415" s="333">
        <f t="shared" ref="AM415:AX415" si="159">SUM(AM416:AM419)</f>
        <v>1222500</v>
      </c>
      <c r="AN415" s="333">
        <f t="shared" si="159"/>
        <v>1222500</v>
      </c>
      <c r="AO415" s="333">
        <f t="shared" si="159"/>
        <v>1222500</v>
      </c>
      <c r="AP415" s="333">
        <f t="shared" si="159"/>
        <v>1222500</v>
      </c>
      <c r="AQ415" s="333">
        <f t="shared" si="159"/>
        <v>1000000</v>
      </c>
      <c r="AR415" s="333">
        <f t="shared" si="159"/>
        <v>1000000</v>
      </c>
      <c r="AS415" s="333">
        <f t="shared" si="159"/>
        <v>1000000</v>
      </c>
      <c r="AT415" s="333">
        <f t="shared" si="159"/>
        <v>1000000</v>
      </c>
      <c r="AU415" s="333">
        <f t="shared" si="159"/>
        <v>1000000</v>
      </c>
      <c r="AV415" s="333">
        <f t="shared" si="159"/>
        <v>1000000</v>
      </c>
      <c r="AW415" s="333">
        <f t="shared" si="159"/>
        <v>1000000</v>
      </c>
      <c r="AX415" s="334">
        <f t="shared" si="159"/>
        <v>1000000</v>
      </c>
      <c r="AY415" s="334"/>
      <c r="AZ415" s="41">
        <f t="shared" si="147"/>
        <v>12890000</v>
      </c>
      <c r="BA415" s="41">
        <f t="shared" si="157"/>
        <v>0</v>
      </c>
      <c r="BB415" s="254" t="s">
        <v>89</v>
      </c>
      <c r="BD415" s="267"/>
    </row>
    <row r="416" spans="1:56" s="74" customFormat="1" ht="23.2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7"/>
      <c r="N416" s="67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70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71"/>
      <c r="AY416" s="72"/>
      <c r="AZ416" s="41">
        <f t="shared" si="147"/>
        <v>0</v>
      </c>
      <c r="BA416" s="41">
        <f t="shared" si="157"/>
        <v>0</v>
      </c>
      <c r="BB416" s="73" t="s">
        <v>89</v>
      </c>
      <c r="BD416" s="75"/>
    </row>
    <row r="417" spans="1:56" customFormat="1" ht="23.25">
      <c r="A417" s="1071">
        <v>2</v>
      </c>
      <c r="B417" s="110">
        <v>1</v>
      </c>
      <c r="C417" s="1072" t="s">
        <v>646</v>
      </c>
      <c r="D417" s="110">
        <v>2.2000000000000002</v>
      </c>
      <c r="E417" s="269">
        <v>10</v>
      </c>
      <c r="F417" s="119" t="s">
        <v>134</v>
      </c>
      <c r="G417" s="119" t="s">
        <v>647</v>
      </c>
      <c r="H417" s="119" t="s">
        <v>89</v>
      </c>
      <c r="I417" s="270" t="s">
        <v>90</v>
      </c>
      <c r="J417" s="271" t="s">
        <v>91</v>
      </c>
      <c r="K417" s="273">
        <v>19.340900000000001</v>
      </c>
      <c r="L417" s="273">
        <v>100.2052</v>
      </c>
      <c r="M417" s="274">
        <v>12000000</v>
      </c>
      <c r="N417" s="274">
        <v>12000000</v>
      </c>
      <c r="O417" s="359" t="s">
        <v>210</v>
      </c>
      <c r="P417" s="407">
        <v>4</v>
      </c>
      <c r="Q417" s="407">
        <v>4</v>
      </c>
      <c r="R417" s="407">
        <v>1</v>
      </c>
      <c r="S417" s="407">
        <v>1</v>
      </c>
      <c r="T417" s="407">
        <v>1</v>
      </c>
      <c r="U417" s="110">
        <v>2600</v>
      </c>
      <c r="V417" s="291">
        <v>400</v>
      </c>
      <c r="W417" s="291"/>
      <c r="X417" s="291"/>
      <c r="Y417" s="291">
        <v>650</v>
      </c>
      <c r="Z417" s="202"/>
      <c r="AA417" s="182"/>
      <c r="AB417" s="115"/>
      <c r="AC417" s="110">
        <v>2563</v>
      </c>
      <c r="AD417" s="110">
        <v>2563</v>
      </c>
      <c r="AE417" s="115" t="s">
        <v>69</v>
      </c>
      <c r="AF417" s="110">
        <v>240</v>
      </c>
      <c r="AG417" s="110" t="s">
        <v>92</v>
      </c>
      <c r="AH417" s="110"/>
      <c r="AI417" s="269"/>
      <c r="AJ417" s="128">
        <v>12000000</v>
      </c>
      <c r="AK417" s="274"/>
      <c r="AL417" s="274">
        <v>12000000</v>
      </c>
      <c r="AM417" s="274">
        <v>1000000</v>
      </c>
      <c r="AN417" s="274">
        <v>1000000</v>
      </c>
      <c r="AO417" s="274">
        <v>1000000</v>
      </c>
      <c r="AP417" s="274">
        <v>1000000</v>
      </c>
      <c r="AQ417" s="274">
        <v>1000000</v>
      </c>
      <c r="AR417" s="274">
        <v>1000000</v>
      </c>
      <c r="AS417" s="274">
        <v>1000000</v>
      </c>
      <c r="AT417" s="274">
        <v>1000000</v>
      </c>
      <c r="AU417" s="274">
        <v>1000000</v>
      </c>
      <c r="AV417" s="274">
        <v>1000000</v>
      </c>
      <c r="AW417" s="274">
        <v>1000000</v>
      </c>
      <c r="AX417" s="281">
        <v>1000000</v>
      </c>
      <c r="AY417" s="282"/>
      <c r="AZ417" s="41">
        <f t="shared" si="147"/>
        <v>12000000</v>
      </c>
      <c r="BA417" s="41">
        <f t="shared" si="157"/>
        <v>0</v>
      </c>
      <c r="BB417" s="73" t="s">
        <v>89</v>
      </c>
      <c r="BC417" s="519"/>
    </row>
    <row r="418" spans="1:56" s="130" customFormat="1" ht="23.25">
      <c r="A418" s="1073">
        <v>2</v>
      </c>
      <c r="B418" s="1074">
        <v>2</v>
      </c>
      <c r="C418" s="1075" t="s">
        <v>600</v>
      </c>
      <c r="D418" s="110">
        <v>2.2000000000000002</v>
      </c>
      <c r="E418" s="269">
        <v>10</v>
      </c>
      <c r="F418" s="1073" t="s">
        <v>377</v>
      </c>
      <c r="G418" s="1073" t="s">
        <v>65</v>
      </c>
      <c r="H418" s="1073" t="s">
        <v>89</v>
      </c>
      <c r="I418" s="270" t="s">
        <v>90</v>
      </c>
      <c r="J418" s="271" t="s">
        <v>91</v>
      </c>
      <c r="K418" s="1076">
        <v>19.033131000000001</v>
      </c>
      <c r="L418" s="1076">
        <v>99.948890000000006</v>
      </c>
      <c r="M418" s="359">
        <v>890000</v>
      </c>
      <c r="N418" s="359">
        <v>890000</v>
      </c>
      <c r="O418" s="359" t="s">
        <v>210</v>
      </c>
      <c r="P418" s="407">
        <v>1</v>
      </c>
      <c r="Q418" s="407">
        <v>1</v>
      </c>
      <c r="R418" s="407">
        <v>4</v>
      </c>
      <c r="S418" s="407">
        <v>4</v>
      </c>
      <c r="T418" s="407">
        <v>4</v>
      </c>
      <c r="U418" s="1073" t="s">
        <v>210</v>
      </c>
      <c r="V418" s="202">
        <v>2000</v>
      </c>
      <c r="W418" s="1077">
        <v>4.45</v>
      </c>
      <c r="X418" s="1073" t="s">
        <v>210</v>
      </c>
      <c r="Y418" s="202">
        <v>600</v>
      </c>
      <c r="Z418" s="202">
        <v>30</v>
      </c>
      <c r="AA418" s="1073"/>
      <c r="AB418" s="1073"/>
      <c r="AC418" s="110">
        <v>2563</v>
      </c>
      <c r="AD418" s="110">
        <v>2563</v>
      </c>
      <c r="AE418" s="110" t="s">
        <v>69</v>
      </c>
      <c r="AF418" s="1073">
        <v>180</v>
      </c>
      <c r="AG418" s="110" t="s">
        <v>92</v>
      </c>
      <c r="AH418" s="1073"/>
      <c r="AI418" s="1073"/>
      <c r="AJ418" s="1078">
        <v>890000</v>
      </c>
      <c r="AK418" s="128"/>
      <c r="AL418" s="1079">
        <v>890000</v>
      </c>
      <c r="AM418" s="1080">
        <v>222500</v>
      </c>
      <c r="AN418" s="1080">
        <v>222500</v>
      </c>
      <c r="AO418" s="1080">
        <v>222500</v>
      </c>
      <c r="AP418" s="1080">
        <v>222500</v>
      </c>
      <c r="AQ418" s="1081"/>
      <c r="AR418" s="1081"/>
      <c r="AS418" s="1081"/>
      <c r="AT418" s="1073"/>
      <c r="AU418" s="1081"/>
      <c r="AV418" s="1081"/>
      <c r="AW418" s="1081"/>
      <c r="AX418" s="1082"/>
      <c r="AY418" s="1083"/>
      <c r="AZ418" s="41">
        <f t="shared" si="147"/>
        <v>890000</v>
      </c>
      <c r="BA418" s="41">
        <f t="shared" si="157"/>
        <v>0</v>
      </c>
      <c r="BB418" s="110" t="s">
        <v>89</v>
      </c>
      <c r="BD418" s="181"/>
    </row>
    <row r="419" spans="1:56" s="74" customFormat="1" ht="23.2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7"/>
      <c r="N419" s="67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70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71"/>
      <c r="AY419" s="72"/>
      <c r="AZ419" s="41">
        <f t="shared" si="147"/>
        <v>0</v>
      </c>
      <c r="BA419" s="41">
        <f t="shared" si="157"/>
        <v>0</v>
      </c>
      <c r="BB419" s="73" t="s">
        <v>89</v>
      </c>
      <c r="BD419" s="75"/>
    </row>
    <row r="420" spans="1:56" s="253" customFormat="1" ht="23.25">
      <c r="B420" s="254"/>
      <c r="C420" s="1029" t="s">
        <v>135</v>
      </c>
      <c r="D420" s="256"/>
      <c r="E420" s="254"/>
      <c r="F420" s="254"/>
      <c r="G420" s="254"/>
      <c r="H420" s="254"/>
      <c r="I420" s="254"/>
      <c r="J420" s="254"/>
      <c r="K420" s="254"/>
      <c r="L420" s="254"/>
      <c r="M420" s="257">
        <f>SUM(M421:M422)</f>
        <v>0</v>
      </c>
      <c r="N420" s="257">
        <f>SUM(N421:N422)</f>
        <v>0</v>
      </c>
      <c r="O420" s="257">
        <f>SUM(O421:O422)</f>
        <v>0</v>
      </c>
      <c r="P420" s="254"/>
      <c r="AH420" s="254"/>
      <c r="AI420" s="254"/>
      <c r="AJ420" s="254"/>
      <c r="AK420" s="259"/>
      <c r="AL420" s="257"/>
      <c r="AM420" s="257"/>
      <c r="AN420" s="257"/>
      <c r="AO420" s="257"/>
      <c r="AP420" s="257"/>
      <c r="AQ420" s="257"/>
      <c r="AR420" s="257"/>
      <c r="AS420" s="257"/>
      <c r="AT420" s="257"/>
      <c r="AU420" s="257"/>
      <c r="AV420" s="257"/>
      <c r="AW420" s="257"/>
      <c r="AX420" s="375"/>
      <c r="AY420" s="375"/>
      <c r="AZ420" s="41">
        <f t="shared" si="147"/>
        <v>0</v>
      </c>
      <c r="BA420" s="41">
        <f t="shared" si="157"/>
        <v>0</v>
      </c>
      <c r="BB420" s="254" t="s">
        <v>66</v>
      </c>
      <c r="BD420" s="261"/>
    </row>
    <row r="421" spans="1:56" s="74" customFormat="1" ht="23.2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7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70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71"/>
      <c r="AY421" s="72"/>
      <c r="AZ421" s="41">
        <f t="shared" si="147"/>
        <v>0</v>
      </c>
      <c r="BA421" s="41">
        <f t="shared" si="157"/>
        <v>0</v>
      </c>
      <c r="BB421" s="73" t="s">
        <v>66</v>
      </c>
      <c r="BD421" s="75"/>
    </row>
    <row r="422" spans="1:56" s="74" customFormat="1" ht="23.2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7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70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71"/>
      <c r="AY422" s="72"/>
      <c r="AZ422" s="41">
        <f t="shared" si="147"/>
        <v>0</v>
      </c>
      <c r="BA422" s="41">
        <f t="shared" si="157"/>
        <v>0</v>
      </c>
      <c r="BB422" s="73" t="s">
        <v>66</v>
      </c>
      <c r="BD422" s="75"/>
    </row>
    <row r="423" spans="1:56" s="226" customFormat="1" ht="23.25">
      <c r="B423" s="223">
        <f>COUNT(B424:B430)</f>
        <v>5</v>
      </c>
      <c r="C423" s="1029" t="s">
        <v>126</v>
      </c>
      <c r="D423" s="264"/>
      <c r="E423" s="223"/>
      <c r="F423" s="223"/>
      <c r="G423" s="223"/>
      <c r="H423" s="223"/>
      <c r="I423" s="223"/>
      <c r="J423" s="223"/>
      <c r="K423" s="223"/>
      <c r="L423" s="223"/>
      <c r="M423" s="227">
        <f>+M425+M426+M427+M428+M429</f>
        <v>66000000</v>
      </c>
      <c r="N423" s="227">
        <f>SUM(N424:N430)</f>
        <v>66000000</v>
      </c>
      <c r="O423" s="227">
        <f t="shared" ref="O423:AX423" si="160">SUM(O424:O430)</f>
        <v>0</v>
      </c>
      <c r="P423" s="227">
        <f t="shared" si="160"/>
        <v>20</v>
      </c>
      <c r="Q423" s="227">
        <f t="shared" si="160"/>
        <v>20</v>
      </c>
      <c r="R423" s="227">
        <f t="shared" si="160"/>
        <v>20</v>
      </c>
      <c r="S423" s="227">
        <f t="shared" si="160"/>
        <v>20</v>
      </c>
      <c r="T423" s="227">
        <f t="shared" si="160"/>
        <v>17</v>
      </c>
      <c r="U423" s="227">
        <f t="shared" si="160"/>
        <v>0</v>
      </c>
      <c r="V423" s="227">
        <f t="shared" si="160"/>
        <v>1150</v>
      </c>
      <c r="W423" s="227">
        <f t="shared" si="160"/>
        <v>0</v>
      </c>
      <c r="X423" s="227">
        <f t="shared" si="160"/>
        <v>0</v>
      </c>
      <c r="Y423" s="227">
        <f t="shared" si="160"/>
        <v>658</v>
      </c>
      <c r="Z423" s="227">
        <f t="shared" si="160"/>
        <v>610</v>
      </c>
      <c r="AA423" s="227">
        <f t="shared" si="160"/>
        <v>0</v>
      </c>
      <c r="AB423" s="227">
        <f t="shared" si="160"/>
        <v>0</v>
      </c>
      <c r="AC423" s="227">
        <f t="shared" si="160"/>
        <v>12815</v>
      </c>
      <c r="AD423" s="227">
        <f t="shared" si="160"/>
        <v>12815</v>
      </c>
      <c r="AE423" s="227">
        <f t="shared" si="160"/>
        <v>0</v>
      </c>
      <c r="AF423" s="227">
        <f t="shared" si="160"/>
        <v>1200</v>
      </c>
      <c r="AG423" s="227">
        <f t="shared" si="160"/>
        <v>0</v>
      </c>
      <c r="AH423" s="227">
        <f t="shared" si="160"/>
        <v>0</v>
      </c>
      <c r="AI423" s="227">
        <f t="shared" si="160"/>
        <v>0</v>
      </c>
      <c r="AJ423" s="227">
        <f>SUM(AJ424:AJ430)</f>
        <v>66000000</v>
      </c>
      <c r="AK423" s="265">
        <f t="shared" si="160"/>
        <v>0</v>
      </c>
      <c r="AL423" s="227">
        <f t="shared" si="160"/>
        <v>66000000</v>
      </c>
      <c r="AM423" s="227">
        <f t="shared" si="160"/>
        <v>0</v>
      </c>
      <c r="AN423" s="227">
        <f t="shared" si="160"/>
        <v>0</v>
      </c>
      <c r="AO423" s="227">
        <f t="shared" si="160"/>
        <v>3300000</v>
      </c>
      <c r="AP423" s="227">
        <f t="shared" si="160"/>
        <v>6600000</v>
      </c>
      <c r="AQ423" s="227">
        <f t="shared" si="160"/>
        <v>9900000</v>
      </c>
      <c r="AR423" s="227">
        <f t="shared" si="160"/>
        <v>9900000</v>
      </c>
      <c r="AS423" s="227">
        <f t="shared" si="160"/>
        <v>16500000</v>
      </c>
      <c r="AT423" s="227">
        <f t="shared" si="160"/>
        <v>13200000</v>
      </c>
      <c r="AU423" s="227">
        <f t="shared" si="160"/>
        <v>3300000</v>
      </c>
      <c r="AV423" s="227">
        <f t="shared" si="160"/>
        <v>3300000</v>
      </c>
      <c r="AW423" s="227">
        <f t="shared" si="160"/>
        <v>0</v>
      </c>
      <c r="AX423" s="266">
        <f t="shared" si="160"/>
        <v>0</v>
      </c>
      <c r="AY423" s="266"/>
      <c r="AZ423" s="41">
        <f t="shared" si="147"/>
        <v>66000000</v>
      </c>
      <c r="BA423" s="41">
        <f t="shared" si="157"/>
        <v>0</v>
      </c>
      <c r="BB423" s="254" t="s">
        <v>83</v>
      </c>
      <c r="BD423" s="267"/>
    </row>
    <row r="424" spans="1:56" s="74" customFormat="1" ht="23.2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7"/>
      <c r="N424" s="67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70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71"/>
      <c r="AY424" s="72"/>
      <c r="AZ424" s="41">
        <f t="shared" si="147"/>
        <v>0</v>
      </c>
      <c r="BA424" s="41">
        <f t="shared" si="157"/>
        <v>0</v>
      </c>
      <c r="BB424" s="73" t="s">
        <v>83</v>
      </c>
      <c r="BD424" s="75"/>
    </row>
    <row r="425" spans="1:56" s="130" customFormat="1" ht="23.25">
      <c r="A425" s="110">
        <v>2</v>
      </c>
      <c r="B425" s="110">
        <v>1</v>
      </c>
      <c r="C425" s="174" t="s">
        <v>648</v>
      </c>
      <c r="D425" s="110">
        <v>2.2000000000000002</v>
      </c>
      <c r="E425" s="110">
        <v>3</v>
      </c>
      <c r="F425" s="122" t="s">
        <v>321</v>
      </c>
      <c r="G425" s="122" t="s">
        <v>322</v>
      </c>
      <c r="H425" s="122" t="s">
        <v>83</v>
      </c>
      <c r="I425" s="122" t="s">
        <v>84</v>
      </c>
      <c r="J425" s="110" t="s">
        <v>85</v>
      </c>
      <c r="K425" s="110">
        <v>18.780065278059901</v>
      </c>
      <c r="L425" s="110">
        <v>100.84436855662899</v>
      </c>
      <c r="M425" s="125">
        <v>25000000</v>
      </c>
      <c r="N425" s="125">
        <v>25000000</v>
      </c>
      <c r="O425" s="125">
        <f>+M425-N425</f>
        <v>0</v>
      </c>
      <c r="P425" s="110">
        <v>4</v>
      </c>
      <c r="Q425" s="110">
        <v>4</v>
      </c>
      <c r="R425" s="110">
        <v>4</v>
      </c>
      <c r="S425" s="110">
        <v>4</v>
      </c>
      <c r="T425" s="110">
        <v>4</v>
      </c>
      <c r="U425" s="388"/>
      <c r="V425" s="388">
        <v>350</v>
      </c>
      <c r="W425" s="388"/>
      <c r="X425" s="388"/>
      <c r="Y425" s="1084">
        <v>260</v>
      </c>
      <c r="Z425" s="1084">
        <v>200</v>
      </c>
      <c r="AA425" s="110"/>
      <c r="AB425" s="110"/>
      <c r="AC425" s="110">
        <v>2563</v>
      </c>
      <c r="AD425" s="110">
        <v>2563</v>
      </c>
      <c r="AE425" s="110" t="s">
        <v>69</v>
      </c>
      <c r="AF425" s="262">
        <v>240</v>
      </c>
      <c r="AG425" s="110" t="s">
        <v>86</v>
      </c>
      <c r="AH425" s="110"/>
      <c r="AI425" s="110"/>
      <c r="AJ425" s="125">
        <v>25000000</v>
      </c>
      <c r="AK425" s="128"/>
      <c r="AL425" s="125">
        <v>25000000</v>
      </c>
      <c r="AM425" s="125"/>
      <c r="AN425" s="125"/>
      <c r="AO425" s="125">
        <f t="shared" ref="AO425:AO429" si="161">AJ425*0.05</f>
        <v>1250000</v>
      </c>
      <c r="AP425" s="125">
        <f t="shared" ref="AP425:AP429" si="162">AJ425*0.1</f>
        <v>2500000</v>
      </c>
      <c r="AQ425" s="125">
        <f t="shared" ref="AQ425:AQ429" si="163">AJ425*0.15</f>
        <v>3750000</v>
      </c>
      <c r="AR425" s="125">
        <f t="shared" ref="AR425:AR429" si="164">AJ425*0.15</f>
        <v>3750000</v>
      </c>
      <c r="AS425" s="125">
        <f t="shared" ref="AS425:AS429" si="165">AJ425*0.25</f>
        <v>6250000</v>
      </c>
      <c r="AT425" s="125">
        <f t="shared" ref="AT425:AT429" si="166">AJ425*0.2</f>
        <v>5000000</v>
      </c>
      <c r="AU425" s="125">
        <f t="shared" ref="AU425:AU429" si="167">AJ425*0.05</f>
        <v>1250000</v>
      </c>
      <c r="AV425" s="125">
        <f t="shared" ref="AV425:AV429" si="168">AJ425*0.05</f>
        <v>1250000</v>
      </c>
      <c r="AW425" s="125"/>
      <c r="AX425" s="179"/>
      <c r="AY425" s="180"/>
      <c r="AZ425" s="41">
        <f t="shared" si="147"/>
        <v>25000000</v>
      </c>
      <c r="BA425" s="41">
        <f t="shared" si="157"/>
        <v>0</v>
      </c>
      <c r="BB425" s="110" t="s">
        <v>83</v>
      </c>
      <c r="BD425" s="181"/>
    </row>
    <row r="426" spans="1:56" s="130" customFormat="1" ht="42">
      <c r="A426" s="110">
        <v>2</v>
      </c>
      <c r="B426" s="110">
        <v>2</v>
      </c>
      <c r="C426" s="174" t="s">
        <v>649</v>
      </c>
      <c r="D426" s="110">
        <v>2.2000000000000002</v>
      </c>
      <c r="E426" s="110">
        <v>3</v>
      </c>
      <c r="F426" s="831" t="s">
        <v>310</v>
      </c>
      <c r="G426" s="831" t="s">
        <v>311</v>
      </c>
      <c r="H426" s="831" t="s">
        <v>83</v>
      </c>
      <c r="I426" s="122" t="s">
        <v>84</v>
      </c>
      <c r="J426" s="110" t="s">
        <v>85</v>
      </c>
      <c r="K426" s="644">
        <v>19.4148</v>
      </c>
      <c r="L426" s="644">
        <v>101.19410000000001</v>
      </c>
      <c r="M426" s="125">
        <v>10000000</v>
      </c>
      <c r="N426" s="125">
        <v>10000000</v>
      </c>
      <c r="O426" s="125">
        <f>+M426-N426</f>
        <v>0</v>
      </c>
      <c r="P426" s="110">
        <v>4</v>
      </c>
      <c r="Q426" s="110">
        <v>4</v>
      </c>
      <c r="R426" s="110">
        <v>4</v>
      </c>
      <c r="S426" s="110">
        <v>4</v>
      </c>
      <c r="T426" s="110">
        <v>4</v>
      </c>
      <c r="U426" s="388"/>
      <c r="V426" s="388">
        <v>200</v>
      </c>
      <c r="W426" s="1085"/>
      <c r="X426" s="388"/>
      <c r="Y426" s="1084" t="s">
        <v>79</v>
      </c>
      <c r="Z426" s="1084">
        <v>100</v>
      </c>
      <c r="AA426" s="268"/>
      <c r="AB426" s="110"/>
      <c r="AC426" s="110">
        <v>2563</v>
      </c>
      <c r="AD426" s="110">
        <v>2563</v>
      </c>
      <c r="AE426" s="110" t="s">
        <v>69</v>
      </c>
      <c r="AF426" s="262">
        <v>240</v>
      </c>
      <c r="AG426" s="110" t="s">
        <v>86</v>
      </c>
      <c r="AH426" s="262"/>
      <c r="AI426" s="262"/>
      <c r="AJ426" s="125">
        <v>10000000</v>
      </c>
      <c r="AK426" s="128"/>
      <c r="AL426" s="125">
        <v>10000000</v>
      </c>
      <c r="AM426" s="125"/>
      <c r="AN426" s="125"/>
      <c r="AO426" s="125">
        <f t="shared" si="161"/>
        <v>500000</v>
      </c>
      <c r="AP426" s="125">
        <f t="shared" si="162"/>
        <v>1000000</v>
      </c>
      <c r="AQ426" s="125">
        <f t="shared" si="163"/>
        <v>1500000</v>
      </c>
      <c r="AR426" s="125">
        <f t="shared" si="164"/>
        <v>1500000</v>
      </c>
      <c r="AS426" s="125">
        <f t="shared" si="165"/>
        <v>2500000</v>
      </c>
      <c r="AT426" s="125">
        <f t="shared" si="166"/>
        <v>2000000</v>
      </c>
      <c r="AU426" s="125">
        <f t="shared" si="167"/>
        <v>500000</v>
      </c>
      <c r="AV426" s="125">
        <f t="shared" si="168"/>
        <v>500000</v>
      </c>
      <c r="AW426" s="125"/>
      <c r="AX426" s="179"/>
      <c r="AY426" s="180"/>
      <c r="AZ426" s="41">
        <f t="shared" si="147"/>
        <v>10000000</v>
      </c>
      <c r="BA426" s="41">
        <f t="shared" si="157"/>
        <v>0</v>
      </c>
      <c r="BB426" s="110" t="s">
        <v>83</v>
      </c>
      <c r="BD426" s="181"/>
    </row>
    <row r="427" spans="1:56" s="130" customFormat="1" ht="23.25">
      <c r="A427" s="110">
        <v>2</v>
      </c>
      <c r="B427" s="110">
        <v>3</v>
      </c>
      <c r="C427" s="174" t="s">
        <v>650</v>
      </c>
      <c r="D427" s="110">
        <v>2.2000000000000002</v>
      </c>
      <c r="E427" s="110">
        <v>3</v>
      </c>
      <c r="F427" s="831" t="s">
        <v>651</v>
      </c>
      <c r="G427" s="831" t="s">
        <v>652</v>
      </c>
      <c r="H427" s="831" t="s">
        <v>83</v>
      </c>
      <c r="I427" s="122" t="s">
        <v>84</v>
      </c>
      <c r="J427" s="110" t="s">
        <v>85</v>
      </c>
      <c r="K427" s="644">
        <v>19.119900000000001</v>
      </c>
      <c r="L427" s="644">
        <v>100.62949999999999</v>
      </c>
      <c r="M427" s="178">
        <v>12000000</v>
      </c>
      <c r="N427" s="178">
        <v>12000000</v>
      </c>
      <c r="O427" s="125">
        <f>+M427-N427</f>
        <v>0</v>
      </c>
      <c r="P427" s="110">
        <v>4</v>
      </c>
      <c r="Q427" s="110">
        <v>4</v>
      </c>
      <c r="R427" s="110">
        <v>4</v>
      </c>
      <c r="S427" s="110">
        <v>4</v>
      </c>
      <c r="T427" s="1086">
        <v>3</v>
      </c>
      <c r="U427" s="388"/>
      <c r="V427" s="388">
        <v>100</v>
      </c>
      <c r="W427" s="388"/>
      <c r="X427" s="388"/>
      <c r="Y427" s="1084" t="s">
        <v>79</v>
      </c>
      <c r="Z427" s="1084">
        <v>110</v>
      </c>
      <c r="AA427" s="110"/>
      <c r="AB427" s="110"/>
      <c r="AC427" s="110">
        <v>2563</v>
      </c>
      <c r="AD427" s="110">
        <v>2563</v>
      </c>
      <c r="AE427" s="110" t="s">
        <v>69</v>
      </c>
      <c r="AF427" s="262">
        <v>240</v>
      </c>
      <c r="AG427" s="110" t="s">
        <v>86</v>
      </c>
      <c r="AH427" s="262"/>
      <c r="AI427" s="262"/>
      <c r="AJ427" s="178">
        <v>12000000</v>
      </c>
      <c r="AK427" s="116"/>
      <c r="AL427" s="178">
        <v>12000000</v>
      </c>
      <c r="AM427" s="178"/>
      <c r="AN427" s="364"/>
      <c r="AO427" s="125">
        <f t="shared" si="161"/>
        <v>600000</v>
      </c>
      <c r="AP427" s="125">
        <f t="shared" si="162"/>
        <v>1200000</v>
      </c>
      <c r="AQ427" s="125">
        <f t="shared" si="163"/>
        <v>1800000</v>
      </c>
      <c r="AR427" s="125">
        <f t="shared" si="164"/>
        <v>1800000</v>
      </c>
      <c r="AS427" s="125">
        <f t="shared" si="165"/>
        <v>3000000</v>
      </c>
      <c r="AT427" s="125">
        <f t="shared" si="166"/>
        <v>2400000</v>
      </c>
      <c r="AU427" s="125">
        <f t="shared" si="167"/>
        <v>600000</v>
      </c>
      <c r="AV427" s="125">
        <f t="shared" si="168"/>
        <v>600000</v>
      </c>
      <c r="AW427" s="364"/>
      <c r="AX427" s="365"/>
      <c r="AY427" s="366"/>
      <c r="AZ427" s="41">
        <f t="shared" si="147"/>
        <v>12000000</v>
      </c>
      <c r="BA427" s="41">
        <f t="shared" si="157"/>
        <v>0</v>
      </c>
      <c r="BB427" s="110" t="s">
        <v>83</v>
      </c>
      <c r="BD427" s="181"/>
    </row>
    <row r="428" spans="1:56" s="130" customFormat="1" ht="23.25">
      <c r="A428" s="110">
        <v>2</v>
      </c>
      <c r="B428" s="110">
        <v>4</v>
      </c>
      <c r="C428" s="174" t="s">
        <v>653</v>
      </c>
      <c r="D428" s="110">
        <v>2.2000000000000002</v>
      </c>
      <c r="E428" s="110">
        <v>3</v>
      </c>
      <c r="F428" s="831" t="s">
        <v>325</v>
      </c>
      <c r="G428" s="831" t="s">
        <v>325</v>
      </c>
      <c r="H428" s="831" t="s">
        <v>83</v>
      </c>
      <c r="I428" s="122" t="s">
        <v>84</v>
      </c>
      <c r="J428" s="110" t="s">
        <v>85</v>
      </c>
      <c r="K428" s="644">
        <v>18.789899999999999</v>
      </c>
      <c r="L428" s="644">
        <v>101.0106</v>
      </c>
      <c r="M428" s="125">
        <v>10000000</v>
      </c>
      <c r="N428" s="125">
        <v>10000000</v>
      </c>
      <c r="O428" s="125">
        <f>+M428-N428</f>
        <v>0</v>
      </c>
      <c r="P428" s="110">
        <v>4</v>
      </c>
      <c r="Q428" s="110">
        <v>4</v>
      </c>
      <c r="R428" s="110">
        <v>4</v>
      </c>
      <c r="S428" s="110">
        <v>4</v>
      </c>
      <c r="T428" s="1086">
        <v>3</v>
      </c>
      <c r="U428" s="388"/>
      <c r="V428" s="388">
        <v>300</v>
      </c>
      <c r="W428" s="1085"/>
      <c r="X428" s="388"/>
      <c r="Y428" s="1084">
        <v>363</v>
      </c>
      <c r="Z428" s="1084">
        <v>100</v>
      </c>
      <c r="AA428" s="268"/>
      <c r="AB428" s="110"/>
      <c r="AC428" s="110">
        <v>2563</v>
      </c>
      <c r="AD428" s="110">
        <v>2563</v>
      </c>
      <c r="AE428" s="110" t="s">
        <v>69</v>
      </c>
      <c r="AF428" s="262">
        <v>240</v>
      </c>
      <c r="AG428" s="110" t="s">
        <v>86</v>
      </c>
      <c r="AH428" s="262"/>
      <c r="AI428" s="262"/>
      <c r="AJ428" s="125">
        <v>10000000</v>
      </c>
      <c r="AK428" s="128"/>
      <c r="AL428" s="125">
        <v>10000000</v>
      </c>
      <c r="AM428" s="125"/>
      <c r="AN428" s="125"/>
      <c r="AO428" s="125">
        <f t="shared" si="161"/>
        <v>500000</v>
      </c>
      <c r="AP428" s="125">
        <f t="shared" si="162"/>
        <v>1000000</v>
      </c>
      <c r="AQ428" s="125">
        <f t="shared" si="163"/>
        <v>1500000</v>
      </c>
      <c r="AR428" s="125">
        <f t="shared" si="164"/>
        <v>1500000</v>
      </c>
      <c r="AS428" s="125">
        <f t="shared" si="165"/>
        <v>2500000</v>
      </c>
      <c r="AT428" s="125">
        <f t="shared" si="166"/>
        <v>2000000</v>
      </c>
      <c r="AU428" s="125">
        <f t="shared" si="167"/>
        <v>500000</v>
      </c>
      <c r="AV428" s="125">
        <f t="shared" si="168"/>
        <v>500000</v>
      </c>
      <c r="AW428" s="125"/>
      <c r="AX428" s="179"/>
      <c r="AY428" s="180"/>
      <c r="AZ428" s="41">
        <f t="shared" si="147"/>
        <v>10000000</v>
      </c>
      <c r="BA428" s="41">
        <f t="shared" si="157"/>
        <v>0</v>
      </c>
      <c r="BB428" s="110" t="s">
        <v>83</v>
      </c>
      <c r="BD428" s="181"/>
    </row>
    <row r="429" spans="1:56" s="130" customFormat="1" ht="23.25">
      <c r="A429" s="110">
        <v>2</v>
      </c>
      <c r="B429" s="110">
        <v>5</v>
      </c>
      <c r="C429" s="174" t="s">
        <v>654</v>
      </c>
      <c r="D429" s="110">
        <v>2.2000000000000002</v>
      </c>
      <c r="E429" s="110">
        <v>3</v>
      </c>
      <c r="F429" s="831" t="s">
        <v>655</v>
      </c>
      <c r="G429" s="831" t="s">
        <v>656</v>
      </c>
      <c r="H429" s="831" t="s">
        <v>83</v>
      </c>
      <c r="I429" s="122" t="s">
        <v>84</v>
      </c>
      <c r="J429" s="110" t="s">
        <v>85</v>
      </c>
      <c r="K429" s="644">
        <v>18.233499999999999</v>
      </c>
      <c r="L429" s="644">
        <v>100.5239</v>
      </c>
      <c r="M429" s="178">
        <v>9000000</v>
      </c>
      <c r="N429" s="178">
        <v>9000000</v>
      </c>
      <c r="O429" s="125">
        <f>+M429-N429</f>
        <v>0</v>
      </c>
      <c r="P429" s="110">
        <v>4</v>
      </c>
      <c r="Q429" s="110">
        <v>4</v>
      </c>
      <c r="R429" s="110">
        <v>4</v>
      </c>
      <c r="S429" s="110">
        <v>4</v>
      </c>
      <c r="T429" s="1086">
        <v>3</v>
      </c>
      <c r="U429" s="388"/>
      <c r="V429" s="388">
        <v>200</v>
      </c>
      <c r="W429" s="388"/>
      <c r="X429" s="388"/>
      <c r="Y429" s="1084">
        <v>35</v>
      </c>
      <c r="Z429" s="1084">
        <v>100</v>
      </c>
      <c r="AA429" s="110"/>
      <c r="AB429" s="110"/>
      <c r="AC429" s="110">
        <v>2563</v>
      </c>
      <c r="AD429" s="110">
        <v>2563</v>
      </c>
      <c r="AE429" s="110" t="s">
        <v>69</v>
      </c>
      <c r="AF429" s="262">
        <v>240</v>
      </c>
      <c r="AG429" s="110" t="s">
        <v>86</v>
      </c>
      <c r="AH429" s="194"/>
      <c r="AI429" s="262"/>
      <c r="AJ429" s="178">
        <v>9000000</v>
      </c>
      <c r="AK429" s="116"/>
      <c r="AL429" s="178">
        <v>9000000</v>
      </c>
      <c r="AM429" s="178"/>
      <c r="AN429" s="125"/>
      <c r="AO429" s="125">
        <f t="shared" si="161"/>
        <v>450000</v>
      </c>
      <c r="AP429" s="125">
        <f t="shared" si="162"/>
        <v>900000</v>
      </c>
      <c r="AQ429" s="125">
        <f t="shared" si="163"/>
        <v>1350000</v>
      </c>
      <c r="AR429" s="125">
        <f t="shared" si="164"/>
        <v>1350000</v>
      </c>
      <c r="AS429" s="125">
        <f t="shared" si="165"/>
        <v>2250000</v>
      </c>
      <c r="AT429" s="125">
        <f t="shared" si="166"/>
        <v>1800000</v>
      </c>
      <c r="AU429" s="125">
        <f t="shared" si="167"/>
        <v>450000</v>
      </c>
      <c r="AV429" s="125">
        <f t="shared" si="168"/>
        <v>450000</v>
      </c>
      <c r="AW429" s="178"/>
      <c r="AX429" s="385"/>
      <c r="AY429" s="171"/>
      <c r="AZ429" s="41">
        <f t="shared" si="147"/>
        <v>9000000</v>
      </c>
      <c r="BA429" s="41">
        <f t="shared" si="157"/>
        <v>0</v>
      </c>
      <c r="BB429" s="110" t="s">
        <v>83</v>
      </c>
      <c r="BD429" s="181"/>
    </row>
    <row r="430" spans="1:56" ht="23.25">
      <c r="A430" s="1087"/>
      <c r="B430" s="1087"/>
      <c r="C430" s="1087"/>
      <c r="D430" s="1087"/>
      <c r="E430" s="1087"/>
      <c r="F430" s="1087"/>
      <c r="G430" s="1087"/>
      <c r="H430" s="1087"/>
      <c r="I430" s="1087"/>
      <c r="J430" s="1087"/>
      <c r="K430" s="1087"/>
      <c r="L430" s="1087"/>
      <c r="M430" s="1088"/>
      <c r="N430" s="1088"/>
      <c r="O430" s="1087"/>
      <c r="P430" s="1087"/>
      <c r="Q430" s="1087"/>
      <c r="R430" s="1087"/>
      <c r="S430" s="1087"/>
      <c r="T430" s="1087"/>
      <c r="U430" s="1089"/>
      <c r="V430" s="1089"/>
      <c r="W430" s="1089"/>
      <c r="X430" s="1089"/>
      <c r="Y430" s="1089"/>
      <c r="Z430" s="1089"/>
      <c r="AA430" s="1087"/>
      <c r="AB430" s="1087"/>
      <c r="AC430" s="1087"/>
      <c r="AD430" s="1087"/>
      <c r="AE430" s="1087"/>
      <c r="AF430" s="1087"/>
      <c r="AG430" s="1087"/>
      <c r="AH430" s="1087"/>
      <c r="AI430" s="1087"/>
      <c r="AJ430" s="1087"/>
      <c r="AK430" s="1090"/>
      <c r="AL430" s="1087"/>
      <c r="AM430" s="1087"/>
      <c r="AN430" s="1087"/>
      <c r="AO430" s="1087"/>
      <c r="AP430" s="1087"/>
      <c r="AQ430" s="1087"/>
      <c r="AR430" s="1087"/>
      <c r="AS430" s="1087"/>
      <c r="AT430" s="1087"/>
      <c r="AU430" s="1087"/>
      <c r="AV430" s="1087"/>
      <c r="AW430" s="1087"/>
      <c r="AX430" s="1091"/>
      <c r="AY430" s="400"/>
      <c r="AZ430" s="41">
        <f t="shared" si="147"/>
        <v>0</v>
      </c>
      <c r="BA430" s="41">
        <f t="shared" si="157"/>
        <v>0</v>
      </c>
      <c r="BB430" s="73" t="s">
        <v>83</v>
      </c>
    </row>
    <row r="431" spans="1:56" s="226" customFormat="1" ht="23.25">
      <c r="B431" s="223">
        <f>COUNT(B432:B434)</f>
        <v>1</v>
      </c>
      <c r="C431" s="889" t="s">
        <v>531</v>
      </c>
      <c r="D431" s="264"/>
      <c r="E431" s="223"/>
      <c r="F431" s="223"/>
      <c r="G431" s="223"/>
      <c r="H431" s="223"/>
      <c r="I431" s="223"/>
      <c r="J431" s="223"/>
      <c r="K431" s="223"/>
      <c r="L431" s="223"/>
      <c r="M431" s="227">
        <f>SUM(M432:M434)</f>
        <v>9000000</v>
      </c>
      <c r="N431" s="227">
        <f>SUM(N432:N434)</f>
        <v>9000000</v>
      </c>
      <c r="O431" s="223"/>
      <c r="P431" s="223"/>
      <c r="U431" s="227">
        <f t="shared" ref="U431:Z431" si="169">SUM(U432:U434)</f>
        <v>250</v>
      </c>
      <c r="V431" s="227">
        <f t="shared" si="169"/>
        <v>250</v>
      </c>
      <c r="W431" s="227">
        <f t="shared" si="169"/>
        <v>0</v>
      </c>
      <c r="X431" s="227">
        <f t="shared" si="169"/>
        <v>0</v>
      </c>
      <c r="Y431" s="227">
        <f t="shared" si="169"/>
        <v>50</v>
      </c>
      <c r="Z431" s="227">
        <f t="shared" si="169"/>
        <v>90</v>
      </c>
      <c r="AH431" s="223"/>
      <c r="AI431" s="223"/>
      <c r="AJ431" s="227">
        <f t="shared" ref="AJ431:AY431" si="170">SUM(AJ432:AJ434)</f>
        <v>9000000</v>
      </c>
      <c r="AK431" s="265">
        <f t="shared" si="170"/>
        <v>0</v>
      </c>
      <c r="AL431" s="227">
        <f t="shared" si="170"/>
        <v>9000000</v>
      </c>
      <c r="AM431" s="227">
        <f t="shared" si="170"/>
        <v>0</v>
      </c>
      <c r="AN431" s="227">
        <f t="shared" si="170"/>
        <v>0</v>
      </c>
      <c r="AO431" s="227">
        <f t="shared" si="170"/>
        <v>450000</v>
      </c>
      <c r="AP431" s="227">
        <f t="shared" si="170"/>
        <v>900000</v>
      </c>
      <c r="AQ431" s="227">
        <f t="shared" si="170"/>
        <v>1350000</v>
      </c>
      <c r="AR431" s="227">
        <f t="shared" si="170"/>
        <v>1350000</v>
      </c>
      <c r="AS431" s="227">
        <f t="shared" si="170"/>
        <v>2250000</v>
      </c>
      <c r="AT431" s="227">
        <f t="shared" si="170"/>
        <v>1800000</v>
      </c>
      <c r="AU431" s="227">
        <f t="shared" si="170"/>
        <v>450000</v>
      </c>
      <c r="AV431" s="227">
        <f t="shared" si="170"/>
        <v>450000</v>
      </c>
      <c r="AW431" s="227">
        <f t="shared" si="170"/>
        <v>0</v>
      </c>
      <c r="AX431" s="266">
        <f t="shared" si="170"/>
        <v>0</v>
      </c>
      <c r="AY431" s="266">
        <f t="shared" si="170"/>
        <v>0</v>
      </c>
      <c r="AZ431" s="41">
        <f t="shared" si="147"/>
        <v>9000000</v>
      </c>
      <c r="BA431" s="41">
        <f t="shared" si="157"/>
        <v>0</v>
      </c>
      <c r="BB431" s="254" t="s">
        <v>532</v>
      </c>
      <c r="BD431" s="267"/>
    </row>
    <row r="432" spans="1:56" s="74" customFormat="1" ht="23.2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7"/>
      <c r="N432" s="67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70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71"/>
      <c r="AY432" s="72"/>
      <c r="AZ432" s="41">
        <f t="shared" si="147"/>
        <v>0</v>
      </c>
      <c r="BA432" s="41">
        <f t="shared" si="157"/>
        <v>0</v>
      </c>
      <c r="BB432" s="73" t="s">
        <v>532</v>
      </c>
      <c r="BD432" s="75"/>
    </row>
    <row r="433" spans="1:56" s="327" customFormat="1" ht="23.25">
      <c r="A433" s="1092">
        <v>2</v>
      </c>
      <c r="B433" s="1092">
        <v>1</v>
      </c>
      <c r="C433" s="1093" t="s">
        <v>657</v>
      </c>
      <c r="D433" s="1092">
        <v>2.2000000000000002</v>
      </c>
      <c r="E433" s="1092">
        <v>2</v>
      </c>
      <c r="F433" s="1092" t="s">
        <v>532</v>
      </c>
      <c r="G433" s="1094" t="s">
        <v>314</v>
      </c>
      <c r="H433" s="1094" t="s">
        <v>83</v>
      </c>
      <c r="I433" s="1095" t="s">
        <v>658</v>
      </c>
      <c r="J433" s="1094" t="s">
        <v>85</v>
      </c>
      <c r="K433" s="1092">
        <v>19.4148</v>
      </c>
      <c r="L433" s="1096">
        <v>100.19410000000001</v>
      </c>
      <c r="M433" s="1097">
        <v>9000000</v>
      </c>
      <c r="N433" s="1097">
        <v>9000000</v>
      </c>
      <c r="O433" s="1098"/>
      <c r="P433" s="1092">
        <v>4</v>
      </c>
      <c r="Q433" s="1092">
        <v>4</v>
      </c>
      <c r="R433" s="1092">
        <v>4</v>
      </c>
      <c r="S433" s="1092">
        <v>4</v>
      </c>
      <c r="T433" s="1092">
        <v>4</v>
      </c>
      <c r="U433" s="1099">
        <v>250</v>
      </c>
      <c r="V433" s="1099">
        <v>250</v>
      </c>
      <c r="W433" s="1094"/>
      <c r="X433" s="1099"/>
      <c r="Y433" s="1100">
        <v>50</v>
      </c>
      <c r="Z433" s="1100">
        <v>90</v>
      </c>
      <c r="AA433" s="1101"/>
      <c r="AB433" s="1092"/>
      <c r="AC433" s="1092">
        <v>2563</v>
      </c>
      <c r="AD433" s="1092">
        <v>2563</v>
      </c>
      <c r="AE433" s="1092" t="s">
        <v>69</v>
      </c>
      <c r="AF433" s="1102">
        <v>240</v>
      </c>
      <c r="AG433" s="1092" t="s">
        <v>534</v>
      </c>
      <c r="AH433" s="1102"/>
      <c r="AI433" s="1102"/>
      <c r="AJ433" s="1098">
        <v>9000000</v>
      </c>
      <c r="AK433" s="1103"/>
      <c r="AL433" s="1098">
        <f t="shared" ref="AL433" si="171">SUM(AM433:AX433)</f>
        <v>9000000</v>
      </c>
      <c r="AM433" s="1098"/>
      <c r="AN433" s="1098"/>
      <c r="AO433" s="1098">
        <v>450000</v>
      </c>
      <c r="AP433" s="1098">
        <v>900000</v>
      </c>
      <c r="AQ433" s="1098">
        <v>1350000</v>
      </c>
      <c r="AR433" s="1098">
        <v>1350000</v>
      </c>
      <c r="AS433" s="1098">
        <v>2250000</v>
      </c>
      <c r="AT433" s="1098">
        <v>1800000</v>
      </c>
      <c r="AU433" s="1098">
        <v>450000</v>
      </c>
      <c r="AV433" s="1098">
        <v>450000</v>
      </c>
      <c r="AW433" s="1098"/>
      <c r="AX433" s="1104"/>
      <c r="AY433" s="148"/>
      <c r="AZ433" s="41">
        <f t="shared" si="147"/>
        <v>9000000</v>
      </c>
      <c r="BA433" s="41">
        <f t="shared" si="157"/>
        <v>0</v>
      </c>
      <c r="BB433" s="153" t="s">
        <v>532</v>
      </c>
      <c r="BC433" s="172"/>
    </row>
    <row r="434" spans="1:56" s="536" customFormat="1" ht="23.25">
      <c r="A434" s="162"/>
      <c r="B434" s="153"/>
      <c r="C434" s="235"/>
      <c r="D434" s="162"/>
      <c r="E434" s="162"/>
      <c r="F434" s="153"/>
      <c r="G434" s="864"/>
      <c r="H434" s="864"/>
      <c r="I434" s="571"/>
      <c r="J434" s="153"/>
      <c r="K434" s="550"/>
      <c r="L434" s="550"/>
      <c r="M434" s="567"/>
      <c r="N434" s="567"/>
      <c r="O434" s="567"/>
      <c r="P434" s="162"/>
      <c r="Q434" s="162"/>
      <c r="R434" s="162"/>
      <c r="S434" s="162"/>
      <c r="T434" s="162"/>
      <c r="U434" s="162"/>
      <c r="V434" s="162"/>
      <c r="W434" s="162"/>
      <c r="X434" s="162"/>
      <c r="Y434" s="864"/>
      <c r="Z434" s="162"/>
      <c r="AA434" s="162"/>
      <c r="AB434" s="162"/>
      <c r="AC434" s="153"/>
      <c r="AD434" s="153"/>
      <c r="AE434" s="153"/>
      <c r="AF434" s="153"/>
      <c r="AG434" s="153"/>
      <c r="AH434" s="162"/>
      <c r="AI434" s="1027"/>
      <c r="AJ434" s="169"/>
      <c r="AK434" s="544"/>
      <c r="AL434" s="169"/>
      <c r="AM434" s="567"/>
      <c r="AN434" s="169"/>
      <c r="AO434" s="169"/>
      <c r="AP434" s="169"/>
      <c r="AQ434" s="156"/>
      <c r="AR434" s="156"/>
      <c r="AS434" s="156"/>
      <c r="AT434" s="156"/>
      <c r="AU434" s="156"/>
      <c r="AV434" s="567"/>
      <c r="AW434" s="567"/>
      <c r="AX434" s="865"/>
      <c r="AY434" s="647"/>
      <c r="AZ434" s="41">
        <f t="shared" si="147"/>
        <v>0</v>
      </c>
      <c r="BA434" s="41">
        <f t="shared" si="157"/>
        <v>0</v>
      </c>
      <c r="BB434" s="162" t="s">
        <v>532</v>
      </c>
      <c r="BD434" s="866"/>
    </row>
    <row r="435" spans="1:56" s="84" customFormat="1" ht="23.25">
      <c r="B435" s="879">
        <f>+B436+B495</f>
        <v>86</v>
      </c>
      <c r="C435" s="1105" t="s">
        <v>659</v>
      </c>
      <c r="D435" s="1106"/>
      <c r="E435" s="879"/>
      <c r="F435" s="879"/>
      <c r="G435" s="879"/>
      <c r="H435" s="879"/>
      <c r="I435" s="879"/>
      <c r="J435" s="879"/>
      <c r="K435" s="879"/>
      <c r="L435" s="879"/>
      <c r="M435" s="881">
        <f t="shared" ref="M435:AX435" si="172">+M436+M495+M551</f>
        <v>760650000</v>
      </c>
      <c r="N435" s="881">
        <f t="shared" si="172"/>
        <v>663150000</v>
      </c>
      <c r="O435" s="881">
        <f t="shared" si="172"/>
        <v>85000000</v>
      </c>
      <c r="P435" s="881">
        <f t="shared" si="172"/>
        <v>2</v>
      </c>
      <c r="Q435" s="881">
        <f t="shared" si="172"/>
        <v>2</v>
      </c>
      <c r="R435" s="881">
        <f t="shared" si="172"/>
        <v>2</v>
      </c>
      <c r="S435" s="881">
        <f t="shared" si="172"/>
        <v>2</v>
      </c>
      <c r="T435" s="881">
        <f t="shared" si="172"/>
        <v>2</v>
      </c>
      <c r="U435" s="881">
        <f t="shared" si="172"/>
        <v>7690</v>
      </c>
      <c r="V435" s="881">
        <f t="shared" si="172"/>
        <v>150361</v>
      </c>
      <c r="W435" s="881">
        <f t="shared" si="172"/>
        <v>404.2</v>
      </c>
      <c r="X435" s="881">
        <f t="shared" si="172"/>
        <v>0.2</v>
      </c>
      <c r="Y435" s="881">
        <f t="shared" si="172"/>
        <v>28606</v>
      </c>
      <c r="Z435" s="881">
        <f t="shared" si="172"/>
        <v>2386.3533271883143</v>
      </c>
      <c r="AA435" s="881">
        <f t="shared" si="172"/>
        <v>0</v>
      </c>
      <c r="AB435" s="881">
        <f t="shared" si="172"/>
        <v>0</v>
      </c>
      <c r="AC435" s="881">
        <f t="shared" si="172"/>
        <v>0</v>
      </c>
      <c r="AD435" s="881">
        <f t="shared" si="172"/>
        <v>0</v>
      </c>
      <c r="AE435" s="881">
        <f t="shared" si="172"/>
        <v>0</v>
      </c>
      <c r="AF435" s="881">
        <f t="shared" si="172"/>
        <v>0</v>
      </c>
      <c r="AG435" s="881">
        <f t="shared" si="172"/>
        <v>0</v>
      </c>
      <c r="AH435" s="881">
        <f t="shared" si="172"/>
        <v>0</v>
      </c>
      <c r="AI435" s="881">
        <f t="shared" si="172"/>
        <v>0</v>
      </c>
      <c r="AJ435" s="881">
        <f t="shared" si="172"/>
        <v>766850000</v>
      </c>
      <c r="AK435" s="881">
        <f t="shared" si="172"/>
        <v>9200000</v>
      </c>
      <c r="AL435" s="881">
        <f t="shared" si="172"/>
        <v>757650000</v>
      </c>
      <c r="AM435" s="881">
        <f t="shared" si="172"/>
        <v>12417500</v>
      </c>
      <c r="AN435" s="881">
        <f t="shared" si="172"/>
        <v>64565500</v>
      </c>
      <c r="AO435" s="881">
        <f t="shared" si="172"/>
        <v>73221000</v>
      </c>
      <c r="AP435" s="881">
        <f t="shared" si="172"/>
        <v>100403000</v>
      </c>
      <c r="AQ435" s="881">
        <f t="shared" si="172"/>
        <v>98680000</v>
      </c>
      <c r="AR435" s="881">
        <f t="shared" si="172"/>
        <v>99761000</v>
      </c>
      <c r="AS435" s="881">
        <f t="shared" si="172"/>
        <v>113977000</v>
      </c>
      <c r="AT435" s="881">
        <f t="shared" si="172"/>
        <v>85992500</v>
      </c>
      <c r="AU435" s="881">
        <f t="shared" si="172"/>
        <v>43194000</v>
      </c>
      <c r="AV435" s="881">
        <f t="shared" si="172"/>
        <v>34297500</v>
      </c>
      <c r="AW435" s="881">
        <f t="shared" si="172"/>
        <v>22380000</v>
      </c>
      <c r="AX435" s="881">
        <f t="shared" si="172"/>
        <v>17961000</v>
      </c>
      <c r="AY435" s="881"/>
      <c r="AZ435" s="41">
        <f t="shared" si="147"/>
        <v>766850000</v>
      </c>
      <c r="BA435" s="41">
        <f t="shared" si="157"/>
        <v>0</v>
      </c>
      <c r="BB435" s="83">
        <v>2</v>
      </c>
      <c r="BD435" s="85"/>
    </row>
    <row r="436" spans="1:56" s="206" customFormat="1" ht="23.25">
      <c r="B436" s="207">
        <f>+B440+B445+B450+B462+B481+B490</f>
        <v>36</v>
      </c>
      <c r="C436" s="87" t="s">
        <v>660</v>
      </c>
      <c r="D436" s="208"/>
      <c r="E436" s="207"/>
      <c r="F436" s="207"/>
      <c r="G436" s="207"/>
      <c r="H436" s="207"/>
      <c r="I436" s="207"/>
      <c r="J436" s="207"/>
      <c r="K436" s="207"/>
      <c r="L436" s="207"/>
      <c r="M436" s="212">
        <f>+M437+M440+M445+M450+M462+M481+M490</f>
        <v>399650000</v>
      </c>
      <c r="N436" s="212">
        <f>+N437+N440+N445+N450+N462+N481+N490</f>
        <v>315350000</v>
      </c>
      <c r="O436" s="212">
        <f>+O437+O440+O445+O450+O462+O481+O490</f>
        <v>84300000</v>
      </c>
      <c r="P436" s="207"/>
      <c r="V436" s="212">
        <f>+V437+V440+V445+V450+V462+V481+V490</f>
        <v>10320</v>
      </c>
      <c r="W436" s="212">
        <f>+W437+W440+W445+W450+W462+W481+W490</f>
        <v>400</v>
      </c>
      <c r="X436" s="212">
        <f>+X437+X440+X445+X450+X462+X481+X490</f>
        <v>0.2</v>
      </c>
      <c r="Y436" s="212">
        <f>+Y437+Y440+Y445+Y450+Y462+Y481+Y490</f>
        <v>5796</v>
      </c>
      <c r="Z436" s="212">
        <f>+Z437+Z440+Z445+Z450+Z462+Z481+Z490</f>
        <v>1045.2732621007606</v>
      </c>
      <c r="AH436" s="207"/>
      <c r="AI436" s="207"/>
      <c r="AJ436" s="212">
        <f t="shared" ref="AJ436:AX436" si="173">+AJ437+AJ440+AJ445+AJ450+AJ462+AJ481+AJ490</f>
        <v>399650000</v>
      </c>
      <c r="AK436" s="212">
        <f t="shared" si="173"/>
        <v>0</v>
      </c>
      <c r="AL436" s="212">
        <f t="shared" si="173"/>
        <v>399650000</v>
      </c>
      <c r="AM436" s="212">
        <f t="shared" si="173"/>
        <v>11757500</v>
      </c>
      <c r="AN436" s="212">
        <f t="shared" si="173"/>
        <v>45315500</v>
      </c>
      <c r="AO436" s="212">
        <f t="shared" si="173"/>
        <v>31221000</v>
      </c>
      <c r="AP436" s="212">
        <f t="shared" si="173"/>
        <v>38403000</v>
      </c>
      <c r="AQ436" s="212">
        <f t="shared" si="173"/>
        <v>43280000</v>
      </c>
      <c r="AR436" s="212">
        <f t="shared" si="173"/>
        <v>45461000</v>
      </c>
      <c r="AS436" s="212">
        <f t="shared" si="173"/>
        <v>59277000</v>
      </c>
      <c r="AT436" s="212">
        <f t="shared" si="173"/>
        <v>48342500</v>
      </c>
      <c r="AU436" s="212">
        <f t="shared" si="173"/>
        <v>26554000</v>
      </c>
      <c r="AV436" s="212">
        <f t="shared" si="173"/>
        <v>21672500</v>
      </c>
      <c r="AW436" s="212">
        <f t="shared" si="173"/>
        <v>15165000</v>
      </c>
      <c r="AX436" s="212">
        <f t="shared" si="173"/>
        <v>13201000</v>
      </c>
      <c r="AY436" s="212"/>
      <c r="AZ436" s="41">
        <f t="shared" si="147"/>
        <v>399650000</v>
      </c>
      <c r="BA436" s="41">
        <f t="shared" si="157"/>
        <v>0</v>
      </c>
      <c r="BB436" s="218">
        <v>3</v>
      </c>
      <c r="BD436" s="451"/>
    </row>
    <row r="437" spans="1:56" s="253" customFormat="1" ht="23.25">
      <c r="B437" s="254"/>
      <c r="C437" s="1107" t="s">
        <v>137</v>
      </c>
      <c r="D437" s="256"/>
      <c r="E437" s="254"/>
      <c r="F437" s="254"/>
      <c r="G437" s="254"/>
      <c r="H437" s="254"/>
      <c r="I437" s="254"/>
      <c r="J437" s="254"/>
      <c r="K437" s="254"/>
      <c r="L437" s="254"/>
      <c r="M437" s="257"/>
      <c r="N437" s="257"/>
      <c r="O437" s="254"/>
      <c r="P437" s="254"/>
      <c r="AH437" s="254"/>
      <c r="AI437" s="254"/>
      <c r="AJ437" s="254"/>
      <c r="AK437" s="259"/>
      <c r="AL437" s="257"/>
      <c r="AM437" s="257"/>
      <c r="AN437" s="257"/>
      <c r="AO437" s="257"/>
      <c r="AP437" s="257"/>
      <c r="AQ437" s="257"/>
      <c r="AR437" s="257"/>
      <c r="AS437" s="257"/>
      <c r="AT437" s="257"/>
      <c r="AU437" s="257"/>
      <c r="AV437" s="257"/>
      <c r="AW437" s="257"/>
      <c r="AX437" s="375"/>
      <c r="AY437" s="375"/>
      <c r="AZ437" s="41">
        <f t="shared" si="147"/>
        <v>0</v>
      </c>
      <c r="BA437" s="41">
        <f t="shared" si="157"/>
        <v>0</v>
      </c>
      <c r="BB437" s="254" t="s">
        <v>101</v>
      </c>
      <c r="BD437" s="261"/>
    </row>
    <row r="438" spans="1:56" s="74" customFormat="1" ht="23.2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7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70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71"/>
      <c r="AY438" s="72"/>
      <c r="AZ438" s="41">
        <f t="shared" si="147"/>
        <v>0</v>
      </c>
      <c r="BA438" s="41">
        <f t="shared" si="157"/>
        <v>0</v>
      </c>
      <c r="BB438" s="73" t="s">
        <v>101</v>
      </c>
      <c r="BD438" s="75"/>
    </row>
    <row r="439" spans="1:56" s="74" customFormat="1" ht="23.2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7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70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71"/>
      <c r="AY439" s="72"/>
      <c r="AZ439" s="41">
        <f t="shared" ref="AZ439:AZ516" si="174">SUM(AM439:AX439)</f>
        <v>0</v>
      </c>
      <c r="BA439" s="41">
        <f t="shared" si="157"/>
        <v>0</v>
      </c>
      <c r="BB439" s="73" t="s">
        <v>101</v>
      </c>
      <c r="BD439" s="75"/>
    </row>
    <row r="440" spans="1:56" s="226" customFormat="1" ht="23.25">
      <c r="B440" s="223">
        <f>COUNT(B441:B444)</f>
        <v>2</v>
      </c>
      <c r="C440" s="255" t="s">
        <v>661</v>
      </c>
      <c r="D440" s="264"/>
      <c r="E440" s="223"/>
      <c r="F440" s="223"/>
      <c r="G440" s="223"/>
      <c r="H440" s="223"/>
      <c r="I440" s="223"/>
      <c r="J440" s="223"/>
      <c r="K440" s="223"/>
      <c r="L440" s="223"/>
      <c r="M440" s="227">
        <f>SUM(M441:M444)</f>
        <v>19700000</v>
      </c>
      <c r="N440" s="227">
        <f>SUM(N441:N444)</f>
        <v>19700000</v>
      </c>
      <c r="O440" s="223"/>
      <c r="P440" s="223"/>
      <c r="V440" s="227">
        <f t="shared" ref="V440:Z440" si="175">SUM(V441:V444)</f>
        <v>1720</v>
      </c>
      <c r="W440" s="227">
        <f t="shared" si="175"/>
        <v>0</v>
      </c>
      <c r="X440" s="227">
        <f t="shared" si="175"/>
        <v>0</v>
      </c>
      <c r="Y440" s="227">
        <f t="shared" si="175"/>
        <v>1740</v>
      </c>
      <c r="Z440" s="227">
        <f t="shared" si="175"/>
        <v>0</v>
      </c>
      <c r="AH440" s="223"/>
      <c r="AI440" s="223"/>
      <c r="AJ440" s="227">
        <f t="shared" ref="AJ440:AX440" si="176">SUM(AJ441:AJ444)</f>
        <v>19700000</v>
      </c>
      <c r="AK440" s="265">
        <f t="shared" si="176"/>
        <v>0</v>
      </c>
      <c r="AL440" s="227">
        <f t="shared" si="176"/>
        <v>19700000</v>
      </c>
      <c r="AM440" s="227">
        <f t="shared" si="176"/>
        <v>394000</v>
      </c>
      <c r="AN440" s="227">
        <f t="shared" si="176"/>
        <v>985000</v>
      </c>
      <c r="AO440" s="227">
        <f t="shared" si="176"/>
        <v>1970000</v>
      </c>
      <c r="AP440" s="227">
        <f t="shared" si="176"/>
        <v>2955000</v>
      </c>
      <c r="AQ440" s="227">
        <f t="shared" si="176"/>
        <v>2955000</v>
      </c>
      <c r="AR440" s="227">
        <f t="shared" si="176"/>
        <v>2955000</v>
      </c>
      <c r="AS440" s="227">
        <f t="shared" si="176"/>
        <v>1970000</v>
      </c>
      <c r="AT440" s="227">
        <f t="shared" si="176"/>
        <v>1970000</v>
      </c>
      <c r="AU440" s="227">
        <f t="shared" si="176"/>
        <v>1576000</v>
      </c>
      <c r="AV440" s="227">
        <f t="shared" si="176"/>
        <v>985000</v>
      </c>
      <c r="AW440" s="227">
        <f t="shared" si="176"/>
        <v>591000</v>
      </c>
      <c r="AX440" s="266">
        <f t="shared" si="176"/>
        <v>394000</v>
      </c>
      <c r="AY440" s="266"/>
      <c r="AZ440" s="41">
        <f t="shared" si="174"/>
        <v>19700000</v>
      </c>
      <c r="BA440" s="41">
        <f t="shared" si="157"/>
        <v>0</v>
      </c>
      <c r="BB440" s="254" t="s">
        <v>105</v>
      </c>
      <c r="BD440" s="267"/>
    </row>
    <row r="441" spans="1:56" s="74" customFormat="1" ht="23.2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7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70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71"/>
      <c r="AY441" s="72"/>
      <c r="AZ441" s="41">
        <f t="shared" si="174"/>
        <v>0</v>
      </c>
      <c r="BA441" s="41">
        <f t="shared" si="157"/>
        <v>0</v>
      </c>
      <c r="BB441" s="73" t="s">
        <v>105</v>
      </c>
      <c r="BD441" s="75"/>
    </row>
    <row r="442" spans="1:56" s="1109" customFormat="1" ht="23.25">
      <c r="A442" s="119">
        <v>2</v>
      </c>
      <c r="B442" s="119">
        <v>1</v>
      </c>
      <c r="C442" s="1108" t="s">
        <v>662</v>
      </c>
      <c r="D442" s="115">
        <v>3.1</v>
      </c>
      <c r="E442" s="115">
        <v>10</v>
      </c>
      <c r="F442" s="119" t="s">
        <v>64</v>
      </c>
      <c r="G442" s="119" t="s">
        <v>65</v>
      </c>
      <c r="H442" s="119" t="s">
        <v>66</v>
      </c>
      <c r="I442" s="389" t="s">
        <v>67</v>
      </c>
      <c r="J442" s="186" t="s">
        <v>68</v>
      </c>
      <c r="K442" s="119">
        <v>18.218</v>
      </c>
      <c r="L442" s="836">
        <v>99.456400000000002</v>
      </c>
      <c r="M442" s="109">
        <v>10000000</v>
      </c>
      <c r="N442" s="109">
        <v>10000000</v>
      </c>
      <c r="O442" s="109"/>
      <c r="P442" s="190">
        <v>1</v>
      </c>
      <c r="Q442" s="190">
        <v>1</v>
      </c>
      <c r="R442" s="190">
        <v>1</v>
      </c>
      <c r="S442" s="190">
        <v>4</v>
      </c>
      <c r="T442" s="190">
        <v>4</v>
      </c>
      <c r="U442" s="112"/>
      <c r="V442" s="112">
        <v>950</v>
      </c>
      <c r="W442" s="112"/>
      <c r="X442" s="114"/>
      <c r="Y442" s="112">
        <v>1290</v>
      </c>
      <c r="Z442" s="114"/>
      <c r="AA442" s="114"/>
      <c r="AB442" s="114"/>
      <c r="AC442" s="183">
        <v>2563</v>
      </c>
      <c r="AD442" s="183">
        <v>2563</v>
      </c>
      <c r="AE442" s="183" t="s">
        <v>69</v>
      </c>
      <c r="AF442" s="183">
        <v>360</v>
      </c>
      <c r="AG442" s="115" t="s">
        <v>104</v>
      </c>
      <c r="AH442" s="115"/>
      <c r="AI442" s="115"/>
      <c r="AJ442" s="178">
        <v>10000000</v>
      </c>
      <c r="AK442" s="116">
        <v>0</v>
      </c>
      <c r="AL442" s="109">
        <v>10000000</v>
      </c>
      <c r="AM442" s="109">
        <v>200000</v>
      </c>
      <c r="AN442" s="109">
        <v>500000</v>
      </c>
      <c r="AO442" s="109">
        <v>1000000</v>
      </c>
      <c r="AP442" s="109">
        <v>1500000</v>
      </c>
      <c r="AQ442" s="109">
        <v>1500000</v>
      </c>
      <c r="AR442" s="109">
        <v>1500000</v>
      </c>
      <c r="AS442" s="109">
        <v>1000000</v>
      </c>
      <c r="AT442" s="109">
        <v>1000000</v>
      </c>
      <c r="AU442" s="109">
        <v>800000</v>
      </c>
      <c r="AV442" s="109">
        <v>500000</v>
      </c>
      <c r="AW442" s="109">
        <v>300000</v>
      </c>
      <c r="AX442" s="117">
        <v>200000</v>
      </c>
      <c r="AY442" s="118"/>
      <c r="AZ442" s="41">
        <f t="shared" si="174"/>
        <v>10000000</v>
      </c>
      <c r="BA442" s="41">
        <f t="shared" si="157"/>
        <v>0</v>
      </c>
      <c r="BB442" s="119" t="s">
        <v>105</v>
      </c>
      <c r="BD442" s="1110"/>
    </row>
    <row r="443" spans="1:56" s="1109" customFormat="1" ht="42">
      <c r="A443" s="119">
        <v>2</v>
      </c>
      <c r="B443" s="119">
        <v>2</v>
      </c>
      <c r="C443" s="1108" t="s">
        <v>663</v>
      </c>
      <c r="D443" s="115">
        <v>3.1</v>
      </c>
      <c r="E443" s="115">
        <v>10</v>
      </c>
      <c r="F443" s="119" t="s">
        <v>475</v>
      </c>
      <c r="G443" s="119" t="s">
        <v>370</v>
      </c>
      <c r="H443" s="119" t="s">
        <v>66</v>
      </c>
      <c r="I443" s="389" t="s">
        <v>67</v>
      </c>
      <c r="J443" s="186" t="s">
        <v>68</v>
      </c>
      <c r="K443" s="119">
        <v>18.157599999999999</v>
      </c>
      <c r="L443" s="836">
        <v>99.446100000000001</v>
      </c>
      <c r="M443" s="109">
        <v>9700000</v>
      </c>
      <c r="N443" s="109">
        <v>9700000</v>
      </c>
      <c r="O443" s="109"/>
      <c r="P443" s="190">
        <v>1</v>
      </c>
      <c r="Q443" s="190">
        <v>1</v>
      </c>
      <c r="R443" s="190">
        <v>1</v>
      </c>
      <c r="S443" s="190">
        <v>4</v>
      </c>
      <c r="T443" s="190">
        <v>4</v>
      </c>
      <c r="U443" s="112"/>
      <c r="V443" s="112">
        <v>770</v>
      </c>
      <c r="W443" s="112"/>
      <c r="X443" s="114"/>
      <c r="Y443" s="112">
        <v>450</v>
      </c>
      <c r="Z443" s="114"/>
      <c r="AA443" s="114"/>
      <c r="AB443" s="114"/>
      <c r="AC443" s="183">
        <v>2563</v>
      </c>
      <c r="AD443" s="183">
        <v>2563</v>
      </c>
      <c r="AE443" s="183" t="s">
        <v>69</v>
      </c>
      <c r="AF443" s="183">
        <v>360</v>
      </c>
      <c r="AG443" s="115" t="s">
        <v>104</v>
      </c>
      <c r="AH443" s="115"/>
      <c r="AI443" s="115"/>
      <c r="AJ443" s="178">
        <v>9700000</v>
      </c>
      <c r="AK443" s="116">
        <v>0</v>
      </c>
      <c r="AL443" s="109">
        <v>9700000</v>
      </c>
      <c r="AM443" s="109">
        <v>194000</v>
      </c>
      <c r="AN443" s="109">
        <v>485000</v>
      </c>
      <c r="AO443" s="109">
        <v>970000</v>
      </c>
      <c r="AP443" s="109">
        <v>1455000</v>
      </c>
      <c r="AQ443" s="109">
        <v>1455000</v>
      </c>
      <c r="AR443" s="109">
        <v>1455000</v>
      </c>
      <c r="AS443" s="109">
        <v>970000</v>
      </c>
      <c r="AT443" s="109">
        <v>970000</v>
      </c>
      <c r="AU443" s="109">
        <v>776000</v>
      </c>
      <c r="AV443" s="109">
        <v>485000</v>
      </c>
      <c r="AW443" s="109">
        <v>291000</v>
      </c>
      <c r="AX443" s="117">
        <v>194000</v>
      </c>
      <c r="AY443" s="118"/>
      <c r="AZ443" s="41">
        <f t="shared" si="174"/>
        <v>9700000</v>
      </c>
      <c r="BA443" s="41">
        <f t="shared" si="157"/>
        <v>0</v>
      </c>
      <c r="BB443" s="119" t="s">
        <v>105</v>
      </c>
      <c r="BD443" s="1110"/>
    </row>
    <row r="444" spans="1:56" s="74" customFormat="1" ht="23.2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7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70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71"/>
      <c r="AY444" s="72"/>
      <c r="AZ444" s="41">
        <f t="shared" si="174"/>
        <v>0</v>
      </c>
      <c r="BA444" s="41">
        <f t="shared" si="157"/>
        <v>0</v>
      </c>
      <c r="BB444" s="73" t="s">
        <v>105</v>
      </c>
      <c r="BD444" s="75"/>
    </row>
    <row r="445" spans="1:56" s="226" customFormat="1" ht="23.25">
      <c r="B445" s="223">
        <f>COUNT(B446:B449)</f>
        <v>2</v>
      </c>
      <c r="C445" s="1107" t="s">
        <v>141</v>
      </c>
      <c r="D445" s="264"/>
      <c r="E445" s="223"/>
      <c r="F445" s="223"/>
      <c r="G445" s="223"/>
      <c r="H445" s="223"/>
      <c r="I445" s="223"/>
      <c r="J445" s="223"/>
      <c r="K445" s="223"/>
      <c r="L445" s="223"/>
      <c r="M445" s="227">
        <f>SUM(M446:M449)</f>
        <v>11000000</v>
      </c>
      <c r="N445" s="227">
        <f>SUM(N446:N449)</f>
        <v>11000000</v>
      </c>
      <c r="O445" s="223"/>
      <c r="P445" s="223"/>
      <c r="V445" s="227">
        <f t="shared" ref="V445:Z445" si="177">SUM(V446:V449)</f>
        <v>0</v>
      </c>
      <c r="W445" s="227">
        <f t="shared" si="177"/>
        <v>0</v>
      </c>
      <c r="X445" s="227">
        <f t="shared" si="177"/>
        <v>0</v>
      </c>
      <c r="Y445" s="227">
        <f t="shared" si="177"/>
        <v>0</v>
      </c>
      <c r="Z445" s="227">
        <f t="shared" si="177"/>
        <v>15.547234703500305</v>
      </c>
      <c r="AH445" s="223"/>
      <c r="AI445" s="223"/>
      <c r="AJ445" s="227">
        <f t="shared" ref="AJ445:AX445" si="178">SUM(AJ446:AJ449)</f>
        <v>11000000</v>
      </c>
      <c r="AK445" s="265">
        <f t="shared" si="178"/>
        <v>0</v>
      </c>
      <c r="AL445" s="227">
        <f t="shared" si="178"/>
        <v>11000000</v>
      </c>
      <c r="AM445" s="227">
        <f t="shared" si="178"/>
        <v>3000000</v>
      </c>
      <c r="AN445" s="227">
        <f t="shared" si="178"/>
        <v>3000000</v>
      </c>
      <c r="AO445" s="227">
        <f t="shared" si="178"/>
        <v>3000000</v>
      </c>
      <c r="AP445" s="227">
        <f t="shared" si="178"/>
        <v>2000000</v>
      </c>
      <c r="AQ445" s="227">
        <f t="shared" si="178"/>
        <v>0</v>
      </c>
      <c r="AR445" s="227">
        <f t="shared" si="178"/>
        <v>0</v>
      </c>
      <c r="AS445" s="227">
        <f t="shared" si="178"/>
        <v>0</v>
      </c>
      <c r="AT445" s="227">
        <f t="shared" si="178"/>
        <v>0</v>
      </c>
      <c r="AU445" s="227">
        <f t="shared" si="178"/>
        <v>0</v>
      </c>
      <c r="AV445" s="227">
        <f t="shared" si="178"/>
        <v>0</v>
      </c>
      <c r="AW445" s="227">
        <f t="shared" si="178"/>
        <v>0</v>
      </c>
      <c r="AX445" s="266">
        <f t="shared" si="178"/>
        <v>0</v>
      </c>
      <c r="AY445" s="266"/>
      <c r="AZ445" s="41">
        <f t="shared" si="174"/>
        <v>11000000</v>
      </c>
      <c r="BA445" s="41">
        <f t="shared" si="157"/>
        <v>0</v>
      </c>
      <c r="BB445" s="254" t="s">
        <v>108</v>
      </c>
      <c r="BD445" s="267"/>
    </row>
    <row r="446" spans="1:56" s="74" customFormat="1" ht="23.2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7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7"/>
      <c r="AA446" s="66"/>
      <c r="AB446" s="66"/>
      <c r="AC446" s="66"/>
      <c r="AD446" s="66"/>
      <c r="AE446" s="66"/>
      <c r="AF446" s="66"/>
      <c r="AG446" s="66"/>
      <c r="AH446" s="66"/>
      <c r="AI446" s="66"/>
      <c r="AJ446" s="67"/>
      <c r="AK446" s="70"/>
      <c r="AL446" s="67"/>
      <c r="AM446" s="67"/>
      <c r="AN446" s="67"/>
      <c r="AO446" s="67"/>
      <c r="AP446" s="67"/>
      <c r="AQ446" s="66"/>
      <c r="AR446" s="66"/>
      <c r="AS446" s="66"/>
      <c r="AT446" s="66"/>
      <c r="AU446" s="66"/>
      <c r="AV446" s="66"/>
      <c r="AW446" s="66"/>
      <c r="AX446" s="71"/>
      <c r="AY446" s="72"/>
      <c r="AZ446" s="41">
        <f t="shared" si="174"/>
        <v>0</v>
      </c>
      <c r="BA446" s="41">
        <f t="shared" si="157"/>
        <v>0</v>
      </c>
      <c r="BB446" s="73" t="s">
        <v>108</v>
      </c>
      <c r="BD446" s="75"/>
    </row>
    <row r="447" spans="1:56" s="130" customFormat="1" ht="23.25">
      <c r="A447" s="110">
        <v>2</v>
      </c>
      <c r="B447" s="110">
        <v>1</v>
      </c>
      <c r="C447" s="193" t="s">
        <v>664</v>
      </c>
      <c r="D447" s="194">
        <v>3.1</v>
      </c>
      <c r="E447" s="194">
        <v>13</v>
      </c>
      <c r="F447" s="194" t="s">
        <v>107</v>
      </c>
      <c r="G447" s="194" t="s">
        <v>108</v>
      </c>
      <c r="H447" s="194" t="s">
        <v>76</v>
      </c>
      <c r="I447" s="194" t="s">
        <v>78</v>
      </c>
      <c r="J447" s="194" t="s">
        <v>109</v>
      </c>
      <c r="K447" s="195">
        <v>19.711995999999999</v>
      </c>
      <c r="L447" s="195">
        <v>99.661113</v>
      </c>
      <c r="M447" s="348">
        <v>7000000</v>
      </c>
      <c r="N447" s="348">
        <v>7000000</v>
      </c>
      <c r="O447" s="125">
        <f>M447-N447</f>
        <v>0</v>
      </c>
      <c r="P447" s="194">
        <v>1</v>
      </c>
      <c r="Q447" s="194">
        <v>1</v>
      </c>
      <c r="R447" s="194">
        <v>4</v>
      </c>
      <c r="S447" s="194">
        <v>4</v>
      </c>
      <c r="T447" s="194">
        <v>4</v>
      </c>
      <c r="U447" s="481"/>
      <c r="V447" s="202">
        <v>0</v>
      </c>
      <c r="W447" s="199"/>
      <c r="X447" s="1111"/>
      <c r="Y447" s="202">
        <v>0</v>
      </c>
      <c r="Z447" s="478">
        <v>10</v>
      </c>
      <c r="AA447" s="202" t="s">
        <v>110</v>
      </c>
      <c r="AB447" s="199">
        <v>100</v>
      </c>
      <c r="AC447" s="203">
        <v>2563</v>
      </c>
      <c r="AD447" s="203">
        <v>2563</v>
      </c>
      <c r="AE447" s="203" t="s">
        <v>69</v>
      </c>
      <c r="AF447" s="203">
        <v>180</v>
      </c>
      <c r="AG447" s="194" t="s">
        <v>111</v>
      </c>
      <c r="AH447" s="110"/>
      <c r="AI447" s="204" t="s">
        <v>665</v>
      </c>
      <c r="AJ447" s="475">
        <v>7000000</v>
      </c>
      <c r="AK447" s="205">
        <f t="shared" ref="AK447" si="179">AJ447-AL447</f>
        <v>0</v>
      </c>
      <c r="AL447" s="125">
        <f>AJ447</f>
        <v>7000000</v>
      </c>
      <c r="AM447" s="125">
        <v>2000000</v>
      </c>
      <c r="AN447" s="125">
        <v>2000000</v>
      </c>
      <c r="AO447" s="125">
        <v>2000000</v>
      </c>
      <c r="AP447" s="125">
        <v>1000000</v>
      </c>
      <c r="AQ447" s="125"/>
      <c r="AR447" s="125"/>
      <c r="AS447" s="125"/>
      <c r="AT447" s="125"/>
      <c r="AU447" s="125"/>
      <c r="AV447" s="125"/>
      <c r="AW447" s="125"/>
      <c r="AX447" s="179"/>
      <c r="AY447" s="180"/>
      <c r="AZ447" s="41">
        <f t="shared" si="174"/>
        <v>7000000</v>
      </c>
      <c r="BA447" s="41">
        <f t="shared" si="157"/>
        <v>0</v>
      </c>
      <c r="BB447" s="110" t="s">
        <v>108</v>
      </c>
      <c r="BD447" s="181"/>
    </row>
    <row r="448" spans="1:56" s="130" customFormat="1" ht="23.25">
      <c r="A448" s="110">
        <v>2</v>
      </c>
      <c r="B448" s="110">
        <v>2</v>
      </c>
      <c r="C448" s="193" t="s">
        <v>666</v>
      </c>
      <c r="D448" s="194">
        <v>3.1</v>
      </c>
      <c r="E448" s="194">
        <v>13</v>
      </c>
      <c r="F448" s="194" t="s">
        <v>107</v>
      </c>
      <c r="G448" s="194" t="s">
        <v>108</v>
      </c>
      <c r="H448" s="194" t="s">
        <v>76</v>
      </c>
      <c r="I448" s="194" t="s">
        <v>78</v>
      </c>
      <c r="J448" s="194" t="s">
        <v>109</v>
      </c>
      <c r="K448" s="158">
        <v>19.721209000000002</v>
      </c>
      <c r="L448" s="158">
        <v>99.691466000000005</v>
      </c>
      <c r="M448" s="348">
        <v>4000000</v>
      </c>
      <c r="N448" s="348">
        <v>4000000</v>
      </c>
      <c r="O448" s="125">
        <f>M448-N448</f>
        <v>0</v>
      </c>
      <c r="P448" s="194">
        <v>1</v>
      </c>
      <c r="Q448" s="194">
        <v>1</v>
      </c>
      <c r="R448" s="194">
        <v>1</v>
      </c>
      <c r="S448" s="194">
        <v>4</v>
      </c>
      <c r="T448" s="194">
        <v>4</v>
      </c>
      <c r="U448" s="481"/>
      <c r="V448" s="202">
        <v>0</v>
      </c>
      <c r="W448" s="199"/>
      <c r="X448" s="1111"/>
      <c r="Y448" s="202">
        <v>0</v>
      </c>
      <c r="Z448" s="478">
        <v>5.5472347035003056</v>
      </c>
      <c r="AA448" s="202" t="s">
        <v>110</v>
      </c>
      <c r="AB448" s="199">
        <v>100</v>
      </c>
      <c r="AC448" s="203">
        <v>2563</v>
      </c>
      <c r="AD448" s="203">
        <v>2563</v>
      </c>
      <c r="AE448" s="203" t="s">
        <v>69</v>
      </c>
      <c r="AF448" s="203">
        <v>90</v>
      </c>
      <c r="AG448" s="194" t="s">
        <v>111</v>
      </c>
      <c r="AH448" s="110"/>
      <c r="AI448" s="204" t="s">
        <v>667</v>
      </c>
      <c r="AJ448" s="475">
        <v>4000000</v>
      </c>
      <c r="AK448" s="205" t="s">
        <v>79</v>
      </c>
      <c r="AL448" s="125">
        <f t="shared" ref="AL448" si="180">AJ448</f>
        <v>4000000</v>
      </c>
      <c r="AM448" s="125">
        <f>$AJ448/4</f>
        <v>1000000</v>
      </c>
      <c r="AN448" s="125">
        <v>1000000</v>
      </c>
      <c r="AO448" s="125">
        <v>1000000</v>
      </c>
      <c r="AP448" s="125">
        <v>1000000</v>
      </c>
      <c r="AQ448" s="1112"/>
      <c r="AR448" s="1112"/>
      <c r="AS448" s="125"/>
      <c r="AT448" s="125"/>
      <c r="AU448" s="125"/>
      <c r="AV448" s="125"/>
      <c r="AW448" s="125"/>
      <c r="AX448" s="179"/>
      <c r="AY448" s="180"/>
      <c r="AZ448" s="41">
        <f t="shared" si="174"/>
        <v>4000000</v>
      </c>
      <c r="BA448" s="41">
        <f t="shared" si="157"/>
        <v>0</v>
      </c>
      <c r="BB448" s="110" t="s">
        <v>108</v>
      </c>
      <c r="BD448" s="181"/>
    </row>
    <row r="449" spans="1:56" s="74" customFormat="1" ht="23.2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7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7"/>
      <c r="AA449" s="66"/>
      <c r="AB449" s="66"/>
      <c r="AC449" s="66"/>
      <c r="AD449" s="66"/>
      <c r="AE449" s="66"/>
      <c r="AF449" s="66"/>
      <c r="AG449" s="66"/>
      <c r="AH449" s="66"/>
      <c r="AI449" s="66"/>
      <c r="AJ449" s="67"/>
      <c r="AK449" s="70"/>
      <c r="AL449" s="67"/>
      <c r="AM449" s="67"/>
      <c r="AN449" s="67"/>
      <c r="AO449" s="67"/>
      <c r="AP449" s="67"/>
      <c r="AQ449" s="66"/>
      <c r="AR449" s="66"/>
      <c r="AS449" s="66"/>
      <c r="AT449" s="66"/>
      <c r="AU449" s="66"/>
      <c r="AV449" s="66"/>
      <c r="AW449" s="66"/>
      <c r="AX449" s="71"/>
      <c r="AY449" s="72"/>
      <c r="AZ449" s="41">
        <f t="shared" si="174"/>
        <v>0</v>
      </c>
      <c r="BA449" s="41">
        <f t="shared" si="157"/>
        <v>0</v>
      </c>
      <c r="BB449" s="73" t="s">
        <v>108</v>
      </c>
      <c r="BD449" s="75"/>
    </row>
    <row r="450" spans="1:56" s="226" customFormat="1" ht="23.25">
      <c r="B450" s="223">
        <f>COUNT(B451:B461)</f>
        <v>8</v>
      </c>
      <c r="C450" s="255" t="s">
        <v>126</v>
      </c>
      <c r="D450" s="264"/>
      <c r="E450" s="223"/>
      <c r="F450" s="223"/>
      <c r="G450" s="223"/>
      <c r="H450" s="223"/>
      <c r="I450" s="223"/>
      <c r="J450" s="223"/>
      <c r="K450" s="223"/>
      <c r="L450" s="223"/>
      <c r="M450" s="227">
        <f>SUM(M451:M461)</f>
        <v>107000000</v>
      </c>
      <c r="N450" s="227">
        <f>SUM(N451:N461)</f>
        <v>107000000</v>
      </c>
      <c r="O450" s="386">
        <f>SUM(O451:O461)</f>
        <v>0</v>
      </c>
      <c r="P450" s="223"/>
      <c r="U450" s="227">
        <f t="shared" ref="U450:Z450" si="181">SUM(U451:U461)</f>
        <v>4400</v>
      </c>
      <c r="V450" s="227">
        <f t="shared" si="181"/>
        <v>7500</v>
      </c>
      <c r="W450" s="227">
        <f t="shared" si="181"/>
        <v>400</v>
      </c>
      <c r="X450" s="227">
        <f t="shared" si="181"/>
        <v>0.2</v>
      </c>
      <c r="Y450" s="227">
        <f t="shared" si="181"/>
        <v>1528</v>
      </c>
      <c r="Z450" s="227">
        <f t="shared" si="181"/>
        <v>728</v>
      </c>
      <c r="AH450" s="223"/>
      <c r="AI450" s="223"/>
      <c r="AJ450" s="227">
        <f t="shared" ref="AJ450:AX450" si="182">SUM(AJ451:AJ461)</f>
        <v>107000000</v>
      </c>
      <c r="AK450" s="265">
        <f t="shared" si="182"/>
        <v>0</v>
      </c>
      <c r="AL450" s="227">
        <f t="shared" si="182"/>
        <v>107000000</v>
      </c>
      <c r="AM450" s="227">
        <f t="shared" si="182"/>
        <v>0</v>
      </c>
      <c r="AN450" s="227">
        <f t="shared" si="182"/>
        <v>0</v>
      </c>
      <c r="AO450" s="227">
        <f t="shared" si="182"/>
        <v>5350000</v>
      </c>
      <c r="AP450" s="227">
        <f t="shared" si="182"/>
        <v>10700000</v>
      </c>
      <c r="AQ450" s="227">
        <f t="shared" si="182"/>
        <v>16050000</v>
      </c>
      <c r="AR450" s="227">
        <f t="shared" si="182"/>
        <v>16050000</v>
      </c>
      <c r="AS450" s="227">
        <f t="shared" si="182"/>
        <v>26750000</v>
      </c>
      <c r="AT450" s="227">
        <f t="shared" si="182"/>
        <v>21400000</v>
      </c>
      <c r="AU450" s="227">
        <f t="shared" si="182"/>
        <v>5350000</v>
      </c>
      <c r="AV450" s="227">
        <f t="shared" si="182"/>
        <v>5350000</v>
      </c>
      <c r="AW450" s="227">
        <f t="shared" si="182"/>
        <v>0</v>
      </c>
      <c r="AX450" s="266">
        <f t="shared" si="182"/>
        <v>0</v>
      </c>
      <c r="AY450" s="266"/>
      <c r="AZ450" s="41">
        <f t="shared" si="174"/>
        <v>107000000</v>
      </c>
      <c r="BA450" s="41">
        <f t="shared" si="157"/>
        <v>0</v>
      </c>
      <c r="BB450" s="254" t="s">
        <v>83</v>
      </c>
      <c r="BD450" s="267"/>
    </row>
    <row r="451" spans="1:56" s="74" customFormat="1" ht="23.2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7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70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71"/>
      <c r="AY451" s="72"/>
      <c r="AZ451" s="41">
        <f t="shared" si="174"/>
        <v>0</v>
      </c>
      <c r="BA451" s="41">
        <f t="shared" si="157"/>
        <v>0</v>
      </c>
      <c r="BB451" s="73" t="s">
        <v>83</v>
      </c>
      <c r="BD451" s="75"/>
    </row>
    <row r="452" spans="1:56" s="130" customFormat="1" ht="23.25">
      <c r="A452" s="110">
        <v>2</v>
      </c>
      <c r="B452" s="110">
        <v>1</v>
      </c>
      <c r="C452" s="174" t="s">
        <v>668</v>
      </c>
      <c r="D452" s="110">
        <v>3.1</v>
      </c>
      <c r="E452" s="110">
        <v>6</v>
      </c>
      <c r="F452" s="395" t="s">
        <v>593</v>
      </c>
      <c r="G452" s="395" t="s">
        <v>193</v>
      </c>
      <c r="H452" s="395" t="s">
        <v>83</v>
      </c>
      <c r="I452" s="122" t="s">
        <v>84</v>
      </c>
      <c r="J452" s="110" t="s">
        <v>85</v>
      </c>
      <c r="K452" s="187">
        <v>18.944400000000002</v>
      </c>
      <c r="L452" s="187">
        <v>100.9542</v>
      </c>
      <c r="M452" s="359">
        <v>10000000</v>
      </c>
      <c r="N452" s="359">
        <v>10000000</v>
      </c>
      <c r="O452" s="359">
        <f t="shared" ref="O452:O459" si="183">+M452-N452</f>
        <v>0</v>
      </c>
      <c r="P452" s="104">
        <v>1</v>
      </c>
      <c r="Q452" s="104">
        <v>1</v>
      </c>
      <c r="R452" s="104">
        <v>4</v>
      </c>
      <c r="S452" s="104">
        <v>4</v>
      </c>
      <c r="T452" s="1113">
        <v>3</v>
      </c>
      <c r="U452" s="359">
        <v>4400</v>
      </c>
      <c r="V452" s="359">
        <v>4400</v>
      </c>
      <c r="W452" s="395"/>
      <c r="X452" s="395"/>
      <c r="Y452" s="109">
        <v>500</v>
      </c>
      <c r="Z452" s="109">
        <v>100</v>
      </c>
      <c r="AA452" s="1114"/>
      <c r="AB452" s="110"/>
      <c r="AC452" s="110">
        <v>2563</v>
      </c>
      <c r="AD452" s="110">
        <v>2563</v>
      </c>
      <c r="AE452" s="110" t="s">
        <v>69</v>
      </c>
      <c r="AF452" s="262">
        <v>240</v>
      </c>
      <c r="AG452" s="110" t="s">
        <v>86</v>
      </c>
      <c r="AH452" s="105"/>
      <c r="AI452" s="262"/>
      <c r="AJ452" s="359">
        <v>10000000</v>
      </c>
      <c r="AK452" s="128"/>
      <c r="AL452" s="125">
        <f t="shared" ref="AL452:AL453" si="184">SUM(AM452:AX452)</f>
        <v>10000000</v>
      </c>
      <c r="AM452" s="359"/>
      <c r="AN452" s="359"/>
      <c r="AO452" s="125">
        <f t="shared" ref="AO452:AO456" si="185">AJ452*0.05</f>
        <v>500000</v>
      </c>
      <c r="AP452" s="125">
        <f t="shared" ref="AP452:AP456" si="186">AJ452*0.1</f>
        <v>1000000</v>
      </c>
      <c r="AQ452" s="125">
        <f t="shared" ref="AQ452:AQ456" si="187">AJ452*0.15</f>
        <v>1500000</v>
      </c>
      <c r="AR452" s="125">
        <f t="shared" ref="AR452:AR456" si="188">AJ452*0.15</f>
        <v>1500000</v>
      </c>
      <c r="AS452" s="125">
        <f t="shared" ref="AS452:AS456" si="189">AJ452*0.25</f>
        <v>2500000</v>
      </c>
      <c r="AT452" s="125">
        <f t="shared" ref="AT452:AT456" si="190">AJ452*0.2</f>
        <v>2000000</v>
      </c>
      <c r="AU452" s="125">
        <f t="shared" ref="AU452:AU456" si="191">AJ452*0.05</f>
        <v>500000</v>
      </c>
      <c r="AV452" s="125">
        <f t="shared" ref="AV452:AV456" si="192">AJ452*0.05</f>
        <v>500000</v>
      </c>
      <c r="AW452" s="359"/>
      <c r="AX452" s="641"/>
      <c r="AY452" s="642"/>
      <c r="AZ452" s="41">
        <f t="shared" si="174"/>
        <v>10000000</v>
      </c>
      <c r="BA452" s="41">
        <f t="shared" si="157"/>
        <v>0</v>
      </c>
      <c r="BB452" s="110" t="s">
        <v>83</v>
      </c>
      <c r="BD452" s="181"/>
    </row>
    <row r="453" spans="1:56" s="130" customFormat="1" ht="23.25">
      <c r="A453" s="110">
        <v>2</v>
      </c>
      <c r="B453" s="110">
        <v>1</v>
      </c>
      <c r="C453" s="174" t="s">
        <v>669</v>
      </c>
      <c r="D453" s="110">
        <v>3.1</v>
      </c>
      <c r="E453" s="110">
        <v>2</v>
      </c>
      <c r="F453" s="122" t="s">
        <v>670</v>
      </c>
      <c r="G453" s="122" t="s">
        <v>671</v>
      </c>
      <c r="H453" s="122" t="s">
        <v>83</v>
      </c>
      <c r="I453" s="122" t="s">
        <v>84</v>
      </c>
      <c r="J453" s="110" t="s">
        <v>85</v>
      </c>
      <c r="K453" s="110">
        <v>18.8169</v>
      </c>
      <c r="L453" s="110">
        <v>100.6968</v>
      </c>
      <c r="M453" s="125">
        <v>15000000</v>
      </c>
      <c r="N453" s="125">
        <v>15000000</v>
      </c>
      <c r="O453" s="125">
        <f t="shared" si="183"/>
        <v>0</v>
      </c>
      <c r="P453" s="110">
        <v>4</v>
      </c>
      <c r="Q453" s="110">
        <v>4</v>
      </c>
      <c r="R453" s="110">
        <v>4</v>
      </c>
      <c r="S453" s="110">
        <v>4</v>
      </c>
      <c r="T453" s="110">
        <v>4</v>
      </c>
      <c r="U453" s="359"/>
      <c r="V453" s="359"/>
      <c r="W453" s="359"/>
      <c r="X453" s="683"/>
      <c r="Y453" s="109">
        <v>200</v>
      </c>
      <c r="Z453" s="109">
        <v>150</v>
      </c>
      <c r="AA453" s="110"/>
      <c r="AB453" s="110"/>
      <c r="AC453" s="110">
        <v>2563</v>
      </c>
      <c r="AD453" s="110">
        <v>2563</v>
      </c>
      <c r="AE453" s="110" t="s">
        <v>69</v>
      </c>
      <c r="AF453" s="262">
        <v>240</v>
      </c>
      <c r="AG453" s="110" t="s">
        <v>86</v>
      </c>
      <c r="AH453" s="110"/>
      <c r="AI453" s="110"/>
      <c r="AJ453" s="125">
        <v>15000000</v>
      </c>
      <c r="AK453" s="128"/>
      <c r="AL453" s="125">
        <f t="shared" si="184"/>
        <v>15000000</v>
      </c>
      <c r="AM453" s="125"/>
      <c r="AN453" s="125"/>
      <c r="AO453" s="125">
        <f t="shared" si="185"/>
        <v>750000</v>
      </c>
      <c r="AP453" s="125">
        <f t="shared" si="186"/>
        <v>1500000</v>
      </c>
      <c r="AQ453" s="125">
        <f t="shared" si="187"/>
        <v>2250000</v>
      </c>
      <c r="AR453" s="125">
        <f t="shared" si="188"/>
        <v>2250000</v>
      </c>
      <c r="AS453" s="125">
        <f t="shared" si="189"/>
        <v>3750000</v>
      </c>
      <c r="AT453" s="125">
        <f t="shared" si="190"/>
        <v>3000000</v>
      </c>
      <c r="AU453" s="125">
        <f t="shared" si="191"/>
        <v>750000</v>
      </c>
      <c r="AV453" s="125">
        <f t="shared" si="192"/>
        <v>750000</v>
      </c>
      <c r="AW453" s="125"/>
      <c r="AX453" s="179"/>
      <c r="AY453" s="180"/>
      <c r="AZ453" s="41">
        <f t="shared" ref="AZ453:AZ459" si="193">SUM(AM453:AX453)</f>
        <v>15000000</v>
      </c>
      <c r="BA453" s="41">
        <f t="shared" si="157"/>
        <v>0</v>
      </c>
      <c r="BB453" s="110" t="s">
        <v>83</v>
      </c>
      <c r="BD453" s="181"/>
    </row>
    <row r="454" spans="1:56" s="1122" customFormat="1" ht="23.25">
      <c r="A454" s="162">
        <v>2</v>
      </c>
      <c r="B454" s="110">
        <v>2</v>
      </c>
      <c r="C454" s="570" t="s">
        <v>672</v>
      </c>
      <c r="D454" s="110">
        <v>3.1</v>
      </c>
      <c r="E454" s="234">
        <v>2</v>
      </c>
      <c r="F454" s="234" t="s">
        <v>673</v>
      </c>
      <c r="G454" s="234" t="s">
        <v>319</v>
      </c>
      <c r="H454" s="234" t="s">
        <v>83</v>
      </c>
      <c r="I454" s="122" t="s">
        <v>84</v>
      </c>
      <c r="J454" s="110" t="s">
        <v>85</v>
      </c>
      <c r="K454" s="1115">
        <v>19.3443</v>
      </c>
      <c r="L454" s="234">
        <v>99.9559</v>
      </c>
      <c r="M454" s="168">
        <v>15000000</v>
      </c>
      <c r="N454" s="168">
        <v>15000000</v>
      </c>
      <c r="O454" s="125">
        <f t="shared" si="183"/>
        <v>0</v>
      </c>
      <c r="P454" s="153">
        <v>4</v>
      </c>
      <c r="Q454" s="153">
        <v>4</v>
      </c>
      <c r="R454" s="153">
        <v>4</v>
      </c>
      <c r="S454" s="153">
        <v>4</v>
      </c>
      <c r="T454" s="153">
        <v>4</v>
      </c>
      <c r="U454" s="168" t="s">
        <v>79</v>
      </c>
      <c r="V454" s="168" t="s">
        <v>79</v>
      </c>
      <c r="W454" s="586">
        <v>200</v>
      </c>
      <c r="X454" s="891">
        <v>0.1</v>
      </c>
      <c r="Y454" s="586">
        <v>4</v>
      </c>
      <c r="Z454" s="586">
        <v>4</v>
      </c>
      <c r="AA454" s="234"/>
      <c r="AB454" s="234"/>
      <c r="AC454" s="110">
        <v>2563</v>
      </c>
      <c r="AD454" s="110">
        <v>2563</v>
      </c>
      <c r="AE454" s="110" t="s">
        <v>69</v>
      </c>
      <c r="AF454" s="1116">
        <v>180</v>
      </c>
      <c r="AG454" s="110" t="s">
        <v>86</v>
      </c>
      <c r="AH454" s="1117"/>
      <c r="AI454" s="1118"/>
      <c r="AJ454" s="1119">
        <v>15000000</v>
      </c>
      <c r="AK454" s="168" t="s">
        <v>79</v>
      </c>
      <c r="AL454" s="169">
        <f>SUM(AM454:AX454)</f>
        <v>15000000</v>
      </c>
      <c r="AM454" s="1120"/>
      <c r="AN454" s="1121"/>
      <c r="AO454" s="169">
        <f t="shared" si="185"/>
        <v>750000</v>
      </c>
      <c r="AP454" s="169">
        <f t="shared" si="186"/>
        <v>1500000</v>
      </c>
      <c r="AQ454" s="169">
        <f t="shared" si="187"/>
        <v>2250000</v>
      </c>
      <c r="AR454" s="169">
        <f t="shared" si="188"/>
        <v>2250000</v>
      </c>
      <c r="AS454" s="169">
        <f t="shared" si="189"/>
        <v>3750000</v>
      </c>
      <c r="AT454" s="169">
        <f t="shared" si="190"/>
        <v>3000000</v>
      </c>
      <c r="AU454" s="169">
        <f t="shared" si="191"/>
        <v>750000</v>
      </c>
      <c r="AV454" s="169">
        <f t="shared" si="192"/>
        <v>750000</v>
      </c>
      <c r="AX454" s="1123"/>
      <c r="AY454" s="1124"/>
      <c r="AZ454" s="41">
        <f t="shared" si="193"/>
        <v>15000000</v>
      </c>
      <c r="BA454" s="41">
        <f t="shared" si="157"/>
        <v>0</v>
      </c>
      <c r="BB454" s="157" t="s">
        <v>83</v>
      </c>
      <c r="BD454" s="1125"/>
    </row>
    <row r="455" spans="1:56" s="130" customFormat="1" ht="23.25">
      <c r="A455" s="110">
        <v>2</v>
      </c>
      <c r="B455" s="110">
        <v>3</v>
      </c>
      <c r="C455" s="174" t="s">
        <v>669</v>
      </c>
      <c r="D455" s="110">
        <v>3.1</v>
      </c>
      <c r="E455" s="110">
        <v>2</v>
      </c>
      <c r="F455" s="122" t="s">
        <v>670</v>
      </c>
      <c r="G455" s="122" t="s">
        <v>671</v>
      </c>
      <c r="H455" s="122" t="s">
        <v>83</v>
      </c>
      <c r="I455" s="122" t="s">
        <v>84</v>
      </c>
      <c r="J455" s="110" t="s">
        <v>85</v>
      </c>
      <c r="K455" s="110">
        <v>18.8169</v>
      </c>
      <c r="L455" s="110">
        <v>100.6968</v>
      </c>
      <c r="M455" s="125">
        <v>15000000</v>
      </c>
      <c r="N455" s="125">
        <v>15000000</v>
      </c>
      <c r="O455" s="125">
        <f t="shared" si="183"/>
        <v>0</v>
      </c>
      <c r="P455" s="110">
        <v>4</v>
      </c>
      <c r="Q455" s="110">
        <v>4</v>
      </c>
      <c r="R455" s="110">
        <v>4</v>
      </c>
      <c r="S455" s="110">
        <v>4</v>
      </c>
      <c r="T455" s="110">
        <v>4</v>
      </c>
      <c r="U455" s="359"/>
      <c r="V455" s="359"/>
      <c r="W455" s="359"/>
      <c r="X455" s="683"/>
      <c r="Y455" s="109">
        <v>200</v>
      </c>
      <c r="Z455" s="109">
        <v>150</v>
      </c>
      <c r="AA455" s="110"/>
      <c r="AB455" s="110"/>
      <c r="AC455" s="110">
        <v>2563</v>
      </c>
      <c r="AD455" s="110">
        <v>2563</v>
      </c>
      <c r="AE455" s="110" t="s">
        <v>69</v>
      </c>
      <c r="AF455" s="262">
        <v>240</v>
      </c>
      <c r="AG455" s="110" t="s">
        <v>86</v>
      </c>
      <c r="AH455" s="110"/>
      <c r="AI455" s="110"/>
      <c r="AJ455" s="125">
        <v>15000000</v>
      </c>
      <c r="AK455" s="128"/>
      <c r="AL455" s="125">
        <f t="shared" ref="AL455" si="194">SUM(AM455:AX455)</f>
        <v>15000000</v>
      </c>
      <c r="AM455" s="125"/>
      <c r="AN455" s="125"/>
      <c r="AO455" s="125">
        <f t="shared" si="185"/>
        <v>750000</v>
      </c>
      <c r="AP455" s="125">
        <f t="shared" si="186"/>
        <v>1500000</v>
      </c>
      <c r="AQ455" s="125">
        <f t="shared" si="187"/>
        <v>2250000</v>
      </c>
      <c r="AR455" s="125">
        <f t="shared" si="188"/>
        <v>2250000</v>
      </c>
      <c r="AS455" s="125">
        <f t="shared" si="189"/>
        <v>3750000</v>
      </c>
      <c r="AT455" s="125">
        <f t="shared" si="190"/>
        <v>3000000</v>
      </c>
      <c r="AU455" s="125">
        <f t="shared" si="191"/>
        <v>750000</v>
      </c>
      <c r="AV455" s="125">
        <f t="shared" si="192"/>
        <v>750000</v>
      </c>
      <c r="AW455" s="125"/>
      <c r="AX455" s="179"/>
      <c r="AY455" s="180"/>
      <c r="AZ455" s="41">
        <f t="shared" si="193"/>
        <v>15000000</v>
      </c>
      <c r="BA455" s="41">
        <f t="shared" si="157"/>
        <v>0</v>
      </c>
      <c r="BB455" s="110" t="s">
        <v>83</v>
      </c>
      <c r="BD455" s="181"/>
    </row>
    <row r="456" spans="1:56" s="1122" customFormat="1" ht="23.25">
      <c r="A456" s="162">
        <v>2</v>
      </c>
      <c r="B456" s="110">
        <v>4</v>
      </c>
      <c r="C456" s="570" t="s">
        <v>672</v>
      </c>
      <c r="D456" s="110">
        <v>3.1</v>
      </c>
      <c r="E456" s="234">
        <v>2</v>
      </c>
      <c r="F456" s="234" t="s">
        <v>673</v>
      </c>
      <c r="G456" s="234" t="s">
        <v>319</v>
      </c>
      <c r="H456" s="234" t="s">
        <v>83</v>
      </c>
      <c r="I456" s="122" t="s">
        <v>84</v>
      </c>
      <c r="J456" s="110" t="s">
        <v>85</v>
      </c>
      <c r="K456" s="1115">
        <v>19.3443</v>
      </c>
      <c r="L456" s="234">
        <v>99.9559</v>
      </c>
      <c r="M456" s="168">
        <v>15000000</v>
      </c>
      <c r="N456" s="168">
        <v>15000000</v>
      </c>
      <c r="O456" s="125">
        <f t="shared" si="183"/>
        <v>0</v>
      </c>
      <c r="P456" s="153">
        <v>4</v>
      </c>
      <c r="Q456" s="153">
        <v>4</v>
      </c>
      <c r="R456" s="153">
        <v>4</v>
      </c>
      <c r="S456" s="153">
        <v>4</v>
      </c>
      <c r="T456" s="153">
        <v>4</v>
      </c>
      <c r="U456" s="168" t="s">
        <v>79</v>
      </c>
      <c r="V456" s="168" t="s">
        <v>79</v>
      </c>
      <c r="W456" s="586">
        <v>200</v>
      </c>
      <c r="X456" s="891">
        <v>0.1</v>
      </c>
      <c r="Y456" s="586">
        <v>4</v>
      </c>
      <c r="Z456" s="586">
        <v>4</v>
      </c>
      <c r="AA456" s="234"/>
      <c r="AB456" s="234"/>
      <c r="AC456" s="110">
        <v>2563</v>
      </c>
      <c r="AD456" s="110">
        <v>2563</v>
      </c>
      <c r="AE456" s="110" t="s">
        <v>69</v>
      </c>
      <c r="AF456" s="1116">
        <v>180</v>
      </c>
      <c r="AG456" s="110" t="s">
        <v>86</v>
      </c>
      <c r="AH456" s="1117"/>
      <c r="AI456" s="1118"/>
      <c r="AJ456" s="1119">
        <v>15000000</v>
      </c>
      <c r="AK456" s="168" t="s">
        <v>79</v>
      </c>
      <c r="AL456" s="169">
        <f>SUM(AM456:AX456)</f>
        <v>15000000</v>
      </c>
      <c r="AM456" s="1120"/>
      <c r="AN456" s="1121"/>
      <c r="AO456" s="169">
        <f t="shared" si="185"/>
        <v>750000</v>
      </c>
      <c r="AP456" s="169">
        <f t="shared" si="186"/>
        <v>1500000</v>
      </c>
      <c r="AQ456" s="169">
        <f t="shared" si="187"/>
        <v>2250000</v>
      </c>
      <c r="AR456" s="169">
        <f t="shared" si="188"/>
        <v>2250000</v>
      </c>
      <c r="AS456" s="169">
        <f t="shared" si="189"/>
        <v>3750000</v>
      </c>
      <c r="AT456" s="169">
        <f t="shared" si="190"/>
        <v>3000000</v>
      </c>
      <c r="AU456" s="169">
        <f t="shared" si="191"/>
        <v>750000</v>
      </c>
      <c r="AV456" s="169">
        <f t="shared" si="192"/>
        <v>750000</v>
      </c>
      <c r="AX456" s="1123"/>
      <c r="AY456" s="1124"/>
      <c r="AZ456" s="41">
        <f t="shared" si="193"/>
        <v>15000000</v>
      </c>
      <c r="BA456" s="41">
        <f t="shared" si="157"/>
        <v>0</v>
      </c>
      <c r="BB456" s="157" t="s">
        <v>83</v>
      </c>
      <c r="BD456" s="1125"/>
    </row>
    <row r="457" spans="1:56" s="130" customFormat="1" ht="23.25">
      <c r="A457" s="110">
        <v>2</v>
      </c>
      <c r="B457" s="110">
        <v>5</v>
      </c>
      <c r="C457" s="174" t="s">
        <v>674</v>
      </c>
      <c r="D457" s="110">
        <v>3.1</v>
      </c>
      <c r="E457" s="110">
        <v>2</v>
      </c>
      <c r="F457" s="831" t="s">
        <v>675</v>
      </c>
      <c r="G457" s="831" t="s">
        <v>308</v>
      </c>
      <c r="H457" s="831" t="s">
        <v>83</v>
      </c>
      <c r="I457" s="122" t="s">
        <v>84</v>
      </c>
      <c r="J457" s="110" t="s">
        <v>85</v>
      </c>
      <c r="K457" s="644">
        <v>18.583500000000001</v>
      </c>
      <c r="L457" s="644">
        <v>100.702</v>
      </c>
      <c r="M457" s="178">
        <v>12000000</v>
      </c>
      <c r="N457" s="178">
        <v>12000000</v>
      </c>
      <c r="O457" s="125">
        <f t="shared" si="183"/>
        <v>0</v>
      </c>
      <c r="P457" s="110">
        <v>4</v>
      </c>
      <c r="Q457" s="110">
        <v>4</v>
      </c>
      <c r="R457" s="110">
        <v>4</v>
      </c>
      <c r="S457" s="110">
        <v>4</v>
      </c>
      <c r="T457" s="1086">
        <v>3</v>
      </c>
      <c r="U457" s="359" t="s">
        <v>79</v>
      </c>
      <c r="V457" s="359" t="s">
        <v>79</v>
      </c>
      <c r="W457" s="109"/>
      <c r="X457" s="683"/>
      <c r="Y457" s="109">
        <v>90</v>
      </c>
      <c r="Z457" s="109">
        <v>90</v>
      </c>
      <c r="AA457" s="110"/>
      <c r="AB457" s="110"/>
      <c r="AC457" s="110">
        <v>2563</v>
      </c>
      <c r="AD457" s="110">
        <v>2563</v>
      </c>
      <c r="AE457" s="110" t="s">
        <v>69</v>
      </c>
      <c r="AF457" s="262">
        <v>240</v>
      </c>
      <c r="AG457" s="110" t="s">
        <v>86</v>
      </c>
      <c r="AH457" s="262"/>
      <c r="AI457" s="262"/>
      <c r="AJ457" s="178">
        <v>12000000</v>
      </c>
      <c r="AK457" s="116"/>
      <c r="AL457" s="125">
        <f>SUM(AM457:AX457)</f>
        <v>12000000</v>
      </c>
      <c r="AM457" s="178"/>
      <c r="AN457" s="178"/>
      <c r="AO457" s="125">
        <f>AJ457*0.05</f>
        <v>600000</v>
      </c>
      <c r="AP457" s="125">
        <f>AJ457*0.1</f>
        <v>1200000</v>
      </c>
      <c r="AQ457" s="125">
        <f>AJ457*0.15</f>
        <v>1800000</v>
      </c>
      <c r="AR457" s="125">
        <f>AJ457*0.15</f>
        <v>1800000</v>
      </c>
      <c r="AS457" s="125">
        <f>AJ457*0.25</f>
        <v>3000000</v>
      </c>
      <c r="AT457" s="125">
        <f>AJ457*0.2</f>
        <v>2400000</v>
      </c>
      <c r="AU457" s="125">
        <f>AJ457*0.05</f>
        <v>600000</v>
      </c>
      <c r="AV457" s="125">
        <f>AJ457*0.05</f>
        <v>600000</v>
      </c>
      <c r="AW457" s="178"/>
      <c r="AX457" s="385"/>
      <c r="AY457" s="171"/>
      <c r="AZ457" s="41">
        <f t="shared" si="193"/>
        <v>12000000</v>
      </c>
      <c r="BA457" s="41">
        <f t="shared" si="157"/>
        <v>0</v>
      </c>
      <c r="BB457" s="110" t="s">
        <v>83</v>
      </c>
      <c r="BD457" s="181"/>
    </row>
    <row r="458" spans="1:56" s="130" customFormat="1" ht="23.25">
      <c r="A458" s="110">
        <v>2</v>
      </c>
      <c r="B458" s="110">
        <v>6</v>
      </c>
      <c r="C458" s="174" t="s">
        <v>676</v>
      </c>
      <c r="D458" s="110">
        <v>3.1</v>
      </c>
      <c r="E458" s="110">
        <v>2</v>
      </c>
      <c r="F458" s="122" t="s">
        <v>307</v>
      </c>
      <c r="G458" s="122" t="s">
        <v>308</v>
      </c>
      <c r="H458" s="122" t="s">
        <v>83</v>
      </c>
      <c r="I458" s="122" t="s">
        <v>84</v>
      </c>
      <c r="J458" s="110" t="s">
        <v>85</v>
      </c>
      <c r="K458" s="1126">
        <v>18.583500000000001</v>
      </c>
      <c r="L458" s="1126">
        <v>100.702</v>
      </c>
      <c r="M458" s="125">
        <v>7000000</v>
      </c>
      <c r="N458" s="125">
        <v>7000000</v>
      </c>
      <c r="O458" s="125">
        <f t="shared" si="183"/>
        <v>0</v>
      </c>
      <c r="P458" s="110">
        <v>4</v>
      </c>
      <c r="Q458" s="110">
        <v>4</v>
      </c>
      <c r="R458" s="110">
        <v>4</v>
      </c>
      <c r="S458" s="110">
        <v>4</v>
      </c>
      <c r="T458" s="1086">
        <v>3</v>
      </c>
      <c r="U458" s="359"/>
      <c r="V458" s="359">
        <v>2100</v>
      </c>
      <c r="W458" s="359"/>
      <c r="X458" s="683"/>
      <c r="Y458" s="109">
        <v>80</v>
      </c>
      <c r="Z458" s="109">
        <v>70</v>
      </c>
      <c r="AA458" s="110"/>
      <c r="AB458" s="110"/>
      <c r="AC458" s="110">
        <v>2563</v>
      </c>
      <c r="AD458" s="110">
        <v>2563</v>
      </c>
      <c r="AE458" s="110" t="s">
        <v>69</v>
      </c>
      <c r="AF458" s="262">
        <v>240</v>
      </c>
      <c r="AG458" s="110" t="s">
        <v>86</v>
      </c>
      <c r="AH458" s="110"/>
      <c r="AI458" s="262"/>
      <c r="AJ458" s="125">
        <v>7000000</v>
      </c>
      <c r="AK458" s="128"/>
      <c r="AL458" s="125">
        <f>SUM(AM458:AX458)</f>
        <v>7000000</v>
      </c>
      <c r="AM458" s="125"/>
      <c r="AN458" s="125"/>
      <c r="AO458" s="125">
        <f>AJ458*0.05</f>
        <v>350000</v>
      </c>
      <c r="AP458" s="125">
        <f>AJ458*0.1</f>
        <v>700000</v>
      </c>
      <c r="AQ458" s="125">
        <f>AJ458*0.15</f>
        <v>1050000</v>
      </c>
      <c r="AR458" s="125">
        <f>AJ458*0.15</f>
        <v>1050000</v>
      </c>
      <c r="AS458" s="125">
        <f>AJ458*0.25</f>
        <v>1750000</v>
      </c>
      <c r="AT458" s="125">
        <f>AJ458*0.2</f>
        <v>1400000</v>
      </c>
      <c r="AU458" s="125">
        <f>AJ458*0.05</f>
        <v>350000</v>
      </c>
      <c r="AV458" s="125">
        <f>AJ458*0.05</f>
        <v>350000</v>
      </c>
      <c r="AW458" s="125"/>
      <c r="AX458" s="179"/>
      <c r="AY458" s="180"/>
      <c r="AZ458" s="41">
        <f t="shared" si="193"/>
        <v>7000000</v>
      </c>
      <c r="BA458" s="41">
        <f t="shared" si="157"/>
        <v>0</v>
      </c>
      <c r="BB458" s="110" t="s">
        <v>83</v>
      </c>
      <c r="BD458" s="181"/>
    </row>
    <row r="459" spans="1:56" s="130" customFormat="1" ht="23.25">
      <c r="A459" s="110">
        <v>2</v>
      </c>
      <c r="B459" s="110">
        <v>7</v>
      </c>
      <c r="C459" s="174" t="s">
        <v>677</v>
      </c>
      <c r="D459" s="110">
        <v>3.1</v>
      </c>
      <c r="E459" s="110">
        <v>2</v>
      </c>
      <c r="F459" s="831" t="s">
        <v>332</v>
      </c>
      <c r="G459" s="831" t="s">
        <v>332</v>
      </c>
      <c r="H459" s="831" t="s">
        <v>83</v>
      </c>
      <c r="I459" s="122" t="s">
        <v>84</v>
      </c>
      <c r="J459" s="110" t="s">
        <v>85</v>
      </c>
      <c r="K459" s="644">
        <v>18.323499999999999</v>
      </c>
      <c r="L459" s="644">
        <v>100.6833</v>
      </c>
      <c r="M459" s="178">
        <v>18000000</v>
      </c>
      <c r="N459" s="178">
        <v>18000000</v>
      </c>
      <c r="O459" s="125">
        <f t="shared" si="183"/>
        <v>0</v>
      </c>
      <c r="P459" s="110">
        <v>4</v>
      </c>
      <c r="Q459" s="110">
        <v>4</v>
      </c>
      <c r="R459" s="110">
        <v>4</v>
      </c>
      <c r="S459" s="110">
        <v>4</v>
      </c>
      <c r="T459" s="1086">
        <v>3</v>
      </c>
      <c r="U459" s="359"/>
      <c r="V459" s="359">
        <v>1000</v>
      </c>
      <c r="W459" s="359"/>
      <c r="X459" s="683"/>
      <c r="Y459" s="109">
        <v>450</v>
      </c>
      <c r="Z459" s="109">
        <v>160</v>
      </c>
      <c r="AA459" s="110"/>
      <c r="AB459" s="110"/>
      <c r="AC459" s="110">
        <v>2563</v>
      </c>
      <c r="AD459" s="110">
        <v>2563</v>
      </c>
      <c r="AE459" s="110" t="s">
        <v>69</v>
      </c>
      <c r="AF459" s="262">
        <v>240</v>
      </c>
      <c r="AG459" s="110" t="s">
        <v>86</v>
      </c>
      <c r="AH459" s="262"/>
      <c r="AI459" s="262"/>
      <c r="AJ459" s="178">
        <v>18000000</v>
      </c>
      <c r="AK459" s="116"/>
      <c r="AL459" s="125">
        <f>SUM(AM459:AX459)</f>
        <v>18000000</v>
      </c>
      <c r="AM459" s="178"/>
      <c r="AN459" s="178"/>
      <c r="AO459" s="125">
        <f>AJ459*0.05</f>
        <v>900000</v>
      </c>
      <c r="AP459" s="125">
        <f>AJ459*0.1</f>
        <v>1800000</v>
      </c>
      <c r="AQ459" s="125">
        <f>AJ459*0.15</f>
        <v>2700000</v>
      </c>
      <c r="AR459" s="125">
        <f>AJ459*0.15</f>
        <v>2700000</v>
      </c>
      <c r="AS459" s="125">
        <f>AJ459*0.25</f>
        <v>4500000</v>
      </c>
      <c r="AT459" s="125">
        <f>AJ459*0.2</f>
        <v>3600000</v>
      </c>
      <c r="AU459" s="125">
        <f>AJ459*0.05</f>
        <v>900000</v>
      </c>
      <c r="AV459" s="125">
        <f>AJ459*0.05</f>
        <v>900000</v>
      </c>
      <c r="AW459" s="178"/>
      <c r="AX459" s="385"/>
      <c r="AY459" s="171"/>
      <c r="AZ459" s="41">
        <f t="shared" si="193"/>
        <v>18000000</v>
      </c>
      <c r="BA459" s="41">
        <f t="shared" si="157"/>
        <v>0</v>
      </c>
      <c r="BB459" s="110" t="s">
        <v>83</v>
      </c>
      <c r="BD459" s="181"/>
    </row>
    <row r="460" spans="1:56" s="130" customFormat="1" ht="23.25">
      <c r="A460" s="110"/>
      <c r="B460" s="110"/>
      <c r="C460" s="174"/>
      <c r="D460" s="110"/>
      <c r="E460" s="110"/>
      <c r="F460" s="395"/>
      <c r="G460" s="395"/>
      <c r="H460" s="395"/>
      <c r="I460" s="122"/>
      <c r="J460" s="110"/>
      <c r="K460" s="187"/>
      <c r="L460" s="187"/>
      <c r="M460" s="359"/>
      <c r="N460" s="359"/>
      <c r="O460" s="359"/>
      <c r="P460" s="104"/>
      <c r="Q460" s="104"/>
      <c r="R460" s="104"/>
      <c r="S460" s="104"/>
      <c r="T460" s="1113"/>
      <c r="U460" s="359"/>
      <c r="V460" s="359"/>
      <c r="W460" s="395"/>
      <c r="X460" s="395"/>
      <c r="Y460" s="109"/>
      <c r="Z460" s="109"/>
      <c r="AA460" s="1114"/>
      <c r="AB460" s="110"/>
      <c r="AC460" s="110"/>
      <c r="AD460" s="110"/>
      <c r="AE460" s="110"/>
      <c r="AF460" s="262"/>
      <c r="AG460" s="110"/>
      <c r="AH460" s="105"/>
      <c r="AI460" s="262"/>
      <c r="AJ460" s="359"/>
      <c r="AK460" s="128"/>
      <c r="AL460" s="125"/>
      <c r="AM460" s="359"/>
      <c r="AN460" s="359"/>
      <c r="AO460" s="125"/>
      <c r="AP460" s="125"/>
      <c r="AQ460" s="125"/>
      <c r="AR460" s="125"/>
      <c r="AS460" s="125"/>
      <c r="AT460" s="125"/>
      <c r="AU460" s="125"/>
      <c r="AV460" s="125"/>
      <c r="AW460" s="359"/>
      <c r="AX460" s="641"/>
      <c r="AY460" s="642"/>
      <c r="AZ460" s="41"/>
      <c r="BA460" s="41"/>
      <c r="BB460" s="110">
        <v>5</v>
      </c>
      <c r="BD460" s="181"/>
    </row>
    <row r="461" spans="1:56" s="74" customFormat="1" ht="23.2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7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70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71"/>
      <c r="AY461" s="72"/>
      <c r="AZ461" s="41">
        <f t="shared" si="174"/>
        <v>0</v>
      </c>
      <c r="BA461" s="41">
        <f t="shared" si="157"/>
        <v>0</v>
      </c>
      <c r="BB461" s="73" t="s">
        <v>83</v>
      </c>
      <c r="BD461" s="75"/>
    </row>
    <row r="462" spans="1:56" s="226" customFormat="1" ht="23.25">
      <c r="B462" s="223">
        <f>COUNT(B463:B480)</f>
        <v>16</v>
      </c>
      <c r="C462" s="255" t="s">
        <v>135</v>
      </c>
      <c r="D462" s="264"/>
      <c r="E462" s="223"/>
      <c r="F462" s="223"/>
      <c r="G462" s="223"/>
      <c r="H462" s="223"/>
      <c r="I462" s="223"/>
      <c r="J462" s="223"/>
      <c r="K462" s="223"/>
      <c r="L462" s="223"/>
      <c r="M462" s="227">
        <f>SUM(M463:M480)</f>
        <v>162800000</v>
      </c>
      <c r="N462" s="227">
        <f>SUM(N463:N480)</f>
        <v>78500000</v>
      </c>
      <c r="O462" s="386">
        <f>SUM(O463:O480)</f>
        <v>84300000</v>
      </c>
      <c r="P462" s="223"/>
      <c r="AH462" s="223"/>
      <c r="AI462" s="223"/>
      <c r="AJ462" s="333">
        <f t="shared" ref="AJ462:AX462" si="195">SUM(AJ463:AJ480)</f>
        <v>162800000</v>
      </c>
      <c r="AK462" s="333">
        <f t="shared" si="195"/>
        <v>0</v>
      </c>
      <c r="AL462" s="333">
        <f t="shared" si="195"/>
        <v>162800000</v>
      </c>
      <c r="AM462" s="333">
        <f t="shared" si="195"/>
        <v>5600000</v>
      </c>
      <c r="AN462" s="333">
        <f t="shared" si="195"/>
        <v>36800000</v>
      </c>
      <c r="AO462" s="333">
        <f t="shared" si="195"/>
        <v>13600000</v>
      </c>
      <c r="AP462" s="333">
        <f t="shared" si="195"/>
        <v>13200000</v>
      </c>
      <c r="AQ462" s="333">
        <f t="shared" si="195"/>
        <v>13200000</v>
      </c>
      <c r="AR462" s="333">
        <f t="shared" si="195"/>
        <v>11520000</v>
      </c>
      <c r="AS462" s="333">
        <f t="shared" si="195"/>
        <v>11520000</v>
      </c>
      <c r="AT462" s="333">
        <f t="shared" si="195"/>
        <v>11520000</v>
      </c>
      <c r="AU462" s="333">
        <f t="shared" si="195"/>
        <v>11520000</v>
      </c>
      <c r="AV462" s="333">
        <f t="shared" si="195"/>
        <v>11520000</v>
      </c>
      <c r="AW462" s="333">
        <f t="shared" si="195"/>
        <v>11520000</v>
      </c>
      <c r="AX462" s="333">
        <f t="shared" si="195"/>
        <v>11280000</v>
      </c>
      <c r="AY462" s="333"/>
      <c r="AZ462" s="41">
        <f t="shared" si="174"/>
        <v>162800000</v>
      </c>
      <c r="BA462" s="41">
        <f t="shared" si="157"/>
        <v>0</v>
      </c>
      <c r="BB462" s="254" t="s">
        <v>66</v>
      </c>
      <c r="BD462" s="267"/>
    </row>
    <row r="463" spans="1:56" s="74" customFormat="1" ht="23.2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7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70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71"/>
      <c r="AY463" s="72"/>
      <c r="AZ463" s="41">
        <f t="shared" si="174"/>
        <v>0</v>
      </c>
      <c r="BA463" s="41">
        <f t="shared" si="157"/>
        <v>0</v>
      </c>
      <c r="BB463" s="73" t="s">
        <v>66</v>
      </c>
      <c r="BD463" s="75"/>
    </row>
    <row r="464" spans="1:56" s="172" customFormat="1" ht="23.25">
      <c r="A464" s="153">
        <v>2</v>
      </c>
      <c r="B464" s="153">
        <v>1</v>
      </c>
      <c r="C464" s="163" t="s">
        <v>678</v>
      </c>
      <c r="D464" s="153">
        <v>3.1</v>
      </c>
      <c r="E464" s="153">
        <v>9</v>
      </c>
      <c r="F464" s="157" t="s">
        <v>679</v>
      </c>
      <c r="G464" s="157" t="s">
        <v>159</v>
      </c>
      <c r="H464" s="157" t="s">
        <v>66</v>
      </c>
      <c r="I464" s="156"/>
      <c r="J464" s="157" t="s">
        <v>68</v>
      </c>
      <c r="K464" s="1127">
        <v>18.756737619999999</v>
      </c>
      <c r="L464" s="1127">
        <v>99.547421850000006</v>
      </c>
      <c r="M464" s="330">
        <v>5000000</v>
      </c>
      <c r="N464" s="1128"/>
      <c r="O464" s="330">
        <v>5000000</v>
      </c>
      <c r="P464" s="157">
        <v>1</v>
      </c>
      <c r="Q464" s="157">
        <v>1</v>
      </c>
      <c r="R464" s="157">
        <v>4</v>
      </c>
      <c r="S464" s="157">
        <v>4</v>
      </c>
      <c r="T464" s="157">
        <v>4</v>
      </c>
      <c r="U464" s="1129">
        <v>800</v>
      </c>
      <c r="V464" s="1129">
        <v>0</v>
      </c>
      <c r="W464" s="864"/>
      <c r="X464" s="1130">
        <v>0</v>
      </c>
      <c r="Y464" s="1129">
        <v>162</v>
      </c>
      <c r="Z464" s="1129">
        <v>30</v>
      </c>
      <c r="AA464" s="153"/>
      <c r="AB464" s="153"/>
      <c r="AC464" s="153">
        <v>2563</v>
      </c>
      <c r="AD464" s="153">
        <v>2563</v>
      </c>
      <c r="AE464" s="153" t="s">
        <v>69</v>
      </c>
      <c r="AF464" s="157">
        <v>90</v>
      </c>
      <c r="AG464" s="166" t="s">
        <v>95</v>
      </c>
      <c r="AH464" s="166"/>
      <c r="AI464" s="167"/>
      <c r="AJ464" s="330">
        <v>5000000</v>
      </c>
      <c r="AK464" s="168"/>
      <c r="AL464" s="156">
        <v>5000000</v>
      </c>
      <c r="AM464" s="156"/>
      <c r="AN464" s="156">
        <v>1000000</v>
      </c>
      <c r="AO464" s="156">
        <f>+(M464-AN464)/10</f>
        <v>400000</v>
      </c>
      <c r="AP464" s="156">
        <v>400000</v>
      </c>
      <c r="AQ464" s="156">
        <v>400000</v>
      </c>
      <c r="AR464" s="156">
        <v>400000</v>
      </c>
      <c r="AS464" s="156">
        <v>400000</v>
      </c>
      <c r="AT464" s="156">
        <v>400000</v>
      </c>
      <c r="AU464" s="156">
        <v>400000</v>
      </c>
      <c r="AV464" s="156">
        <v>400000</v>
      </c>
      <c r="AW464" s="156">
        <v>400000</v>
      </c>
      <c r="AX464" s="170">
        <v>400000</v>
      </c>
      <c r="AY464" s="171"/>
      <c r="AZ464" s="41">
        <f t="shared" ref="AZ464:AZ467" si="196">SUM(AM464:AX464)</f>
        <v>5000000</v>
      </c>
      <c r="BA464" s="41">
        <f t="shared" si="157"/>
        <v>0</v>
      </c>
      <c r="BB464" s="153" t="s">
        <v>66</v>
      </c>
      <c r="BD464" s="173"/>
    </row>
    <row r="465" spans="1:56" s="172" customFormat="1" ht="23.25">
      <c r="A465" s="153">
        <v>2</v>
      </c>
      <c r="B465" s="153">
        <v>2</v>
      </c>
      <c r="C465" s="163" t="s">
        <v>680</v>
      </c>
      <c r="D465" s="153">
        <v>3.2</v>
      </c>
      <c r="E465" s="153">
        <v>9</v>
      </c>
      <c r="F465" s="157" t="s">
        <v>681</v>
      </c>
      <c r="G465" s="157" t="s">
        <v>357</v>
      </c>
      <c r="H465" s="157" t="s">
        <v>66</v>
      </c>
      <c r="I465" s="156"/>
      <c r="J465" s="157" t="s">
        <v>68</v>
      </c>
      <c r="K465" s="1127">
        <v>18.633172500000001</v>
      </c>
      <c r="L465" s="1127">
        <v>99.453169700000004</v>
      </c>
      <c r="M465" s="330">
        <v>9500000</v>
      </c>
      <c r="N465" s="1128"/>
      <c r="O465" s="330">
        <v>9500000</v>
      </c>
      <c r="P465" s="157">
        <v>1</v>
      </c>
      <c r="Q465" s="157">
        <v>1</v>
      </c>
      <c r="R465" s="157">
        <v>4</v>
      </c>
      <c r="S465" s="157">
        <v>4</v>
      </c>
      <c r="T465" s="157">
        <v>4</v>
      </c>
      <c r="U465" s="1129">
        <v>0</v>
      </c>
      <c r="V465" s="1129">
        <v>1000</v>
      </c>
      <c r="W465" s="864"/>
      <c r="X465" s="1130">
        <v>0</v>
      </c>
      <c r="Y465" s="1129">
        <v>200</v>
      </c>
      <c r="Z465" s="1129">
        <v>40</v>
      </c>
      <c r="AA465" s="153"/>
      <c r="AB465" s="153"/>
      <c r="AC465" s="153">
        <v>2563</v>
      </c>
      <c r="AD465" s="153">
        <v>2563</v>
      </c>
      <c r="AE465" s="153" t="s">
        <v>69</v>
      </c>
      <c r="AF465" s="157">
        <v>40</v>
      </c>
      <c r="AG465" s="166" t="s">
        <v>95</v>
      </c>
      <c r="AH465" s="166"/>
      <c r="AI465" s="167"/>
      <c r="AJ465" s="330">
        <v>9500000</v>
      </c>
      <c r="AK465" s="168"/>
      <c r="AL465" s="156">
        <f>SUM(AM465:AX465)</f>
        <v>9500000</v>
      </c>
      <c r="AM465" s="156"/>
      <c r="AN465" s="156">
        <v>2500000</v>
      </c>
      <c r="AO465" s="156">
        <f t="shared" ref="AO465:AO467" si="197">+(AJ465-AN465)/10</f>
        <v>700000</v>
      </c>
      <c r="AP465" s="156">
        <v>700000</v>
      </c>
      <c r="AQ465" s="156">
        <v>700000</v>
      </c>
      <c r="AR465" s="156">
        <v>700000</v>
      </c>
      <c r="AS465" s="156">
        <v>700000</v>
      </c>
      <c r="AT465" s="156">
        <v>700000</v>
      </c>
      <c r="AU465" s="156">
        <v>700000</v>
      </c>
      <c r="AV465" s="156">
        <v>700000</v>
      </c>
      <c r="AW465" s="156">
        <v>700000</v>
      </c>
      <c r="AX465" s="170">
        <v>700000</v>
      </c>
      <c r="AY465" s="171"/>
      <c r="AZ465" s="41">
        <f t="shared" si="196"/>
        <v>9500000</v>
      </c>
      <c r="BA465" s="41">
        <f t="shared" si="157"/>
        <v>0</v>
      </c>
      <c r="BB465" s="153" t="s">
        <v>66</v>
      </c>
      <c r="BD465" s="173"/>
    </row>
    <row r="466" spans="1:56" s="172" customFormat="1" ht="23.25">
      <c r="A466" s="153">
        <v>2</v>
      </c>
      <c r="B466" s="153">
        <v>3</v>
      </c>
      <c r="C466" s="1131" t="s">
        <v>682</v>
      </c>
      <c r="D466" s="153">
        <v>3.2</v>
      </c>
      <c r="E466" s="153">
        <v>9</v>
      </c>
      <c r="F466" s="624" t="s">
        <v>370</v>
      </c>
      <c r="G466" s="624" t="s">
        <v>370</v>
      </c>
      <c r="H466" s="624" t="s">
        <v>66</v>
      </c>
      <c r="I466" s="156"/>
      <c r="J466" s="624" t="s">
        <v>68</v>
      </c>
      <c r="K466" s="1132">
        <v>18.216999999999999</v>
      </c>
      <c r="L466" s="1132">
        <v>99.593900000000005</v>
      </c>
      <c r="M466" s="330">
        <v>9800000</v>
      </c>
      <c r="N466" s="1133"/>
      <c r="O466" s="330">
        <v>9800000</v>
      </c>
      <c r="P466" s="157">
        <v>1</v>
      </c>
      <c r="Q466" s="157">
        <v>1</v>
      </c>
      <c r="R466" s="157">
        <v>4</v>
      </c>
      <c r="S466" s="157">
        <v>4</v>
      </c>
      <c r="T466" s="157">
        <v>4</v>
      </c>
      <c r="U466" s="622">
        <v>800</v>
      </c>
      <c r="V466" s="1129">
        <v>0</v>
      </c>
      <c r="W466" s="864"/>
      <c r="X466" s="1130">
        <v>0</v>
      </c>
      <c r="Y466" s="1129">
        <v>160</v>
      </c>
      <c r="Z466" s="1129">
        <v>30</v>
      </c>
      <c r="AA466" s="153"/>
      <c r="AB466" s="153"/>
      <c r="AC466" s="153">
        <v>2563</v>
      </c>
      <c r="AD466" s="153">
        <v>2563</v>
      </c>
      <c r="AE466" s="153" t="s">
        <v>69</v>
      </c>
      <c r="AF466" s="157">
        <v>120</v>
      </c>
      <c r="AG466" s="166" t="s">
        <v>95</v>
      </c>
      <c r="AH466" s="166"/>
      <c r="AI466" s="167"/>
      <c r="AJ466" s="330">
        <v>9800000</v>
      </c>
      <c r="AK466" s="168"/>
      <c r="AL466" s="156">
        <v>9800000</v>
      </c>
      <c r="AM466" s="156"/>
      <c r="AN466" s="156">
        <v>2800000</v>
      </c>
      <c r="AO466" s="156">
        <f t="shared" si="197"/>
        <v>700000</v>
      </c>
      <c r="AP466" s="156">
        <v>700000</v>
      </c>
      <c r="AQ466" s="156">
        <v>700000</v>
      </c>
      <c r="AR466" s="156">
        <v>700000</v>
      </c>
      <c r="AS466" s="156">
        <v>700000</v>
      </c>
      <c r="AT466" s="156">
        <v>700000</v>
      </c>
      <c r="AU466" s="156">
        <v>700000</v>
      </c>
      <c r="AV466" s="156">
        <v>700000</v>
      </c>
      <c r="AW466" s="156">
        <v>700000</v>
      </c>
      <c r="AX466" s="170">
        <v>700000</v>
      </c>
      <c r="AY466" s="171"/>
      <c r="AZ466" s="41">
        <f t="shared" si="196"/>
        <v>9800000</v>
      </c>
      <c r="BA466" s="41">
        <f t="shared" ref="BA466:BA529" si="198">+AJ466-AZ466</f>
        <v>0</v>
      </c>
      <c r="BB466" s="153" t="s">
        <v>66</v>
      </c>
      <c r="BD466" s="173"/>
    </row>
    <row r="467" spans="1:56" s="172" customFormat="1" ht="23.25">
      <c r="A467" s="153">
        <v>2</v>
      </c>
      <c r="B467" s="153">
        <v>4</v>
      </c>
      <c r="C467" s="163" t="s">
        <v>683</v>
      </c>
      <c r="D467" s="153">
        <v>3.2</v>
      </c>
      <c r="E467" s="153">
        <v>9</v>
      </c>
      <c r="F467" s="157" t="s">
        <v>353</v>
      </c>
      <c r="G467" s="157" t="s">
        <v>162</v>
      </c>
      <c r="H467" s="157" t="s">
        <v>66</v>
      </c>
      <c r="I467" s="156"/>
      <c r="J467" s="157" t="s">
        <v>68</v>
      </c>
      <c r="K467" s="1127">
        <v>18.425872129999998</v>
      </c>
      <c r="L467" s="1127">
        <v>99.354354409999999</v>
      </c>
      <c r="M467" s="330">
        <v>25000000</v>
      </c>
      <c r="N467" s="1128"/>
      <c r="O467" s="330">
        <v>25000000</v>
      </c>
      <c r="P467" s="157">
        <v>1</v>
      </c>
      <c r="Q467" s="157">
        <v>1</v>
      </c>
      <c r="R467" s="157">
        <v>4</v>
      </c>
      <c r="S467" s="157">
        <v>4</v>
      </c>
      <c r="T467" s="157">
        <v>4</v>
      </c>
      <c r="U467" s="1129">
        <v>2000</v>
      </c>
      <c r="V467" s="1129">
        <v>0</v>
      </c>
      <c r="W467" s="864"/>
      <c r="X467" s="1130">
        <v>0</v>
      </c>
      <c r="Y467" s="1129">
        <v>385</v>
      </c>
      <c r="Z467" s="1129">
        <v>40</v>
      </c>
      <c r="AA467" s="153"/>
      <c r="AB467" s="153"/>
      <c r="AC467" s="153">
        <v>2563</v>
      </c>
      <c r="AD467" s="153">
        <v>2563</v>
      </c>
      <c r="AE467" s="153" t="s">
        <v>69</v>
      </c>
      <c r="AF467" s="157">
        <v>150</v>
      </c>
      <c r="AG467" s="166" t="s">
        <v>95</v>
      </c>
      <c r="AH467" s="166"/>
      <c r="AI467" s="167"/>
      <c r="AJ467" s="330">
        <v>25000000</v>
      </c>
      <c r="AK467" s="168"/>
      <c r="AL467" s="156">
        <v>25000000</v>
      </c>
      <c r="AM467" s="156"/>
      <c r="AN467" s="156">
        <v>5000000</v>
      </c>
      <c r="AO467" s="156">
        <f t="shared" si="197"/>
        <v>2000000</v>
      </c>
      <c r="AP467" s="156">
        <v>2000000</v>
      </c>
      <c r="AQ467" s="156">
        <v>2000000</v>
      </c>
      <c r="AR467" s="156">
        <v>2000000</v>
      </c>
      <c r="AS467" s="156">
        <v>2000000</v>
      </c>
      <c r="AT467" s="156">
        <v>2000000</v>
      </c>
      <c r="AU467" s="156">
        <v>2000000</v>
      </c>
      <c r="AV467" s="156">
        <v>2000000</v>
      </c>
      <c r="AW467" s="156">
        <v>2000000</v>
      </c>
      <c r="AX467" s="170">
        <v>2000000</v>
      </c>
      <c r="AY467" s="171"/>
      <c r="AZ467" s="41">
        <f t="shared" si="196"/>
        <v>25000000</v>
      </c>
      <c r="BA467" s="41">
        <f t="shared" si="198"/>
        <v>0</v>
      </c>
      <c r="BB467" s="153" t="s">
        <v>66</v>
      </c>
      <c r="BD467" s="173"/>
    </row>
    <row r="468" spans="1:56" s="172" customFormat="1" ht="23.25">
      <c r="A468" s="153">
        <v>2</v>
      </c>
      <c r="B468" s="153">
        <v>5</v>
      </c>
      <c r="C468" s="163" t="s">
        <v>684</v>
      </c>
      <c r="D468" s="153">
        <v>3.1</v>
      </c>
      <c r="E468" s="153">
        <v>9</v>
      </c>
      <c r="F468" s="157" t="s">
        <v>364</v>
      </c>
      <c r="G468" s="157" t="s">
        <v>365</v>
      </c>
      <c r="H468" s="157" t="s">
        <v>66</v>
      </c>
      <c r="I468" s="156"/>
      <c r="J468" s="157" t="s">
        <v>68</v>
      </c>
      <c r="K468" s="1127">
        <v>17.907777419999999</v>
      </c>
      <c r="L468" s="1127">
        <v>99.438120470000001</v>
      </c>
      <c r="M468" s="330">
        <v>10000000</v>
      </c>
      <c r="N468" s="1128"/>
      <c r="O468" s="330">
        <v>10000000</v>
      </c>
      <c r="P468" s="157">
        <v>1</v>
      </c>
      <c r="Q468" s="157">
        <v>1</v>
      </c>
      <c r="R468" s="157">
        <v>4</v>
      </c>
      <c r="S468" s="157">
        <v>4</v>
      </c>
      <c r="T468" s="1134">
        <v>3</v>
      </c>
      <c r="U468" s="1129">
        <v>2200</v>
      </c>
      <c r="V468" s="1129">
        <v>0</v>
      </c>
      <c r="W468" s="864"/>
      <c r="X468" s="1130">
        <v>0</v>
      </c>
      <c r="Y468" s="1129">
        <v>435</v>
      </c>
      <c r="Z468" s="1129">
        <v>40</v>
      </c>
      <c r="AA468" s="153"/>
      <c r="AB468" s="153"/>
      <c r="AC468" s="153">
        <v>2563</v>
      </c>
      <c r="AD468" s="153">
        <v>2563</v>
      </c>
      <c r="AE468" s="153" t="s">
        <v>69</v>
      </c>
      <c r="AF468" s="157">
        <v>150</v>
      </c>
      <c r="AG468" s="166" t="s">
        <v>95</v>
      </c>
      <c r="AH468" s="166"/>
      <c r="AI468" s="167"/>
      <c r="AJ468" s="330">
        <v>10000000</v>
      </c>
      <c r="AK468" s="168"/>
      <c r="AL468" s="156">
        <v>10000000</v>
      </c>
      <c r="AM468" s="156"/>
      <c r="AN468" s="156">
        <v>2000000</v>
      </c>
      <c r="AO468" s="156">
        <f>+(M468-AN468)/10</f>
        <v>800000</v>
      </c>
      <c r="AP468" s="156">
        <v>800000</v>
      </c>
      <c r="AQ468" s="169">
        <v>800000</v>
      </c>
      <c r="AR468" s="169">
        <v>800000</v>
      </c>
      <c r="AS468" s="169">
        <v>800000</v>
      </c>
      <c r="AT468" s="169">
        <v>800000</v>
      </c>
      <c r="AU468" s="169">
        <v>800000</v>
      </c>
      <c r="AV468" s="156">
        <v>800000</v>
      </c>
      <c r="AW468" s="156">
        <v>800000</v>
      </c>
      <c r="AX468" s="170">
        <v>800000</v>
      </c>
      <c r="AY468" s="171"/>
      <c r="AZ468" s="41">
        <f t="shared" si="174"/>
        <v>10000000</v>
      </c>
      <c r="BA468" s="41">
        <f t="shared" si="198"/>
        <v>0</v>
      </c>
      <c r="BB468" s="153" t="s">
        <v>66</v>
      </c>
      <c r="BD468" s="173"/>
    </row>
    <row r="469" spans="1:56" s="172" customFormat="1" ht="23.25">
      <c r="A469" s="153">
        <v>2</v>
      </c>
      <c r="B469" s="153">
        <v>6</v>
      </c>
      <c r="C469" s="163" t="s">
        <v>685</v>
      </c>
      <c r="D469" s="153">
        <v>3.1</v>
      </c>
      <c r="E469" s="153">
        <v>9</v>
      </c>
      <c r="F469" s="157" t="s">
        <v>341</v>
      </c>
      <c r="G469" s="157" t="s">
        <v>342</v>
      </c>
      <c r="H469" s="157" t="s">
        <v>66</v>
      </c>
      <c r="I469" s="156"/>
      <c r="J469" s="157" t="s">
        <v>68</v>
      </c>
      <c r="K469" s="1127">
        <v>18.95799439</v>
      </c>
      <c r="L469" s="1127">
        <v>99.261216730000001</v>
      </c>
      <c r="M469" s="330">
        <v>10000000</v>
      </c>
      <c r="N469" s="330">
        <v>10000000</v>
      </c>
      <c r="O469" s="156"/>
      <c r="P469" s="157">
        <v>1</v>
      </c>
      <c r="Q469" s="157">
        <v>3</v>
      </c>
      <c r="R469" s="157">
        <v>4</v>
      </c>
      <c r="S469" s="157">
        <v>4</v>
      </c>
      <c r="T469" s="1134">
        <v>3</v>
      </c>
      <c r="U469" s="1129">
        <v>450</v>
      </c>
      <c r="V469" s="1129">
        <v>0</v>
      </c>
      <c r="W469" s="864"/>
      <c r="X469" s="1130">
        <v>0</v>
      </c>
      <c r="Y469" s="1129">
        <v>95</v>
      </c>
      <c r="Z469" s="1129">
        <v>40</v>
      </c>
      <c r="AA469" s="153"/>
      <c r="AB469" s="153"/>
      <c r="AC469" s="153">
        <v>2563</v>
      </c>
      <c r="AD469" s="153">
        <v>2563</v>
      </c>
      <c r="AE469" s="153" t="s">
        <v>69</v>
      </c>
      <c r="AF469" s="157">
        <v>120</v>
      </c>
      <c r="AG469" s="166" t="s">
        <v>95</v>
      </c>
      <c r="AH469" s="166"/>
      <c r="AI469" s="167"/>
      <c r="AJ469" s="330">
        <v>10000000</v>
      </c>
      <c r="AK469" s="168"/>
      <c r="AL469" s="156">
        <v>10000000</v>
      </c>
      <c r="AM469" s="156"/>
      <c r="AN469" s="156">
        <v>2000000</v>
      </c>
      <c r="AO469" s="156">
        <f>+(M469-AN469)/10</f>
        <v>800000</v>
      </c>
      <c r="AP469" s="156">
        <v>800000</v>
      </c>
      <c r="AQ469" s="169">
        <v>800000</v>
      </c>
      <c r="AR469" s="169">
        <v>800000</v>
      </c>
      <c r="AS469" s="169">
        <v>800000</v>
      </c>
      <c r="AT469" s="169">
        <v>800000</v>
      </c>
      <c r="AU469" s="169">
        <v>800000</v>
      </c>
      <c r="AV469" s="156">
        <v>800000</v>
      </c>
      <c r="AW469" s="156">
        <v>800000</v>
      </c>
      <c r="AX469" s="170">
        <v>800000</v>
      </c>
      <c r="AY469" s="171"/>
      <c r="AZ469" s="41">
        <f t="shared" si="174"/>
        <v>10000000</v>
      </c>
      <c r="BA469" s="41">
        <f t="shared" si="198"/>
        <v>0</v>
      </c>
      <c r="BB469" s="153" t="s">
        <v>66</v>
      </c>
      <c r="BD469" s="173"/>
    </row>
    <row r="470" spans="1:56" s="172" customFormat="1" ht="21.75" customHeight="1">
      <c r="A470" s="153">
        <v>2</v>
      </c>
      <c r="B470" s="153">
        <v>7</v>
      </c>
      <c r="C470" s="1135" t="s">
        <v>686</v>
      </c>
      <c r="D470" s="153">
        <v>3.2</v>
      </c>
      <c r="E470" s="153">
        <v>9</v>
      </c>
      <c r="F470" s="162" t="s">
        <v>687</v>
      </c>
      <c r="G470" s="162" t="s">
        <v>357</v>
      </c>
      <c r="H470" s="162" t="s">
        <v>66</v>
      </c>
      <c r="I470" s="156"/>
      <c r="J470" s="162" t="s">
        <v>68</v>
      </c>
      <c r="K470" s="550">
        <v>18.5322</v>
      </c>
      <c r="L470" s="550">
        <v>99.4953</v>
      </c>
      <c r="M470" s="331">
        <v>9500000</v>
      </c>
      <c r="N470" s="331">
        <v>9500000</v>
      </c>
      <c r="O470" s="156"/>
      <c r="P470" s="162">
        <v>1</v>
      </c>
      <c r="Q470" s="162">
        <v>1</v>
      </c>
      <c r="R470" s="162">
        <v>4</v>
      </c>
      <c r="S470" s="162">
        <v>4</v>
      </c>
      <c r="T470" s="1113">
        <v>3</v>
      </c>
      <c r="U470" s="564">
        <v>800</v>
      </c>
      <c r="V470" s="864">
        <v>1500</v>
      </c>
      <c r="W470" s="864"/>
      <c r="X470" s="1136" t="s">
        <v>79</v>
      </c>
      <c r="Y470" s="1137">
        <v>300</v>
      </c>
      <c r="Z470" s="864">
        <v>50</v>
      </c>
      <c r="AA470" s="153"/>
      <c r="AB470" s="153"/>
      <c r="AC470" s="153">
        <v>2563</v>
      </c>
      <c r="AD470" s="153">
        <v>2563</v>
      </c>
      <c r="AE470" s="153" t="s">
        <v>69</v>
      </c>
      <c r="AF470" s="162">
        <v>180</v>
      </c>
      <c r="AG470" s="166" t="s">
        <v>95</v>
      </c>
      <c r="AH470" s="166"/>
      <c r="AI470" s="167"/>
      <c r="AJ470" s="331">
        <v>9500000</v>
      </c>
      <c r="AK470" s="168"/>
      <c r="AL470" s="156">
        <v>9500000</v>
      </c>
      <c r="AM470" s="156"/>
      <c r="AN470" s="156">
        <v>2500000</v>
      </c>
      <c r="AO470" s="156">
        <f t="shared" ref="AO470" si="199">+(AJ470-AN470)/10</f>
        <v>700000</v>
      </c>
      <c r="AP470" s="156">
        <v>700000</v>
      </c>
      <c r="AQ470" s="156">
        <v>700000</v>
      </c>
      <c r="AR470" s="156">
        <v>700000</v>
      </c>
      <c r="AS470" s="156">
        <v>700000</v>
      </c>
      <c r="AT470" s="156">
        <v>700000</v>
      </c>
      <c r="AU470" s="156">
        <v>700000</v>
      </c>
      <c r="AV470" s="156">
        <v>700000</v>
      </c>
      <c r="AW470" s="156">
        <v>700000</v>
      </c>
      <c r="AX470" s="170">
        <v>700000</v>
      </c>
      <c r="AY470" s="171"/>
      <c r="AZ470" s="41">
        <f t="shared" ref="AZ470:AZ472" si="200">SUM(AM470:AX470)</f>
        <v>9500000</v>
      </c>
      <c r="BA470" s="41">
        <f t="shared" si="198"/>
        <v>0</v>
      </c>
      <c r="BB470" s="153" t="s">
        <v>66</v>
      </c>
      <c r="BD470" s="173"/>
    </row>
    <row r="471" spans="1:56" s="130" customFormat="1" ht="23.25">
      <c r="A471" s="153">
        <v>2</v>
      </c>
      <c r="B471" s="153">
        <v>8</v>
      </c>
      <c r="C471" s="1138" t="s">
        <v>688</v>
      </c>
      <c r="D471" s="110">
        <v>3.2</v>
      </c>
      <c r="E471" s="110">
        <v>9</v>
      </c>
      <c r="F471" s="190" t="s">
        <v>365</v>
      </c>
      <c r="G471" s="190" t="s">
        <v>365</v>
      </c>
      <c r="H471" s="190" t="s">
        <v>66</v>
      </c>
      <c r="I471" s="637"/>
      <c r="J471" s="190" t="s">
        <v>68</v>
      </c>
      <c r="K471" s="158">
        <v>17.827066370000001</v>
      </c>
      <c r="L471" s="158">
        <v>99.356558140000004</v>
      </c>
      <c r="M471" s="384">
        <v>12000000</v>
      </c>
      <c r="N471" s="384">
        <v>12000000</v>
      </c>
      <c r="O471" s="637"/>
      <c r="P471" s="190">
        <v>1</v>
      </c>
      <c r="Q471" s="190">
        <v>1</v>
      </c>
      <c r="R471" s="190">
        <v>4</v>
      </c>
      <c r="S471" s="190">
        <v>4</v>
      </c>
      <c r="T471" s="1113">
        <v>3</v>
      </c>
      <c r="U471" s="831">
        <v>0</v>
      </c>
      <c r="V471" s="831">
        <v>2000</v>
      </c>
      <c r="W471" s="395"/>
      <c r="X471" s="697">
        <v>0.48599999999999999</v>
      </c>
      <c r="Y471" s="831">
        <v>358</v>
      </c>
      <c r="Z471" s="831">
        <v>80</v>
      </c>
      <c r="AA471" s="110"/>
      <c r="AB471" s="110"/>
      <c r="AC471" s="110">
        <v>2563</v>
      </c>
      <c r="AD471" s="110">
        <v>2563</v>
      </c>
      <c r="AE471" s="110" t="s">
        <v>69</v>
      </c>
      <c r="AF471" s="190">
        <v>150</v>
      </c>
      <c r="AG471" s="105" t="s">
        <v>95</v>
      </c>
      <c r="AH471" s="105"/>
      <c r="AI471" s="262"/>
      <c r="AJ471" s="384">
        <v>12000000</v>
      </c>
      <c r="AK471" s="70"/>
      <c r="AL471" s="637">
        <v>12000000</v>
      </c>
      <c r="AM471" s="637">
        <v>2000000</v>
      </c>
      <c r="AN471" s="156">
        <v>2000000</v>
      </c>
      <c r="AO471" s="156">
        <v>2000000</v>
      </c>
      <c r="AP471" s="156">
        <v>2000000</v>
      </c>
      <c r="AQ471" s="156">
        <v>2000000</v>
      </c>
      <c r="AR471" s="169">
        <f t="shared" ref="AR471:AW471" si="201">$AO$184</f>
        <v>320000</v>
      </c>
      <c r="AS471" s="169">
        <f t="shared" si="201"/>
        <v>320000</v>
      </c>
      <c r="AT471" s="169">
        <f t="shared" si="201"/>
        <v>320000</v>
      </c>
      <c r="AU471" s="169">
        <f t="shared" si="201"/>
        <v>320000</v>
      </c>
      <c r="AV471" s="156">
        <f t="shared" si="201"/>
        <v>320000</v>
      </c>
      <c r="AW471" s="156">
        <f t="shared" si="201"/>
        <v>320000</v>
      </c>
      <c r="AX471" s="170">
        <v>80000</v>
      </c>
      <c r="AY471" s="171"/>
      <c r="AZ471" s="41">
        <f t="shared" si="200"/>
        <v>12000000</v>
      </c>
      <c r="BA471" s="41">
        <f t="shared" si="198"/>
        <v>0</v>
      </c>
      <c r="BB471" s="110" t="s">
        <v>66</v>
      </c>
      <c r="BD471" s="181"/>
    </row>
    <row r="472" spans="1:56" s="130" customFormat="1" ht="23.25">
      <c r="A472" s="153">
        <v>2</v>
      </c>
      <c r="B472" s="153">
        <v>9</v>
      </c>
      <c r="C472" s="382" t="s">
        <v>689</v>
      </c>
      <c r="D472" s="153">
        <v>3.1</v>
      </c>
      <c r="E472" s="110">
        <v>9</v>
      </c>
      <c r="F472" s="165" t="s">
        <v>359</v>
      </c>
      <c r="G472" s="165" t="s">
        <v>65</v>
      </c>
      <c r="H472" s="165" t="s">
        <v>66</v>
      </c>
      <c r="I472" s="637"/>
      <c r="J472" s="165" t="s">
        <v>68</v>
      </c>
      <c r="K472" s="1139">
        <v>18.494579869999999</v>
      </c>
      <c r="L472" s="1139">
        <v>99.395256900000007</v>
      </c>
      <c r="M472" s="1140">
        <v>10000000</v>
      </c>
      <c r="N472" s="1140">
        <v>10000000</v>
      </c>
      <c r="O472" s="637"/>
      <c r="P472" s="165">
        <v>1</v>
      </c>
      <c r="Q472" s="165">
        <v>1</v>
      </c>
      <c r="R472" s="165">
        <v>4</v>
      </c>
      <c r="S472" s="165">
        <v>4</v>
      </c>
      <c r="T472" s="1134">
        <v>3</v>
      </c>
      <c r="U472" s="1141">
        <v>2000</v>
      </c>
      <c r="V472" s="1141">
        <v>0</v>
      </c>
      <c r="W472" s="395"/>
      <c r="X472" s="1142">
        <v>0</v>
      </c>
      <c r="Y472" s="1141">
        <v>350</v>
      </c>
      <c r="Z472" s="1141">
        <v>40</v>
      </c>
      <c r="AA472" s="110"/>
      <c r="AB472" s="110"/>
      <c r="AC472" s="110">
        <v>2563</v>
      </c>
      <c r="AD472" s="110">
        <v>2563</v>
      </c>
      <c r="AE472" s="110" t="s">
        <v>69</v>
      </c>
      <c r="AF472" s="165">
        <v>150</v>
      </c>
      <c r="AG472" s="105" t="s">
        <v>95</v>
      </c>
      <c r="AH472" s="105"/>
      <c r="AI472" s="262"/>
      <c r="AJ472" s="1140">
        <v>10000000</v>
      </c>
      <c r="AK472" s="70"/>
      <c r="AL472" s="637">
        <v>10000000</v>
      </c>
      <c r="AM472" s="637"/>
      <c r="AN472" s="156">
        <v>2000000</v>
      </c>
      <c r="AO472" s="156">
        <f>+(M472-AN472)/10</f>
        <v>800000</v>
      </c>
      <c r="AP472" s="156">
        <v>800000</v>
      </c>
      <c r="AQ472" s="169">
        <v>800000</v>
      </c>
      <c r="AR472" s="169">
        <v>800000</v>
      </c>
      <c r="AS472" s="169">
        <v>800000</v>
      </c>
      <c r="AT472" s="169">
        <v>800000</v>
      </c>
      <c r="AU472" s="169">
        <v>800000</v>
      </c>
      <c r="AV472" s="156">
        <v>800000</v>
      </c>
      <c r="AW472" s="156">
        <v>800000</v>
      </c>
      <c r="AX472" s="170">
        <v>800000</v>
      </c>
      <c r="AY472" s="171"/>
      <c r="AZ472" s="41">
        <f t="shared" si="200"/>
        <v>10000000</v>
      </c>
      <c r="BA472" s="41">
        <f t="shared" si="198"/>
        <v>0</v>
      </c>
      <c r="BB472" s="110" t="s">
        <v>66</v>
      </c>
      <c r="BD472" s="181"/>
    </row>
    <row r="473" spans="1:56" s="172" customFormat="1" ht="23.25">
      <c r="A473" s="153">
        <v>2</v>
      </c>
      <c r="B473" s="153">
        <v>10</v>
      </c>
      <c r="C473" s="163" t="s">
        <v>690</v>
      </c>
      <c r="D473" s="153">
        <v>3.1</v>
      </c>
      <c r="E473" s="153">
        <v>9</v>
      </c>
      <c r="F473" s="157" t="s">
        <v>372</v>
      </c>
      <c r="G473" s="157" t="s">
        <v>370</v>
      </c>
      <c r="H473" s="157" t="s">
        <v>66</v>
      </c>
      <c r="I473" s="156"/>
      <c r="J473" s="157" t="s">
        <v>68</v>
      </c>
      <c r="K473" s="1127">
        <v>18.6038</v>
      </c>
      <c r="L473" s="1127">
        <v>99.072900000000004</v>
      </c>
      <c r="M473" s="330">
        <v>10000000</v>
      </c>
      <c r="N473" s="1128"/>
      <c r="O473" s="330">
        <v>10000000</v>
      </c>
      <c r="P473" s="157">
        <v>1</v>
      </c>
      <c r="Q473" s="157">
        <v>1</v>
      </c>
      <c r="R473" s="157">
        <v>4</v>
      </c>
      <c r="S473" s="1143">
        <v>2</v>
      </c>
      <c r="T473" s="1143">
        <v>2</v>
      </c>
      <c r="U473" s="1129">
        <v>1300</v>
      </c>
      <c r="V473" s="1129" t="s">
        <v>79</v>
      </c>
      <c r="W473" s="864"/>
      <c r="X473" s="1130">
        <v>2.0500000000000001E-2</v>
      </c>
      <c r="Y473" s="1129">
        <v>250</v>
      </c>
      <c r="Z473" s="1129">
        <v>50</v>
      </c>
      <c r="AA473" s="153"/>
      <c r="AB473" s="153"/>
      <c r="AC473" s="153">
        <v>2563</v>
      </c>
      <c r="AD473" s="153">
        <v>2563</v>
      </c>
      <c r="AE473" s="153" t="s">
        <v>69</v>
      </c>
      <c r="AF473" s="157">
        <v>60</v>
      </c>
      <c r="AG473" s="166" t="s">
        <v>95</v>
      </c>
      <c r="AH473" s="166"/>
      <c r="AI473" s="167"/>
      <c r="AJ473" s="330">
        <v>10000000</v>
      </c>
      <c r="AK473" s="168"/>
      <c r="AL473" s="156">
        <v>10000000</v>
      </c>
      <c r="AM473" s="156"/>
      <c r="AN473" s="156">
        <v>2000000</v>
      </c>
      <c r="AO473" s="156">
        <f>+(M473-AN473)/10</f>
        <v>800000</v>
      </c>
      <c r="AP473" s="156">
        <v>800000</v>
      </c>
      <c r="AQ473" s="169">
        <v>800000</v>
      </c>
      <c r="AR473" s="169">
        <v>800000</v>
      </c>
      <c r="AS473" s="169">
        <v>800000</v>
      </c>
      <c r="AT473" s="169">
        <v>800000</v>
      </c>
      <c r="AU473" s="169">
        <v>800000</v>
      </c>
      <c r="AV473" s="156">
        <v>800000</v>
      </c>
      <c r="AW473" s="156">
        <v>800000</v>
      </c>
      <c r="AX473" s="170">
        <v>800000</v>
      </c>
      <c r="AY473" s="171"/>
      <c r="AZ473" s="41">
        <f t="shared" si="174"/>
        <v>10000000</v>
      </c>
      <c r="BA473" s="41">
        <f t="shared" si="198"/>
        <v>0</v>
      </c>
      <c r="BB473" s="153" t="s">
        <v>66</v>
      </c>
      <c r="BD473" s="173"/>
    </row>
    <row r="474" spans="1:56" s="172" customFormat="1" ht="22.5" customHeight="1">
      <c r="A474" s="153">
        <v>2</v>
      </c>
      <c r="B474" s="153">
        <v>11</v>
      </c>
      <c r="C474" s="1135" t="s">
        <v>691</v>
      </c>
      <c r="D474" s="153">
        <v>3.1</v>
      </c>
      <c r="E474" s="153">
        <v>9</v>
      </c>
      <c r="F474" s="162" t="s">
        <v>692</v>
      </c>
      <c r="G474" s="162" t="s">
        <v>342</v>
      </c>
      <c r="H474" s="162" t="s">
        <v>66</v>
      </c>
      <c r="I474" s="156"/>
      <c r="J474" s="162" t="s">
        <v>68</v>
      </c>
      <c r="K474" s="550">
        <v>18.189699999999998</v>
      </c>
      <c r="L474" s="550">
        <v>99.090900000000005</v>
      </c>
      <c r="M474" s="331">
        <v>9500000</v>
      </c>
      <c r="N474" s="331">
        <v>9500000</v>
      </c>
      <c r="O474" s="156"/>
      <c r="P474" s="1144">
        <v>1</v>
      </c>
      <c r="Q474" s="1144">
        <v>1</v>
      </c>
      <c r="R474" s="1144">
        <v>1</v>
      </c>
      <c r="S474" s="1144">
        <v>1</v>
      </c>
      <c r="T474" s="1144">
        <v>1</v>
      </c>
      <c r="U474" s="864">
        <v>1613</v>
      </c>
      <c r="V474" s="864">
        <v>1000</v>
      </c>
      <c r="W474" s="864"/>
      <c r="X474" s="1136" t="s">
        <v>79</v>
      </c>
      <c r="Y474" s="1137">
        <v>827</v>
      </c>
      <c r="Z474" s="864">
        <v>50</v>
      </c>
      <c r="AA474" s="153"/>
      <c r="AB474" s="153"/>
      <c r="AC474" s="153">
        <v>2563</v>
      </c>
      <c r="AD474" s="153">
        <v>2563</v>
      </c>
      <c r="AE474" s="153" t="s">
        <v>69</v>
      </c>
      <c r="AF474" s="162">
        <v>180</v>
      </c>
      <c r="AG474" s="166" t="s">
        <v>95</v>
      </c>
      <c r="AH474" s="166"/>
      <c r="AI474" s="167"/>
      <c r="AJ474" s="331">
        <v>9500000</v>
      </c>
      <c r="AK474" s="168"/>
      <c r="AL474" s="156">
        <v>9500000</v>
      </c>
      <c r="AM474" s="156"/>
      <c r="AN474" s="156">
        <v>2500000</v>
      </c>
      <c r="AO474" s="156">
        <f>+(M474-AN474)/10</f>
        <v>700000</v>
      </c>
      <c r="AP474" s="156">
        <v>700000</v>
      </c>
      <c r="AQ474" s="156">
        <v>700000</v>
      </c>
      <c r="AR474" s="156">
        <v>700000</v>
      </c>
      <c r="AS474" s="156">
        <v>700000</v>
      </c>
      <c r="AT474" s="156">
        <v>700000</v>
      </c>
      <c r="AU474" s="156">
        <v>700000</v>
      </c>
      <c r="AV474" s="156">
        <v>700000</v>
      </c>
      <c r="AW474" s="156">
        <v>700000</v>
      </c>
      <c r="AX474" s="170">
        <v>700000</v>
      </c>
      <c r="AY474" s="171"/>
      <c r="AZ474" s="41">
        <f t="shared" si="174"/>
        <v>9500000</v>
      </c>
      <c r="BA474" s="41">
        <f t="shared" si="198"/>
        <v>0</v>
      </c>
      <c r="BB474" s="153" t="s">
        <v>66</v>
      </c>
      <c r="BD474" s="173"/>
    </row>
    <row r="475" spans="1:56" s="172" customFormat="1" ht="23.25">
      <c r="A475" s="153">
        <v>2</v>
      </c>
      <c r="B475" s="153">
        <v>12</v>
      </c>
      <c r="C475" s="163" t="s">
        <v>693</v>
      </c>
      <c r="D475" s="153">
        <v>3.2</v>
      </c>
      <c r="E475" s="153">
        <v>9</v>
      </c>
      <c r="F475" s="157" t="s">
        <v>694</v>
      </c>
      <c r="G475" s="157" t="s">
        <v>695</v>
      </c>
      <c r="H475" s="157" t="s">
        <v>66</v>
      </c>
      <c r="I475" s="156"/>
      <c r="J475" s="157" t="s">
        <v>68</v>
      </c>
      <c r="K475" s="1127">
        <v>17.601432169999999</v>
      </c>
      <c r="L475" s="1127">
        <v>99.184734789999993</v>
      </c>
      <c r="M475" s="330">
        <v>10000000</v>
      </c>
      <c r="N475" s="1128"/>
      <c r="O475" s="330">
        <v>10000000</v>
      </c>
      <c r="P475" s="157">
        <v>1</v>
      </c>
      <c r="Q475" s="157">
        <v>1</v>
      </c>
      <c r="R475" s="1143">
        <v>2</v>
      </c>
      <c r="S475" s="1143">
        <v>2</v>
      </c>
      <c r="T475" s="1143">
        <v>2</v>
      </c>
      <c r="U475" s="1129" t="s">
        <v>79</v>
      </c>
      <c r="V475" s="1129">
        <v>2000</v>
      </c>
      <c r="W475" s="864"/>
      <c r="X475" s="1130">
        <v>0</v>
      </c>
      <c r="Y475" s="1129">
        <v>400</v>
      </c>
      <c r="Z475" s="1129">
        <v>50</v>
      </c>
      <c r="AA475" s="153"/>
      <c r="AB475" s="153"/>
      <c r="AC475" s="153">
        <v>2563</v>
      </c>
      <c r="AD475" s="153">
        <v>2563</v>
      </c>
      <c r="AE475" s="153" t="s">
        <v>69</v>
      </c>
      <c r="AF475" s="157">
        <v>180</v>
      </c>
      <c r="AG475" s="166" t="s">
        <v>95</v>
      </c>
      <c r="AH475" s="166"/>
      <c r="AI475" s="167"/>
      <c r="AJ475" s="330">
        <v>10000000</v>
      </c>
      <c r="AK475" s="168"/>
      <c r="AL475" s="156">
        <v>10000000</v>
      </c>
      <c r="AM475" s="156">
        <v>3600000</v>
      </c>
      <c r="AN475" s="156">
        <v>3000000</v>
      </c>
      <c r="AO475" s="156">
        <f t="shared" ref="AO475" si="202">+(AJ475-AN475)/10</f>
        <v>700000</v>
      </c>
      <c r="AP475" s="156">
        <f t="shared" ref="AP475:AX475" si="203">$AO$186</f>
        <v>300000</v>
      </c>
      <c r="AQ475" s="169">
        <f t="shared" si="203"/>
        <v>300000</v>
      </c>
      <c r="AR475" s="169">
        <f t="shared" si="203"/>
        <v>300000</v>
      </c>
      <c r="AS475" s="169">
        <f t="shared" si="203"/>
        <v>300000</v>
      </c>
      <c r="AT475" s="169">
        <f t="shared" si="203"/>
        <v>300000</v>
      </c>
      <c r="AU475" s="169">
        <f t="shared" si="203"/>
        <v>300000</v>
      </c>
      <c r="AV475" s="156">
        <f t="shared" si="203"/>
        <v>300000</v>
      </c>
      <c r="AW475" s="156">
        <f t="shared" si="203"/>
        <v>300000</v>
      </c>
      <c r="AX475" s="170">
        <f t="shared" si="203"/>
        <v>300000</v>
      </c>
      <c r="AY475" s="171"/>
      <c r="AZ475" s="41">
        <f t="shared" ref="AZ475" si="204">SUM(AM475:AX475)</f>
        <v>10000000</v>
      </c>
      <c r="BA475" s="41">
        <f t="shared" si="198"/>
        <v>0</v>
      </c>
      <c r="BB475" s="153" t="s">
        <v>66</v>
      </c>
      <c r="BD475" s="173"/>
    </row>
    <row r="476" spans="1:56" s="130" customFormat="1" ht="23.25">
      <c r="A476" s="153">
        <v>2</v>
      </c>
      <c r="B476" s="153">
        <v>13</v>
      </c>
      <c r="C476" s="382" t="s">
        <v>696</v>
      </c>
      <c r="D476" s="110">
        <v>3.1</v>
      </c>
      <c r="E476" s="110">
        <v>9</v>
      </c>
      <c r="F476" s="165" t="s">
        <v>697</v>
      </c>
      <c r="G476" s="165" t="s">
        <v>695</v>
      </c>
      <c r="H476" s="165" t="s">
        <v>66</v>
      </c>
      <c r="I476" s="637"/>
      <c r="J476" s="165" t="s">
        <v>68</v>
      </c>
      <c r="K476" s="1139">
        <v>17.52457639</v>
      </c>
      <c r="L476" s="1139">
        <v>99.209152059999994</v>
      </c>
      <c r="M476" s="1140">
        <v>10000000</v>
      </c>
      <c r="N476" s="1140">
        <v>10000000</v>
      </c>
      <c r="O476" s="637"/>
      <c r="P476" s="165">
        <v>1</v>
      </c>
      <c r="Q476" s="165">
        <v>1</v>
      </c>
      <c r="R476" s="165">
        <v>4</v>
      </c>
      <c r="S476" s="165">
        <v>4</v>
      </c>
      <c r="T476" s="1143">
        <v>2</v>
      </c>
      <c r="U476" s="1141">
        <v>1100</v>
      </c>
      <c r="V476" s="1141">
        <v>0</v>
      </c>
      <c r="W476" s="395"/>
      <c r="X476" s="1142">
        <v>0</v>
      </c>
      <c r="Y476" s="1141">
        <v>215</v>
      </c>
      <c r="Z476" s="1141">
        <v>40</v>
      </c>
      <c r="AA476" s="110"/>
      <c r="AB476" s="110"/>
      <c r="AC476" s="110">
        <v>2563</v>
      </c>
      <c r="AD476" s="110">
        <v>2563</v>
      </c>
      <c r="AE476" s="110" t="s">
        <v>69</v>
      </c>
      <c r="AF476" s="165">
        <v>150</v>
      </c>
      <c r="AG476" s="105" t="s">
        <v>95</v>
      </c>
      <c r="AH476" s="105"/>
      <c r="AI476" s="262"/>
      <c r="AJ476" s="1140">
        <v>10000000</v>
      </c>
      <c r="AK476" s="70"/>
      <c r="AL476" s="637">
        <v>10000000</v>
      </c>
      <c r="AM476" s="637"/>
      <c r="AN476" s="156">
        <v>2000000</v>
      </c>
      <c r="AO476" s="156">
        <f>+(M476-AN476)/10</f>
        <v>800000</v>
      </c>
      <c r="AP476" s="156">
        <v>800000</v>
      </c>
      <c r="AQ476" s="169">
        <v>800000</v>
      </c>
      <c r="AR476" s="169">
        <v>800000</v>
      </c>
      <c r="AS476" s="169">
        <v>800000</v>
      </c>
      <c r="AT476" s="169">
        <v>800000</v>
      </c>
      <c r="AU476" s="169">
        <v>800000</v>
      </c>
      <c r="AV476" s="156">
        <v>800000</v>
      </c>
      <c r="AW476" s="156">
        <v>800000</v>
      </c>
      <c r="AX476" s="170">
        <v>800000</v>
      </c>
      <c r="AY476" s="171"/>
      <c r="AZ476" s="41">
        <f t="shared" si="174"/>
        <v>10000000</v>
      </c>
      <c r="BA476" s="41">
        <f t="shared" si="198"/>
        <v>0</v>
      </c>
      <c r="BB476" s="110" t="s">
        <v>66</v>
      </c>
      <c r="BD476" s="181"/>
    </row>
    <row r="477" spans="1:56" s="130" customFormat="1" ht="23.25">
      <c r="A477" s="153">
        <v>2</v>
      </c>
      <c r="B477" s="153">
        <v>14</v>
      </c>
      <c r="C477" s="382" t="s">
        <v>698</v>
      </c>
      <c r="D477" s="110">
        <v>3.1</v>
      </c>
      <c r="E477" s="110">
        <v>9</v>
      </c>
      <c r="F477" s="165" t="s">
        <v>699</v>
      </c>
      <c r="G477" s="165" t="s">
        <v>162</v>
      </c>
      <c r="H477" s="165" t="s">
        <v>66</v>
      </c>
      <c r="I477" s="637"/>
      <c r="J477" s="165" t="s">
        <v>68</v>
      </c>
      <c r="K477" s="1139">
        <v>18.318128179999999</v>
      </c>
      <c r="L477" s="1139">
        <v>99.245099359999998</v>
      </c>
      <c r="M477" s="1140">
        <v>8000000</v>
      </c>
      <c r="N477" s="1140">
        <v>8000000</v>
      </c>
      <c r="O477" s="637"/>
      <c r="P477" s="165">
        <v>1</v>
      </c>
      <c r="Q477" s="1143">
        <v>2</v>
      </c>
      <c r="R477" s="165">
        <v>4</v>
      </c>
      <c r="S477" s="165">
        <v>4</v>
      </c>
      <c r="T477" s="1143">
        <v>2</v>
      </c>
      <c r="U477" s="1141">
        <v>3000</v>
      </c>
      <c r="V477" s="1141">
        <v>0</v>
      </c>
      <c r="W477" s="395"/>
      <c r="X477" s="1142">
        <v>0</v>
      </c>
      <c r="Y477" s="1141">
        <v>620</v>
      </c>
      <c r="Z477" s="1141">
        <v>40</v>
      </c>
      <c r="AA477" s="110"/>
      <c r="AB477" s="110"/>
      <c r="AC477" s="110">
        <v>2563</v>
      </c>
      <c r="AD477" s="110">
        <v>2563</v>
      </c>
      <c r="AE477" s="110" t="s">
        <v>69</v>
      </c>
      <c r="AF477" s="165">
        <v>35</v>
      </c>
      <c r="AG477" s="105" t="s">
        <v>95</v>
      </c>
      <c r="AH477" s="105"/>
      <c r="AI477" s="262"/>
      <c r="AJ477" s="1140">
        <v>8000000</v>
      </c>
      <c r="AK477" s="70"/>
      <c r="AL477" s="637">
        <v>8000000</v>
      </c>
      <c r="AM477" s="637"/>
      <c r="AN477" s="156">
        <v>2000000</v>
      </c>
      <c r="AO477" s="156">
        <f>+(M477-AN477)/10</f>
        <v>600000</v>
      </c>
      <c r="AP477" s="156">
        <v>600000</v>
      </c>
      <c r="AQ477" s="169">
        <v>600000</v>
      </c>
      <c r="AR477" s="169">
        <v>600000</v>
      </c>
      <c r="AS477" s="169">
        <v>600000</v>
      </c>
      <c r="AT477" s="169">
        <v>600000</v>
      </c>
      <c r="AU477" s="169">
        <v>600000</v>
      </c>
      <c r="AV477" s="156">
        <v>600000</v>
      </c>
      <c r="AW477" s="156">
        <v>600000</v>
      </c>
      <c r="AX477" s="170">
        <v>600000</v>
      </c>
      <c r="AY477" s="171"/>
      <c r="AZ477" s="41">
        <f t="shared" si="174"/>
        <v>8000000</v>
      </c>
      <c r="BA477" s="41">
        <f t="shared" si="198"/>
        <v>0</v>
      </c>
      <c r="BB477" s="110" t="s">
        <v>66</v>
      </c>
      <c r="BD477" s="181"/>
    </row>
    <row r="478" spans="1:56" s="130" customFormat="1" ht="23.25">
      <c r="A478" s="153">
        <v>2</v>
      </c>
      <c r="B478" s="153">
        <v>15</v>
      </c>
      <c r="C478" s="382" t="s">
        <v>700</v>
      </c>
      <c r="D478" s="110">
        <v>3.1</v>
      </c>
      <c r="E478" s="110">
        <v>9</v>
      </c>
      <c r="F478" s="165" t="s">
        <v>701</v>
      </c>
      <c r="G478" s="165" t="s">
        <v>365</v>
      </c>
      <c r="H478" s="165" t="s">
        <v>66</v>
      </c>
      <c r="I478" s="637"/>
      <c r="J478" s="165" t="s">
        <v>68</v>
      </c>
      <c r="K478" s="1139">
        <v>18.119107700000001</v>
      </c>
      <c r="L478" s="1139">
        <v>99.114451700000004</v>
      </c>
      <c r="M478" s="1140">
        <v>9500000</v>
      </c>
      <c r="N478" s="1140">
        <v>9500000</v>
      </c>
      <c r="O478" s="637"/>
      <c r="P478" s="165">
        <v>1</v>
      </c>
      <c r="Q478" s="165">
        <v>1</v>
      </c>
      <c r="R478" s="165">
        <v>4</v>
      </c>
      <c r="S478" s="1143">
        <v>2</v>
      </c>
      <c r="T478" s="1143">
        <v>2</v>
      </c>
      <c r="U478" s="1141">
        <v>0</v>
      </c>
      <c r="V478" s="1141">
        <v>2700</v>
      </c>
      <c r="W478" s="395"/>
      <c r="X478" s="1142">
        <v>0</v>
      </c>
      <c r="Y478" s="1141">
        <v>540</v>
      </c>
      <c r="Z478" s="1141">
        <v>40</v>
      </c>
      <c r="AA478" s="110"/>
      <c r="AB478" s="110"/>
      <c r="AC478" s="110">
        <v>2563</v>
      </c>
      <c r="AD478" s="110">
        <v>2563</v>
      </c>
      <c r="AE478" s="110" t="s">
        <v>69</v>
      </c>
      <c r="AF478" s="165">
        <v>50</v>
      </c>
      <c r="AG478" s="105" t="s">
        <v>95</v>
      </c>
      <c r="AH478" s="105"/>
      <c r="AI478" s="262"/>
      <c r="AJ478" s="1140">
        <v>9500000</v>
      </c>
      <c r="AK478" s="70"/>
      <c r="AL478" s="637">
        <v>9500000</v>
      </c>
      <c r="AM478" s="637"/>
      <c r="AN478" s="156">
        <v>2500000</v>
      </c>
      <c r="AO478" s="156">
        <f>+(M478-AN478)/10</f>
        <v>700000</v>
      </c>
      <c r="AP478" s="156">
        <v>700000</v>
      </c>
      <c r="AQ478" s="156">
        <v>700000</v>
      </c>
      <c r="AR478" s="156">
        <v>700000</v>
      </c>
      <c r="AS478" s="156">
        <v>700000</v>
      </c>
      <c r="AT478" s="156">
        <v>700000</v>
      </c>
      <c r="AU478" s="156">
        <v>700000</v>
      </c>
      <c r="AV478" s="156">
        <v>700000</v>
      </c>
      <c r="AW478" s="156">
        <v>700000</v>
      </c>
      <c r="AX478" s="170">
        <v>700000</v>
      </c>
      <c r="AY478" s="171"/>
      <c r="AZ478" s="41">
        <f t="shared" si="174"/>
        <v>9500000</v>
      </c>
      <c r="BA478" s="41">
        <f t="shared" si="198"/>
        <v>0</v>
      </c>
      <c r="BB478" s="110" t="s">
        <v>66</v>
      </c>
      <c r="BD478" s="181"/>
    </row>
    <row r="479" spans="1:56" s="130" customFormat="1" ht="23.25">
      <c r="A479" s="110">
        <v>2</v>
      </c>
      <c r="B479" s="153">
        <v>16</v>
      </c>
      <c r="C479" s="382" t="s">
        <v>702</v>
      </c>
      <c r="D479" s="110">
        <v>3.1</v>
      </c>
      <c r="E479" s="110">
        <v>9</v>
      </c>
      <c r="F479" s="165" t="s">
        <v>703</v>
      </c>
      <c r="G479" s="165" t="s">
        <v>370</v>
      </c>
      <c r="H479" s="165" t="s">
        <v>66</v>
      </c>
      <c r="I479" s="637"/>
      <c r="J479" s="165" t="s">
        <v>68</v>
      </c>
      <c r="K479" s="1139">
        <v>18.799399999999999</v>
      </c>
      <c r="L479" s="1139">
        <v>99.484899999999996</v>
      </c>
      <c r="M479" s="1140">
        <v>5000000</v>
      </c>
      <c r="N479" s="1140"/>
      <c r="O479" s="637">
        <f>+M479</f>
        <v>5000000</v>
      </c>
      <c r="P479" s="165"/>
      <c r="Q479" s="165"/>
      <c r="R479" s="165"/>
      <c r="S479" s="165"/>
      <c r="T479" s="165"/>
      <c r="U479" s="1141"/>
      <c r="V479" s="1141"/>
      <c r="W479" s="395"/>
      <c r="X479" s="1142"/>
      <c r="Y479" s="1141"/>
      <c r="Z479" s="1141"/>
      <c r="AA479" s="110"/>
      <c r="AB479" s="110"/>
      <c r="AC479" s="110">
        <v>2563</v>
      </c>
      <c r="AD479" s="110">
        <v>2563</v>
      </c>
      <c r="AE479" s="110" t="s">
        <v>69</v>
      </c>
      <c r="AF479" s="165">
        <v>50</v>
      </c>
      <c r="AG479" s="105" t="s">
        <v>95</v>
      </c>
      <c r="AH479" s="105"/>
      <c r="AI479" s="262"/>
      <c r="AJ479" s="304">
        <v>5000000</v>
      </c>
      <c r="AK479" s="825"/>
      <c r="AL479" s="304">
        <v>5000000</v>
      </c>
      <c r="AM479" s="1145"/>
      <c r="AN479" s="322">
        <f t="shared" ref="AN479" si="205">0.2*AL479</f>
        <v>1000000</v>
      </c>
      <c r="AO479" s="156">
        <f>+(M479-AN479)/10</f>
        <v>400000</v>
      </c>
      <c r="AP479" s="300">
        <v>400000</v>
      </c>
      <c r="AQ479" s="458">
        <v>400000</v>
      </c>
      <c r="AR479" s="1146">
        <v>400000</v>
      </c>
      <c r="AS479" s="458">
        <v>400000</v>
      </c>
      <c r="AT479" s="1146">
        <v>400000</v>
      </c>
      <c r="AU479" s="458">
        <v>400000</v>
      </c>
      <c r="AV479" s="1147">
        <v>400000</v>
      </c>
      <c r="AW479" s="1148">
        <v>400000</v>
      </c>
      <c r="AX479" s="325">
        <v>400000</v>
      </c>
      <c r="AY479" s="326"/>
      <c r="AZ479" s="41">
        <f t="shared" si="174"/>
        <v>5000000</v>
      </c>
      <c r="BA479" s="41">
        <f t="shared" si="198"/>
        <v>0</v>
      </c>
      <c r="BB479" s="110" t="s">
        <v>66</v>
      </c>
      <c r="BD479" s="181"/>
    </row>
    <row r="480" spans="1:56" s="74" customFormat="1" ht="23.2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7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70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71"/>
      <c r="AY480" s="72"/>
      <c r="AZ480" s="41">
        <f t="shared" si="174"/>
        <v>0</v>
      </c>
      <c r="BA480" s="41">
        <f t="shared" si="198"/>
        <v>0</v>
      </c>
      <c r="BB480" s="73" t="s">
        <v>66</v>
      </c>
      <c r="BD480" s="75"/>
    </row>
    <row r="481" spans="1:56" s="226" customFormat="1" ht="23.25">
      <c r="B481" s="223">
        <f>COUNT(B482:B489)</f>
        <v>6</v>
      </c>
      <c r="C481" s="255" t="s">
        <v>118</v>
      </c>
      <c r="D481" s="264"/>
      <c r="E481" s="223"/>
      <c r="F481" s="223"/>
      <c r="G481" s="223"/>
      <c r="H481" s="223"/>
      <c r="I481" s="223"/>
      <c r="J481" s="223"/>
      <c r="K481" s="223"/>
      <c r="L481" s="223"/>
      <c r="M481" s="227">
        <f>SUM(M482:M489)</f>
        <v>76350000</v>
      </c>
      <c r="N481" s="227">
        <f>SUM(N482:N489)</f>
        <v>76350000</v>
      </c>
      <c r="O481" s="332">
        <f>+M481-N481</f>
        <v>0</v>
      </c>
      <c r="P481" s="223"/>
      <c r="U481" s="227">
        <f>SUM(U482:U489)</f>
        <v>15776</v>
      </c>
      <c r="V481" s="227">
        <f t="shared" ref="V481:Z481" si="206">SUM(V482:V489)</f>
        <v>0</v>
      </c>
      <c r="W481" s="227">
        <f t="shared" si="206"/>
        <v>0</v>
      </c>
      <c r="X481" s="227">
        <f t="shared" si="206"/>
        <v>0</v>
      </c>
      <c r="Y481" s="227">
        <f t="shared" si="206"/>
        <v>2053</v>
      </c>
      <c r="Z481" s="227">
        <f t="shared" si="206"/>
        <v>283.72602739726028</v>
      </c>
      <c r="AH481" s="223"/>
      <c r="AI481" s="223"/>
      <c r="AJ481" s="333">
        <f>+AJ483+AJ484+AJ485+AJ486+AJ487+AJ488</f>
        <v>76350000</v>
      </c>
      <c r="AK481" s="265"/>
      <c r="AL481" s="333">
        <f t="shared" ref="AL481:AX481" si="207">SUM(AL482:AL489)</f>
        <v>76350000</v>
      </c>
      <c r="AM481" s="333">
        <f t="shared" si="207"/>
        <v>763500</v>
      </c>
      <c r="AN481" s="333">
        <f t="shared" si="207"/>
        <v>2290500</v>
      </c>
      <c r="AO481" s="333">
        <f t="shared" si="207"/>
        <v>4581000</v>
      </c>
      <c r="AP481" s="333">
        <f t="shared" si="207"/>
        <v>6108000</v>
      </c>
      <c r="AQ481" s="333">
        <f t="shared" si="207"/>
        <v>7635000</v>
      </c>
      <c r="AR481" s="333">
        <f t="shared" si="207"/>
        <v>12216000</v>
      </c>
      <c r="AS481" s="333">
        <f t="shared" si="207"/>
        <v>16797000</v>
      </c>
      <c r="AT481" s="333">
        <f t="shared" si="207"/>
        <v>11452500</v>
      </c>
      <c r="AU481" s="333">
        <f t="shared" si="207"/>
        <v>6108000</v>
      </c>
      <c r="AV481" s="333">
        <f t="shared" si="207"/>
        <v>3817500</v>
      </c>
      <c r="AW481" s="333">
        <f t="shared" si="207"/>
        <v>3054000</v>
      </c>
      <c r="AX481" s="334">
        <f t="shared" si="207"/>
        <v>1527000</v>
      </c>
      <c r="AY481" s="334"/>
      <c r="AZ481" s="41">
        <f t="shared" si="174"/>
        <v>76350000</v>
      </c>
      <c r="BA481" s="41">
        <f t="shared" si="198"/>
        <v>0</v>
      </c>
      <c r="BB481" s="254" t="s">
        <v>76</v>
      </c>
      <c r="BD481" s="267"/>
    </row>
    <row r="482" spans="1:56" s="74" customFormat="1" ht="23.2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7"/>
      <c r="N482" s="67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70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71"/>
      <c r="AY482" s="72"/>
      <c r="AZ482" s="41">
        <f t="shared" si="174"/>
        <v>0</v>
      </c>
      <c r="BA482" s="41">
        <f t="shared" si="198"/>
        <v>0</v>
      </c>
      <c r="BB482" s="73" t="s">
        <v>76</v>
      </c>
      <c r="BD482" s="75"/>
    </row>
    <row r="483" spans="1:56" s="130" customFormat="1" ht="23.25">
      <c r="A483" s="110">
        <v>2</v>
      </c>
      <c r="B483" s="234">
        <v>1</v>
      </c>
      <c r="C483" s="554" t="s">
        <v>704</v>
      </c>
      <c r="D483" s="110">
        <v>3.1</v>
      </c>
      <c r="E483" s="555">
        <v>2</v>
      </c>
      <c r="F483" s="1149" t="s">
        <v>629</v>
      </c>
      <c r="G483" s="1149" t="s">
        <v>224</v>
      </c>
      <c r="H483" s="1149" t="s">
        <v>76</v>
      </c>
      <c r="I483" s="1150" t="s">
        <v>78</v>
      </c>
      <c r="J483" s="238" t="s">
        <v>705</v>
      </c>
      <c r="K483" s="1151" t="s">
        <v>706</v>
      </c>
      <c r="L483" s="1151" t="s">
        <v>707</v>
      </c>
      <c r="M483" s="125">
        <v>18000000</v>
      </c>
      <c r="N483" s="125">
        <v>18000000</v>
      </c>
      <c r="O483" s="125">
        <f t="shared" ref="O483:O488" si="208">+M483-N483</f>
        <v>0</v>
      </c>
      <c r="P483" s="162">
        <v>1</v>
      </c>
      <c r="Q483" s="162">
        <v>4</v>
      </c>
      <c r="R483" s="162">
        <v>4</v>
      </c>
      <c r="S483" s="162">
        <v>4</v>
      </c>
      <c r="T483" s="162">
        <v>4</v>
      </c>
      <c r="U483" s="111">
        <v>3300</v>
      </c>
      <c r="V483" s="1152" t="s">
        <v>79</v>
      </c>
      <c r="W483" s="110"/>
      <c r="X483" s="1153">
        <v>0</v>
      </c>
      <c r="Y483" s="864">
        <v>1300</v>
      </c>
      <c r="Z483" s="864">
        <v>52</v>
      </c>
      <c r="AA483" s="110" t="s">
        <v>79</v>
      </c>
      <c r="AB483" s="110" t="s">
        <v>79</v>
      </c>
      <c r="AC483" s="110">
        <v>2563</v>
      </c>
      <c r="AD483" s="110">
        <v>2563</v>
      </c>
      <c r="AE483" s="110">
        <v>1</v>
      </c>
      <c r="AF483" s="110">
        <v>365</v>
      </c>
      <c r="AG483" s="110" t="s">
        <v>80</v>
      </c>
      <c r="AH483" s="110"/>
      <c r="AI483" s="110"/>
      <c r="AJ483" s="125">
        <f t="shared" ref="AJ483:AJ486" si="209">SUM(AM483:AX483)</f>
        <v>18000000</v>
      </c>
      <c r="AK483" s="128"/>
      <c r="AL483" s="125">
        <v>18000000</v>
      </c>
      <c r="AM483" s="125">
        <v>180000</v>
      </c>
      <c r="AN483" s="125">
        <v>540000</v>
      </c>
      <c r="AO483" s="125">
        <v>1080000</v>
      </c>
      <c r="AP483" s="125">
        <v>1440000</v>
      </c>
      <c r="AQ483" s="125">
        <v>1800000</v>
      </c>
      <c r="AR483" s="125">
        <v>2880000</v>
      </c>
      <c r="AS483" s="125">
        <v>3960000</v>
      </c>
      <c r="AT483" s="125">
        <v>2700000</v>
      </c>
      <c r="AU483" s="125">
        <v>1440000</v>
      </c>
      <c r="AV483" s="125">
        <v>900000</v>
      </c>
      <c r="AW483" s="125">
        <v>720000</v>
      </c>
      <c r="AX483" s="179">
        <v>360000</v>
      </c>
      <c r="AY483" s="180"/>
      <c r="AZ483" s="41">
        <f t="shared" si="174"/>
        <v>18000000</v>
      </c>
      <c r="BA483" s="41">
        <f t="shared" si="198"/>
        <v>0</v>
      </c>
      <c r="BB483" s="110" t="s">
        <v>76</v>
      </c>
      <c r="BD483" s="181"/>
    </row>
    <row r="484" spans="1:56" s="130" customFormat="1" ht="23.25">
      <c r="A484" s="110">
        <v>2</v>
      </c>
      <c r="B484" s="234">
        <v>2</v>
      </c>
      <c r="C484" s="235" t="s">
        <v>708</v>
      </c>
      <c r="D484" s="110">
        <v>3.1</v>
      </c>
      <c r="E484" s="236">
        <v>2</v>
      </c>
      <c r="F484" s="234" t="s">
        <v>124</v>
      </c>
      <c r="G484" s="234" t="s">
        <v>124</v>
      </c>
      <c r="H484" s="234" t="s">
        <v>76</v>
      </c>
      <c r="I484" s="237" t="s">
        <v>90</v>
      </c>
      <c r="J484" s="237" t="s">
        <v>643</v>
      </c>
      <c r="K484" s="1115">
        <v>20.422599999999999</v>
      </c>
      <c r="L484" s="1115">
        <v>99.896199999999993</v>
      </c>
      <c r="M484" s="125">
        <v>10000000</v>
      </c>
      <c r="N484" s="125">
        <v>10000000</v>
      </c>
      <c r="O484" s="125">
        <f t="shared" si="208"/>
        <v>0</v>
      </c>
      <c r="P484" s="234">
        <v>1</v>
      </c>
      <c r="Q484" s="234">
        <v>1</v>
      </c>
      <c r="R484" s="234">
        <v>4</v>
      </c>
      <c r="S484" s="1154">
        <v>3</v>
      </c>
      <c r="T484" s="1154">
        <v>3</v>
      </c>
      <c r="U484" s="111">
        <v>5000</v>
      </c>
      <c r="V484" s="1152" t="s">
        <v>79</v>
      </c>
      <c r="W484" s="110"/>
      <c r="X484" s="1153">
        <v>0</v>
      </c>
      <c r="Y484" s="586">
        <v>100</v>
      </c>
      <c r="Z484" s="586">
        <v>34</v>
      </c>
      <c r="AA484" s="110" t="s">
        <v>79</v>
      </c>
      <c r="AB484" s="110" t="s">
        <v>79</v>
      </c>
      <c r="AC484" s="110">
        <v>2563</v>
      </c>
      <c r="AD484" s="110">
        <v>2563</v>
      </c>
      <c r="AE484" s="110">
        <v>1</v>
      </c>
      <c r="AF484" s="110">
        <v>365</v>
      </c>
      <c r="AG484" s="110" t="s">
        <v>80</v>
      </c>
      <c r="AH484" s="110"/>
      <c r="AI484" s="110"/>
      <c r="AJ484" s="125">
        <f t="shared" si="209"/>
        <v>10000000</v>
      </c>
      <c r="AK484" s="128"/>
      <c r="AL484" s="125">
        <v>10000000</v>
      </c>
      <c r="AM484" s="125">
        <v>100000</v>
      </c>
      <c r="AN484" s="125">
        <v>300000</v>
      </c>
      <c r="AO484" s="125">
        <v>600000</v>
      </c>
      <c r="AP484" s="125">
        <v>800000</v>
      </c>
      <c r="AQ484" s="125">
        <v>1000000</v>
      </c>
      <c r="AR484" s="125">
        <v>1600000</v>
      </c>
      <c r="AS484" s="125">
        <v>2200000</v>
      </c>
      <c r="AT484" s="125">
        <v>1500000</v>
      </c>
      <c r="AU484" s="125">
        <v>800000</v>
      </c>
      <c r="AV484" s="125">
        <v>500000</v>
      </c>
      <c r="AW484" s="125">
        <v>400000</v>
      </c>
      <c r="AX484" s="179">
        <v>200000</v>
      </c>
      <c r="AY484" s="180"/>
      <c r="AZ484" s="41">
        <f t="shared" si="174"/>
        <v>10000000</v>
      </c>
      <c r="BA484" s="41">
        <f t="shared" si="198"/>
        <v>0</v>
      </c>
      <c r="BB484" s="110" t="s">
        <v>76</v>
      </c>
      <c r="BD484" s="181"/>
    </row>
    <row r="485" spans="1:56" s="353" customFormat="1" ht="23.25">
      <c r="A485" s="110">
        <v>2</v>
      </c>
      <c r="B485" s="234">
        <v>3</v>
      </c>
      <c r="C485" s="536" t="s">
        <v>709</v>
      </c>
      <c r="D485" s="110">
        <v>3.1</v>
      </c>
      <c r="E485" s="555">
        <v>2</v>
      </c>
      <c r="F485" s="162" t="s">
        <v>710</v>
      </c>
      <c r="G485" s="162" t="s">
        <v>65</v>
      </c>
      <c r="H485" s="162" t="s">
        <v>76</v>
      </c>
      <c r="I485" s="537" t="s">
        <v>78</v>
      </c>
      <c r="J485" s="537" t="s">
        <v>77</v>
      </c>
      <c r="K485" s="550">
        <v>19.902000000000001</v>
      </c>
      <c r="L485" s="550">
        <v>99.859899999999996</v>
      </c>
      <c r="M485" s="364">
        <v>3550000</v>
      </c>
      <c r="N485" s="364">
        <v>3550000</v>
      </c>
      <c r="O485" s="125">
        <f t="shared" si="208"/>
        <v>0</v>
      </c>
      <c r="P485" s="162">
        <v>1</v>
      </c>
      <c r="Q485" s="162">
        <v>1</v>
      </c>
      <c r="R485" s="162">
        <v>4</v>
      </c>
      <c r="S485" s="162">
        <v>4</v>
      </c>
      <c r="T485" s="162">
        <v>4</v>
      </c>
      <c r="U485" s="111">
        <v>2880</v>
      </c>
      <c r="V485" s="1152" t="s">
        <v>79</v>
      </c>
      <c r="W485" s="110"/>
      <c r="X485" s="1153">
        <v>0</v>
      </c>
      <c r="Y485" s="864">
        <v>80</v>
      </c>
      <c r="Z485" s="864">
        <v>34</v>
      </c>
      <c r="AA485" s="110" t="s">
        <v>79</v>
      </c>
      <c r="AB485" s="110" t="s">
        <v>79</v>
      </c>
      <c r="AC485" s="110">
        <v>2563</v>
      </c>
      <c r="AD485" s="110">
        <v>2563</v>
      </c>
      <c r="AE485" s="110">
        <v>1</v>
      </c>
      <c r="AF485" s="110">
        <v>365</v>
      </c>
      <c r="AG485" s="110" t="s">
        <v>80</v>
      </c>
      <c r="AH485" s="110"/>
      <c r="AI485" s="361"/>
      <c r="AJ485" s="125">
        <f t="shared" si="209"/>
        <v>3550000</v>
      </c>
      <c r="AK485" s="364"/>
      <c r="AL485" s="364">
        <v>3550000</v>
      </c>
      <c r="AM485" s="364">
        <v>35500</v>
      </c>
      <c r="AN485" s="364">
        <v>106500</v>
      </c>
      <c r="AO485" s="364">
        <v>213000</v>
      </c>
      <c r="AP485" s="364">
        <v>284000</v>
      </c>
      <c r="AQ485" s="364">
        <v>355000</v>
      </c>
      <c r="AR485" s="364">
        <v>568000</v>
      </c>
      <c r="AS485" s="364">
        <v>781000</v>
      </c>
      <c r="AT485" s="364">
        <v>532500</v>
      </c>
      <c r="AU485" s="364">
        <v>284000</v>
      </c>
      <c r="AV485" s="364">
        <v>177500</v>
      </c>
      <c r="AW485" s="364">
        <v>142000</v>
      </c>
      <c r="AX485" s="365">
        <v>71000</v>
      </c>
      <c r="AY485" s="366"/>
      <c r="AZ485" s="41">
        <f t="shared" si="174"/>
        <v>3550000</v>
      </c>
      <c r="BA485" s="41">
        <f t="shared" si="198"/>
        <v>0</v>
      </c>
      <c r="BB485" s="352" t="s">
        <v>76</v>
      </c>
      <c r="BD485" s="354"/>
    </row>
    <row r="486" spans="1:56" s="353" customFormat="1" ht="42">
      <c r="A486" s="110">
        <v>2</v>
      </c>
      <c r="B486" s="234">
        <v>4</v>
      </c>
      <c r="C486" s="235" t="s">
        <v>711</v>
      </c>
      <c r="D486" s="110">
        <v>3.1</v>
      </c>
      <c r="E486" s="555">
        <v>2</v>
      </c>
      <c r="F486" s="568" t="s">
        <v>712</v>
      </c>
      <c r="G486" s="234" t="s">
        <v>121</v>
      </c>
      <c r="H486" s="162" t="s">
        <v>76</v>
      </c>
      <c r="I486" s="537" t="s">
        <v>78</v>
      </c>
      <c r="J486" s="537" t="s">
        <v>77</v>
      </c>
      <c r="K486" s="550">
        <v>20.441600000000001</v>
      </c>
      <c r="L486" s="550">
        <v>99.894400000000005</v>
      </c>
      <c r="M486" s="125">
        <v>8000000</v>
      </c>
      <c r="N486" s="125">
        <v>8000000</v>
      </c>
      <c r="O486" s="125">
        <f t="shared" si="208"/>
        <v>0</v>
      </c>
      <c r="P486" s="162">
        <v>1</v>
      </c>
      <c r="Q486" s="162">
        <v>1</v>
      </c>
      <c r="R486" s="162">
        <v>4</v>
      </c>
      <c r="S486" s="1113">
        <v>3</v>
      </c>
      <c r="T486" s="1113">
        <v>3</v>
      </c>
      <c r="U486" s="111">
        <v>1500</v>
      </c>
      <c r="V486" s="1152" t="s">
        <v>79</v>
      </c>
      <c r="W486" s="110"/>
      <c r="X486" s="1153">
        <v>0</v>
      </c>
      <c r="Y486" s="864">
        <v>150</v>
      </c>
      <c r="Z486" s="864">
        <v>27.762557077625569</v>
      </c>
      <c r="AA486" s="110" t="s">
        <v>79</v>
      </c>
      <c r="AB486" s="110" t="s">
        <v>79</v>
      </c>
      <c r="AC486" s="110">
        <v>2563</v>
      </c>
      <c r="AD486" s="110">
        <v>2563</v>
      </c>
      <c r="AE486" s="110">
        <v>1</v>
      </c>
      <c r="AF486" s="110">
        <v>365</v>
      </c>
      <c r="AG486" s="110" t="s">
        <v>80</v>
      </c>
      <c r="AH486" s="110"/>
      <c r="AI486" s="361"/>
      <c r="AJ486" s="125">
        <f t="shared" si="209"/>
        <v>8000000</v>
      </c>
      <c r="AK486" s="128"/>
      <c r="AL486" s="125">
        <v>8000000</v>
      </c>
      <c r="AM486" s="125">
        <v>80000</v>
      </c>
      <c r="AN486" s="125">
        <v>240000</v>
      </c>
      <c r="AO486" s="125">
        <v>480000</v>
      </c>
      <c r="AP486" s="125">
        <v>640000</v>
      </c>
      <c r="AQ486" s="125">
        <v>800000</v>
      </c>
      <c r="AR486" s="125">
        <v>1280000</v>
      </c>
      <c r="AS486" s="125">
        <v>1760000</v>
      </c>
      <c r="AT486" s="125">
        <v>1200000</v>
      </c>
      <c r="AU486" s="125">
        <v>640000</v>
      </c>
      <c r="AV486" s="125">
        <v>400000</v>
      </c>
      <c r="AW486" s="125">
        <v>320000</v>
      </c>
      <c r="AX486" s="179">
        <v>160000</v>
      </c>
      <c r="AY486" s="180"/>
      <c r="AZ486" s="41">
        <f t="shared" si="174"/>
        <v>8000000</v>
      </c>
      <c r="BA486" s="41">
        <f t="shared" si="198"/>
        <v>0</v>
      </c>
      <c r="BB486" s="352" t="s">
        <v>76</v>
      </c>
      <c r="BD486" s="354"/>
    </row>
    <row r="487" spans="1:56" s="130" customFormat="1" ht="23.25">
      <c r="A487" s="110">
        <v>2</v>
      </c>
      <c r="B487" s="234">
        <v>5</v>
      </c>
      <c r="C487" s="536" t="s">
        <v>713</v>
      </c>
      <c r="D487" s="110">
        <v>3.1</v>
      </c>
      <c r="E487" s="162">
        <v>2</v>
      </c>
      <c r="F487" s="162" t="s">
        <v>714</v>
      </c>
      <c r="G487" s="162" t="s">
        <v>715</v>
      </c>
      <c r="H487" s="162" t="s">
        <v>76</v>
      </c>
      <c r="I487" s="537" t="s">
        <v>90</v>
      </c>
      <c r="J487" s="537" t="s">
        <v>643</v>
      </c>
      <c r="K487" s="550">
        <v>20.118099999999998</v>
      </c>
      <c r="L487" s="550">
        <v>100.2025</v>
      </c>
      <c r="M487" s="125">
        <v>10300000</v>
      </c>
      <c r="N487" s="125">
        <v>10300000</v>
      </c>
      <c r="O487" s="125">
        <f t="shared" si="208"/>
        <v>0</v>
      </c>
      <c r="P487" s="162">
        <v>1</v>
      </c>
      <c r="Q487" s="162">
        <v>1</v>
      </c>
      <c r="R487" s="162">
        <v>4</v>
      </c>
      <c r="S487" s="162">
        <v>4</v>
      </c>
      <c r="T487" s="162">
        <v>4</v>
      </c>
      <c r="U487" s="111">
        <v>696</v>
      </c>
      <c r="V487" s="1152" t="s">
        <v>79</v>
      </c>
      <c r="W487" s="110"/>
      <c r="X487" s="1153">
        <v>0</v>
      </c>
      <c r="Y487" s="864">
        <v>173</v>
      </c>
      <c r="Z487" s="864">
        <v>44</v>
      </c>
      <c r="AA487" s="110" t="s">
        <v>79</v>
      </c>
      <c r="AB487" s="110" t="s">
        <v>79</v>
      </c>
      <c r="AC487" s="110">
        <v>2563</v>
      </c>
      <c r="AD487" s="110">
        <v>2563</v>
      </c>
      <c r="AE487" s="110">
        <v>1</v>
      </c>
      <c r="AF487" s="110">
        <v>365</v>
      </c>
      <c r="AG487" s="110" t="s">
        <v>80</v>
      </c>
      <c r="AH487" s="110"/>
      <c r="AI487" s="110"/>
      <c r="AJ487" s="125">
        <f>SUM(AM487:AX487)</f>
        <v>10300000</v>
      </c>
      <c r="AK487" s="128"/>
      <c r="AL487" s="125">
        <v>10300000</v>
      </c>
      <c r="AM487" s="125">
        <v>103000</v>
      </c>
      <c r="AN487" s="125">
        <v>309000</v>
      </c>
      <c r="AO487" s="125">
        <v>618000</v>
      </c>
      <c r="AP487" s="125">
        <v>824000</v>
      </c>
      <c r="AQ487" s="125">
        <v>1030000</v>
      </c>
      <c r="AR487" s="125">
        <v>1648000</v>
      </c>
      <c r="AS487" s="125">
        <v>2266000</v>
      </c>
      <c r="AT487" s="125">
        <v>1545000</v>
      </c>
      <c r="AU487" s="125">
        <v>824000</v>
      </c>
      <c r="AV487" s="125">
        <v>515000</v>
      </c>
      <c r="AW487" s="125">
        <v>412000</v>
      </c>
      <c r="AX487" s="179">
        <v>206000</v>
      </c>
      <c r="AY487" s="180"/>
      <c r="AZ487" s="41">
        <f t="shared" si="174"/>
        <v>10300000</v>
      </c>
      <c r="BA487" s="41">
        <f t="shared" si="198"/>
        <v>0</v>
      </c>
      <c r="BB487" s="110" t="s">
        <v>76</v>
      </c>
      <c r="BD487" s="181"/>
    </row>
    <row r="488" spans="1:56" s="130" customFormat="1" ht="23.25">
      <c r="A488" s="110">
        <v>2</v>
      </c>
      <c r="B488" s="234">
        <v>6</v>
      </c>
      <c r="C488" s="536" t="s">
        <v>716</v>
      </c>
      <c r="D488" s="110">
        <v>3.1</v>
      </c>
      <c r="E488" s="162">
        <v>2</v>
      </c>
      <c r="F488" s="162" t="s">
        <v>121</v>
      </c>
      <c r="G488" s="162" t="s">
        <v>121</v>
      </c>
      <c r="H488" s="162" t="s">
        <v>76</v>
      </c>
      <c r="I488" s="537" t="s">
        <v>78</v>
      </c>
      <c r="J488" s="537" t="s">
        <v>109</v>
      </c>
      <c r="K488" s="550">
        <v>19.807400000000001</v>
      </c>
      <c r="L488" s="550">
        <v>99.863100000000003</v>
      </c>
      <c r="M488" s="125">
        <v>26500000</v>
      </c>
      <c r="N488" s="125">
        <v>26500000</v>
      </c>
      <c r="O488" s="125">
        <f t="shared" si="208"/>
        <v>0</v>
      </c>
      <c r="P488" s="162">
        <v>1</v>
      </c>
      <c r="Q488" s="162">
        <v>1</v>
      </c>
      <c r="R488" s="162">
        <v>4</v>
      </c>
      <c r="S488" s="162">
        <v>4</v>
      </c>
      <c r="T488" s="162">
        <v>4</v>
      </c>
      <c r="U488" s="111">
        <v>2400</v>
      </c>
      <c r="V488" s="1152" t="s">
        <v>79</v>
      </c>
      <c r="W488" s="110"/>
      <c r="X488" s="1153">
        <v>0</v>
      </c>
      <c r="Y488" s="864">
        <v>250</v>
      </c>
      <c r="Z488" s="864">
        <v>91.963470319634695</v>
      </c>
      <c r="AA488" s="110" t="s">
        <v>79</v>
      </c>
      <c r="AB488" s="110" t="s">
        <v>79</v>
      </c>
      <c r="AC488" s="110">
        <v>2563</v>
      </c>
      <c r="AD488" s="110">
        <v>2563</v>
      </c>
      <c r="AE488" s="110">
        <v>1</v>
      </c>
      <c r="AF488" s="110">
        <v>365</v>
      </c>
      <c r="AG488" s="110" t="s">
        <v>80</v>
      </c>
      <c r="AH488" s="110"/>
      <c r="AI488" s="110"/>
      <c r="AJ488" s="125">
        <f>SUM(AM488:AX488)</f>
        <v>26500000</v>
      </c>
      <c r="AK488" s="128"/>
      <c r="AL488" s="125">
        <v>26500000</v>
      </c>
      <c r="AM488" s="125">
        <v>265000</v>
      </c>
      <c r="AN488" s="125">
        <v>795000</v>
      </c>
      <c r="AO488" s="125">
        <v>1590000</v>
      </c>
      <c r="AP488" s="125">
        <v>2120000</v>
      </c>
      <c r="AQ488" s="125">
        <v>2650000</v>
      </c>
      <c r="AR488" s="125">
        <v>4240000</v>
      </c>
      <c r="AS488" s="125">
        <v>5830000</v>
      </c>
      <c r="AT488" s="125">
        <v>3975000</v>
      </c>
      <c r="AU488" s="125">
        <v>2120000</v>
      </c>
      <c r="AV488" s="125">
        <v>1325000</v>
      </c>
      <c r="AW488" s="125">
        <v>1060000</v>
      </c>
      <c r="AX488" s="179">
        <v>530000</v>
      </c>
      <c r="AY488" s="180"/>
      <c r="AZ488" s="41">
        <f t="shared" si="174"/>
        <v>26500000</v>
      </c>
      <c r="BA488" s="41">
        <f t="shared" si="198"/>
        <v>0</v>
      </c>
      <c r="BB488" s="110" t="s">
        <v>76</v>
      </c>
      <c r="BD488" s="181"/>
    </row>
    <row r="489" spans="1:56" s="74" customFormat="1" ht="23.2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7"/>
      <c r="N489" s="67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70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71"/>
      <c r="AY489" s="72"/>
      <c r="AZ489" s="41">
        <f t="shared" si="174"/>
        <v>0</v>
      </c>
      <c r="BA489" s="41">
        <f t="shared" si="198"/>
        <v>0</v>
      </c>
      <c r="BB489" s="73" t="s">
        <v>76</v>
      </c>
      <c r="BD489" s="75"/>
    </row>
    <row r="490" spans="1:56" s="226" customFormat="1" ht="23.25">
      <c r="B490" s="223">
        <f>COUNT(B491:B494)</f>
        <v>2</v>
      </c>
      <c r="C490" s="255" t="s">
        <v>127</v>
      </c>
      <c r="D490" s="264"/>
      <c r="E490" s="223"/>
      <c r="F490" s="223"/>
      <c r="G490" s="223"/>
      <c r="H490" s="223"/>
      <c r="I490" s="223"/>
      <c r="J490" s="223"/>
      <c r="K490" s="223"/>
      <c r="L490" s="223"/>
      <c r="M490" s="227">
        <f>SUM(M491:M494)</f>
        <v>22800000</v>
      </c>
      <c r="N490" s="227">
        <f>SUM(N491:N494)</f>
        <v>22800000</v>
      </c>
      <c r="O490" s="333">
        <f>SUM(O491:O494)</f>
        <v>0</v>
      </c>
      <c r="P490" s="223"/>
      <c r="U490" s="227">
        <f t="shared" ref="U490:Z490" si="210">SUM(U491:U494)</f>
        <v>2000</v>
      </c>
      <c r="V490" s="227">
        <f t="shared" si="210"/>
        <v>1100</v>
      </c>
      <c r="W490" s="227">
        <f t="shared" si="210"/>
        <v>0</v>
      </c>
      <c r="X490" s="227">
        <f t="shared" si="210"/>
        <v>0</v>
      </c>
      <c r="Y490" s="227">
        <f t="shared" si="210"/>
        <v>475</v>
      </c>
      <c r="Z490" s="227">
        <f t="shared" si="210"/>
        <v>18</v>
      </c>
      <c r="AH490" s="223"/>
      <c r="AI490" s="223"/>
      <c r="AJ490" s="227">
        <f t="shared" ref="AJ490:AX490" si="211">SUM(AJ491:AJ494)</f>
        <v>22800000</v>
      </c>
      <c r="AK490" s="265">
        <f t="shared" si="211"/>
        <v>0</v>
      </c>
      <c r="AL490" s="227">
        <f t="shared" si="211"/>
        <v>22800000</v>
      </c>
      <c r="AM490" s="227">
        <f t="shared" si="211"/>
        <v>2000000</v>
      </c>
      <c r="AN490" s="227">
        <f t="shared" si="211"/>
        <v>2240000</v>
      </c>
      <c r="AO490" s="227">
        <f t="shared" si="211"/>
        <v>2720000</v>
      </c>
      <c r="AP490" s="227">
        <f t="shared" si="211"/>
        <v>3440000</v>
      </c>
      <c r="AQ490" s="227">
        <f t="shared" si="211"/>
        <v>3440000</v>
      </c>
      <c r="AR490" s="227">
        <f t="shared" si="211"/>
        <v>2720000</v>
      </c>
      <c r="AS490" s="227">
        <f t="shared" si="211"/>
        <v>2240000</v>
      </c>
      <c r="AT490" s="227">
        <f t="shared" si="211"/>
        <v>2000000</v>
      </c>
      <c r="AU490" s="227">
        <f t="shared" si="211"/>
        <v>2000000</v>
      </c>
      <c r="AV490" s="227">
        <f t="shared" si="211"/>
        <v>0</v>
      </c>
      <c r="AW490" s="227">
        <f t="shared" si="211"/>
        <v>0</v>
      </c>
      <c r="AX490" s="266">
        <f t="shared" si="211"/>
        <v>0</v>
      </c>
      <c r="AY490" s="266"/>
      <c r="AZ490" s="41">
        <f t="shared" si="174"/>
        <v>22800000</v>
      </c>
      <c r="BA490" s="41">
        <f t="shared" si="198"/>
        <v>0</v>
      </c>
      <c r="BB490" s="254" t="s">
        <v>89</v>
      </c>
      <c r="BD490" s="267"/>
    </row>
    <row r="491" spans="1:56" s="74" customFormat="1" ht="23.2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7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70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71"/>
      <c r="AY491" s="72"/>
      <c r="AZ491" s="41">
        <f t="shared" si="174"/>
        <v>0</v>
      </c>
      <c r="BA491" s="41">
        <f t="shared" si="198"/>
        <v>0</v>
      </c>
      <c r="BB491" s="73" t="s">
        <v>89</v>
      </c>
      <c r="BD491" s="75"/>
    </row>
    <row r="492" spans="1:56" s="1159" customFormat="1" ht="24.75" customHeight="1">
      <c r="A492" s="1071">
        <v>2</v>
      </c>
      <c r="B492" s="110">
        <v>1</v>
      </c>
      <c r="C492" s="785" t="s">
        <v>717</v>
      </c>
      <c r="D492" s="269">
        <v>3.1</v>
      </c>
      <c r="E492" s="269">
        <v>10</v>
      </c>
      <c r="F492" s="786" t="s">
        <v>718</v>
      </c>
      <c r="G492" s="786" t="s">
        <v>130</v>
      </c>
      <c r="H492" s="786" t="s">
        <v>89</v>
      </c>
      <c r="I492" s="1155" t="s">
        <v>90</v>
      </c>
      <c r="J492" s="1155" t="s">
        <v>91</v>
      </c>
      <c r="K492" s="566">
        <v>19.384155799999998</v>
      </c>
      <c r="L492" s="566">
        <v>99.738037000000006</v>
      </c>
      <c r="M492" s="128">
        <v>4800000</v>
      </c>
      <c r="N492" s="128">
        <v>4800000</v>
      </c>
      <c r="O492" s="1156">
        <f>+M492-N492</f>
        <v>0</v>
      </c>
      <c r="P492" s="1157">
        <v>1</v>
      </c>
      <c r="Q492" s="1157">
        <v>1</v>
      </c>
      <c r="R492" s="1157">
        <v>4</v>
      </c>
      <c r="S492" s="1157">
        <v>1</v>
      </c>
      <c r="T492" s="1157">
        <v>4</v>
      </c>
      <c r="U492" s="202">
        <v>2000</v>
      </c>
      <c r="V492" s="291">
        <v>600</v>
      </c>
      <c r="W492" s="291"/>
      <c r="X492" s="291"/>
      <c r="Y492" s="291">
        <v>475</v>
      </c>
      <c r="Z492" s="291">
        <v>18</v>
      </c>
      <c r="AA492" s="110"/>
      <c r="AB492" s="110"/>
      <c r="AC492" s="110">
        <v>2563</v>
      </c>
      <c r="AD492" s="110">
        <v>2563</v>
      </c>
      <c r="AE492" s="110" t="s">
        <v>69</v>
      </c>
      <c r="AF492" s="110">
        <v>240</v>
      </c>
      <c r="AG492" s="110" t="s">
        <v>92</v>
      </c>
      <c r="AH492" s="110"/>
      <c r="AI492" s="110"/>
      <c r="AJ492" s="128">
        <v>4800000</v>
      </c>
      <c r="AK492" s="128"/>
      <c r="AL492" s="128">
        <v>4800000</v>
      </c>
      <c r="AM492" s="274"/>
      <c r="AN492" s="274">
        <f>AJ492*0.05</f>
        <v>240000</v>
      </c>
      <c r="AO492" s="274">
        <f>AJ492*0.15</f>
        <v>720000</v>
      </c>
      <c r="AP492" s="274">
        <f>AJ492*0.3</f>
        <v>1440000</v>
      </c>
      <c r="AQ492" s="274">
        <f>AJ492*0.3</f>
        <v>1440000</v>
      </c>
      <c r="AR492" s="274">
        <f>AJ492*0.15</f>
        <v>720000</v>
      </c>
      <c r="AS492" s="274">
        <f>AJ492*0.05</f>
        <v>240000</v>
      </c>
      <c r="AT492" s="274"/>
      <c r="AU492" s="274"/>
      <c r="AV492" s="274"/>
      <c r="AW492" s="274"/>
      <c r="AX492" s="281"/>
      <c r="AY492" s="282"/>
      <c r="AZ492" s="41">
        <f t="shared" si="174"/>
        <v>4800000</v>
      </c>
      <c r="BA492" s="41">
        <f t="shared" si="198"/>
        <v>0</v>
      </c>
      <c r="BB492" s="73" t="s">
        <v>89</v>
      </c>
      <c r="BC492" s="1158"/>
    </row>
    <row r="493" spans="1:56" customFormat="1" ht="23.25">
      <c r="A493" s="1071">
        <v>2</v>
      </c>
      <c r="B493" s="110">
        <v>2</v>
      </c>
      <c r="C493" s="1072" t="s">
        <v>719</v>
      </c>
      <c r="D493" s="269">
        <v>3.1</v>
      </c>
      <c r="E493" s="269">
        <v>2</v>
      </c>
      <c r="F493" s="639" t="s">
        <v>720</v>
      </c>
      <c r="G493" s="395" t="s">
        <v>381</v>
      </c>
      <c r="H493" s="395" t="s">
        <v>89</v>
      </c>
      <c r="I493" s="270" t="s">
        <v>90</v>
      </c>
      <c r="J493" s="289" t="s">
        <v>91</v>
      </c>
      <c r="K493" s="273">
        <v>19.3993</v>
      </c>
      <c r="L493" s="273">
        <v>100.3013</v>
      </c>
      <c r="M493" s="128">
        <v>18000000</v>
      </c>
      <c r="N493" s="128">
        <v>18000000</v>
      </c>
      <c r="O493" s="1156">
        <f>+M493-N493</f>
        <v>0</v>
      </c>
      <c r="P493" s="1157">
        <v>1</v>
      </c>
      <c r="Q493" s="1157">
        <v>1</v>
      </c>
      <c r="R493" s="1157">
        <v>4</v>
      </c>
      <c r="S493" s="1157">
        <v>4</v>
      </c>
      <c r="T493" s="1160">
        <v>2</v>
      </c>
      <c r="U493" s="202"/>
      <c r="V493" s="291">
        <v>500</v>
      </c>
      <c r="W493" s="291"/>
      <c r="X493" s="291"/>
      <c r="Y493" s="291"/>
      <c r="Z493" s="291"/>
      <c r="AA493" s="110"/>
      <c r="AB493" s="110"/>
      <c r="AC493" s="110">
        <v>2563</v>
      </c>
      <c r="AD493" s="110">
        <v>2563</v>
      </c>
      <c r="AE493" s="110" t="s">
        <v>69</v>
      </c>
      <c r="AF493" s="110">
        <v>240</v>
      </c>
      <c r="AG493" s="110" t="s">
        <v>92</v>
      </c>
      <c r="AH493" s="110"/>
      <c r="AI493" s="110"/>
      <c r="AJ493" s="128">
        <v>18000000</v>
      </c>
      <c r="AK493" s="128"/>
      <c r="AL493" s="274">
        <v>18000000</v>
      </c>
      <c r="AM493" s="274">
        <v>2000000</v>
      </c>
      <c r="AN493" s="274">
        <v>2000000</v>
      </c>
      <c r="AO493" s="274">
        <v>2000000</v>
      </c>
      <c r="AP493" s="274">
        <v>2000000</v>
      </c>
      <c r="AQ493" s="274">
        <v>2000000</v>
      </c>
      <c r="AR493" s="274">
        <v>2000000</v>
      </c>
      <c r="AS493" s="274">
        <v>2000000</v>
      </c>
      <c r="AT493" s="274">
        <v>2000000</v>
      </c>
      <c r="AU493" s="274">
        <v>2000000</v>
      </c>
      <c r="AV493" s="274"/>
      <c r="AW493" s="274"/>
      <c r="AX493" s="281"/>
      <c r="AY493" s="282"/>
      <c r="AZ493" s="41">
        <f t="shared" si="174"/>
        <v>18000000</v>
      </c>
      <c r="BA493" s="41">
        <f t="shared" si="198"/>
        <v>0</v>
      </c>
      <c r="BB493" s="73" t="s">
        <v>89</v>
      </c>
      <c r="BC493" s="519"/>
    </row>
    <row r="494" spans="1:56" s="74" customFormat="1" ht="23.2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7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70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71"/>
      <c r="AY494" s="72"/>
      <c r="AZ494" s="41">
        <f t="shared" si="174"/>
        <v>0</v>
      </c>
      <c r="BA494" s="41">
        <f t="shared" si="198"/>
        <v>0</v>
      </c>
      <c r="BB494" s="73" t="s">
        <v>89</v>
      </c>
      <c r="BD494" s="75"/>
    </row>
    <row r="495" spans="1:56" s="1161" customFormat="1" ht="23.25">
      <c r="B495" s="1162">
        <f>+B496+B524+B531+B545+B548+B552+B557+B574+B582</f>
        <v>50</v>
      </c>
      <c r="C495" s="1163" t="s">
        <v>721</v>
      </c>
      <c r="D495" s="1164"/>
      <c r="E495" s="1162"/>
      <c r="F495" s="1162"/>
      <c r="G495" s="1162"/>
      <c r="H495" s="1162"/>
      <c r="I495" s="1162"/>
      <c r="J495" s="1162"/>
      <c r="K495" s="1162"/>
      <c r="L495" s="1162"/>
      <c r="M495" s="212">
        <f>+M496+M524+M545+M548+M552+M557+M574+M582+M531</f>
        <v>332000000</v>
      </c>
      <c r="N495" s="212">
        <f>+N496+N524+N545+N548+N552+N557+N574+N582+N531</f>
        <v>325400000</v>
      </c>
      <c r="O495" s="212">
        <f>+O496+O524+O545+O548+O552+O557+O574+O582+O531</f>
        <v>700000</v>
      </c>
      <c r="P495" s="212">
        <f>+P496+P524+P545+P548+P552+P557+P574+P582</f>
        <v>2</v>
      </c>
      <c r="Q495" s="212">
        <f>+Q496+Q524+Q545+Q548+Q552+Q557+Q574+Q582</f>
        <v>2</v>
      </c>
      <c r="R495" s="212">
        <f>+R496+R524+R545+R548+R552+R557+R574+R582</f>
        <v>2</v>
      </c>
      <c r="S495" s="212">
        <f>+S496+S524+S545+S548+S552+S557+S574+S582</f>
        <v>2</v>
      </c>
      <c r="T495" s="212">
        <f>+T496+T524+T545+T548+T552+T557+T574+T582</f>
        <v>2</v>
      </c>
      <c r="U495" s="212">
        <f t="shared" ref="U495:Z495" si="212">+U496+U524+U545+U548+U552+U557+U574+U582+U531</f>
        <v>7690</v>
      </c>
      <c r="V495" s="212">
        <f t="shared" si="212"/>
        <v>121541</v>
      </c>
      <c r="W495" s="212">
        <f t="shared" si="212"/>
        <v>4.2</v>
      </c>
      <c r="X495" s="1028">
        <f t="shared" si="212"/>
        <v>0</v>
      </c>
      <c r="Y495" s="212">
        <f t="shared" si="212"/>
        <v>21110</v>
      </c>
      <c r="Z495" s="212">
        <f t="shared" si="212"/>
        <v>1296.0800650875537</v>
      </c>
      <c r="AA495" s="212">
        <f>+AA496+AA524+AA545+AA548+AA552+AA557+AA574+AA582</f>
        <v>0</v>
      </c>
      <c r="AB495" s="212">
        <f>+AB496+AB524+AB545+AB548+AB552+AB557+AB574+AB582</f>
        <v>0</v>
      </c>
      <c r="AC495" s="212"/>
      <c r="AD495" s="212"/>
      <c r="AE495" s="212"/>
      <c r="AF495" s="212"/>
      <c r="AG495" s="212">
        <f>+AG496+AG524+AG545+AG548+AG552+AG557+AG574+AG582</f>
        <v>0</v>
      </c>
      <c r="AH495" s="212">
        <f>+AH496+AH524+AH545+AH548+AH552+AH557+AH574+AH582</f>
        <v>0</v>
      </c>
      <c r="AI495" s="212">
        <f>+AI496+AI524+AI545+AI548+AI552+AI557+AI574+AI582</f>
        <v>0</v>
      </c>
      <c r="AJ495" s="212">
        <f t="shared" ref="AJ495:AW495" si="213">+AJ496+AJ524+AJ545+AJ548+AJ552+AJ557+AJ574+AJ582+AJ531</f>
        <v>335100000</v>
      </c>
      <c r="AK495" s="449">
        <f t="shared" si="213"/>
        <v>5200000</v>
      </c>
      <c r="AL495" s="212">
        <f t="shared" si="213"/>
        <v>329900000</v>
      </c>
      <c r="AM495" s="212">
        <f t="shared" si="213"/>
        <v>660000</v>
      </c>
      <c r="AN495" s="212">
        <f t="shared" si="213"/>
        <v>11200000</v>
      </c>
      <c r="AO495" s="212">
        <f t="shared" si="213"/>
        <v>33150000</v>
      </c>
      <c r="AP495" s="212">
        <f t="shared" si="213"/>
        <v>55650000</v>
      </c>
      <c r="AQ495" s="212">
        <f t="shared" si="213"/>
        <v>52350000</v>
      </c>
      <c r="AR495" s="212">
        <f t="shared" si="213"/>
        <v>52750000</v>
      </c>
      <c r="AS495" s="212">
        <f t="shared" si="213"/>
        <v>53150000</v>
      </c>
      <c r="AT495" s="212">
        <f t="shared" si="213"/>
        <v>36100000</v>
      </c>
      <c r="AU495" s="212">
        <f t="shared" si="213"/>
        <v>15490000</v>
      </c>
      <c r="AV495" s="212">
        <f t="shared" si="213"/>
        <v>12625000</v>
      </c>
      <c r="AW495" s="212">
        <f t="shared" si="213"/>
        <v>7215000</v>
      </c>
      <c r="AX495" s="887">
        <f>+AX496+AX524+AX531+AX545+AX548</f>
        <v>4760000</v>
      </c>
      <c r="AY495" s="887"/>
      <c r="AZ495" s="41">
        <f t="shared" si="174"/>
        <v>335100000</v>
      </c>
      <c r="BA495" s="41">
        <f t="shared" si="198"/>
        <v>0</v>
      </c>
      <c r="BB495" s="218">
        <v>3</v>
      </c>
      <c r="BD495" s="1165"/>
    </row>
    <row r="496" spans="1:56" s="226" customFormat="1" ht="23.25">
      <c r="B496" s="223">
        <f>COUNT(B497:B523)</f>
        <v>25</v>
      </c>
      <c r="C496" s="1107" t="s">
        <v>137</v>
      </c>
      <c r="D496" s="264"/>
      <c r="E496" s="223"/>
      <c r="F496" s="223"/>
      <c r="G496" s="223"/>
      <c r="H496" s="223"/>
      <c r="I496" s="223"/>
      <c r="J496" s="223"/>
      <c r="K496" s="223"/>
      <c r="L496" s="223"/>
      <c r="M496" s="227">
        <f>SUM(M497:M523)</f>
        <v>196500000</v>
      </c>
      <c r="N496" s="227">
        <f>SUM(N497:N523)</f>
        <v>196500000</v>
      </c>
      <c r="O496" s="223"/>
      <c r="P496" s="223"/>
      <c r="U496" s="227">
        <f t="shared" ref="U496:Z496" si="214">SUM(U497:U523)</f>
        <v>7690</v>
      </c>
      <c r="V496" s="227">
        <f t="shared" si="214"/>
        <v>20615</v>
      </c>
      <c r="W496" s="227">
        <f t="shared" si="214"/>
        <v>0</v>
      </c>
      <c r="X496" s="227">
        <f t="shared" si="214"/>
        <v>0</v>
      </c>
      <c r="Y496" s="227">
        <f t="shared" si="214"/>
        <v>2378</v>
      </c>
      <c r="Z496" s="227">
        <f t="shared" si="214"/>
        <v>751</v>
      </c>
      <c r="AH496" s="223"/>
      <c r="AI496" s="223"/>
      <c r="AJ496" s="227">
        <f t="shared" ref="AJ496:AX496" si="215">SUM(AJ497:AJ523)</f>
        <v>196500000</v>
      </c>
      <c r="AK496" s="265">
        <f t="shared" si="215"/>
        <v>0</v>
      </c>
      <c r="AL496" s="227">
        <f t="shared" si="215"/>
        <v>196500000</v>
      </c>
      <c r="AM496" s="227">
        <f t="shared" si="215"/>
        <v>0</v>
      </c>
      <c r="AN496" s="227">
        <f t="shared" si="215"/>
        <v>0</v>
      </c>
      <c r="AO496" s="227">
        <f t="shared" si="215"/>
        <v>19500000</v>
      </c>
      <c r="AP496" s="227">
        <f t="shared" si="215"/>
        <v>37800000</v>
      </c>
      <c r="AQ496" s="227">
        <f t="shared" si="215"/>
        <v>37800000</v>
      </c>
      <c r="AR496" s="227">
        <f t="shared" si="215"/>
        <v>37800000</v>
      </c>
      <c r="AS496" s="227">
        <f t="shared" si="215"/>
        <v>37800000</v>
      </c>
      <c r="AT496" s="227">
        <f t="shared" si="215"/>
        <v>20800000</v>
      </c>
      <c r="AU496" s="227">
        <f t="shared" si="215"/>
        <v>2500000</v>
      </c>
      <c r="AV496" s="227">
        <f t="shared" si="215"/>
        <v>2500000</v>
      </c>
      <c r="AW496" s="227">
        <f t="shared" si="215"/>
        <v>0</v>
      </c>
      <c r="AX496" s="266">
        <f t="shared" si="215"/>
        <v>0</v>
      </c>
      <c r="AY496" s="266"/>
      <c r="AZ496" s="41">
        <f t="shared" si="174"/>
        <v>196500000</v>
      </c>
      <c r="BA496" s="41">
        <f t="shared" si="198"/>
        <v>0</v>
      </c>
      <c r="BB496" s="254" t="s">
        <v>101</v>
      </c>
      <c r="BD496" s="267"/>
    </row>
    <row r="497" spans="1:56" s="74" customFormat="1" ht="23.2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7"/>
      <c r="N497" s="67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70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71"/>
      <c r="AY497" s="72"/>
      <c r="AZ497" s="41">
        <f t="shared" si="174"/>
        <v>0</v>
      </c>
      <c r="BA497" s="41">
        <f t="shared" si="198"/>
        <v>0</v>
      </c>
      <c r="BB497" s="73" t="s">
        <v>101</v>
      </c>
      <c r="BD497" s="75"/>
    </row>
    <row r="498" spans="1:56" s="130" customFormat="1" ht="26.25" customHeight="1">
      <c r="A498" s="110">
        <v>2</v>
      </c>
      <c r="B498" s="110">
        <v>1</v>
      </c>
      <c r="C498" s="178" t="s">
        <v>722</v>
      </c>
      <c r="D498" s="110">
        <v>3.2</v>
      </c>
      <c r="E498" s="110">
        <v>2</v>
      </c>
      <c r="F498" s="109" t="s">
        <v>158</v>
      </c>
      <c r="G498" s="109" t="s">
        <v>159</v>
      </c>
      <c r="H498" s="109" t="s">
        <v>66</v>
      </c>
      <c r="I498" s="387" t="s">
        <v>68</v>
      </c>
      <c r="J498" s="177" t="s">
        <v>160</v>
      </c>
      <c r="K498" s="1166">
        <v>18.79</v>
      </c>
      <c r="L498" s="1166">
        <v>99.636200000000002</v>
      </c>
      <c r="M498" s="178">
        <v>10000000</v>
      </c>
      <c r="N498" s="178">
        <v>10000000</v>
      </c>
      <c r="O498" s="178">
        <v>0</v>
      </c>
      <c r="P498" s="110">
        <v>1</v>
      </c>
      <c r="Q498" s="110">
        <v>1</v>
      </c>
      <c r="R498" s="110">
        <v>4</v>
      </c>
      <c r="S498" s="110">
        <v>4</v>
      </c>
      <c r="T498" s="110">
        <v>4</v>
      </c>
      <c r="U498" s="359" t="s">
        <v>79</v>
      </c>
      <c r="V498" s="359">
        <v>200</v>
      </c>
      <c r="W498" s="359"/>
      <c r="X498" s="359"/>
      <c r="Y498" s="359">
        <v>40</v>
      </c>
      <c r="Z498" s="359">
        <v>30</v>
      </c>
      <c r="AA498" s="110"/>
      <c r="AB498" s="110"/>
      <c r="AC498" s="110">
        <v>2563</v>
      </c>
      <c r="AD498" s="110">
        <v>2563</v>
      </c>
      <c r="AE498" s="110" t="s">
        <v>69</v>
      </c>
      <c r="AF498" s="110">
        <v>360</v>
      </c>
      <c r="AG498" s="392" t="s">
        <v>100</v>
      </c>
      <c r="AH498" s="1167"/>
      <c r="AI498" s="361"/>
      <c r="AJ498" s="178">
        <v>10000000</v>
      </c>
      <c r="AK498" s="116">
        <v>0</v>
      </c>
      <c r="AL498" s="178">
        <v>10000000</v>
      </c>
      <c r="AM498" s="178"/>
      <c r="AN498" s="178"/>
      <c r="AO498" s="178"/>
      <c r="AP498" s="125">
        <f t="shared" ref="AP498:AT499" si="216">0.2*$AJ498</f>
        <v>2000000</v>
      </c>
      <c r="AQ498" s="125">
        <f t="shared" si="216"/>
        <v>2000000</v>
      </c>
      <c r="AR498" s="125">
        <f t="shared" si="216"/>
        <v>2000000</v>
      </c>
      <c r="AS498" s="125">
        <f t="shared" si="216"/>
        <v>2000000</v>
      </c>
      <c r="AT498" s="125">
        <f t="shared" si="216"/>
        <v>2000000</v>
      </c>
      <c r="AU498" s="178"/>
      <c r="AV498" s="178"/>
      <c r="AW498" s="178"/>
      <c r="AX498" s="385"/>
      <c r="AY498" s="171"/>
      <c r="AZ498" s="41">
        <f t="shared" si="174"/>
        <v>10000000</v>
      </c>
      <c r="BA498" s="41">
        <f t="shared" si="198"/>
        <v>0</v>
      </c>
      <c r="BB498" s="110" t="s">
        <v>101</v>
      </c>
      <c r="BD498" s="181"/>
    </row>
    <row r="499" spans="1:56" s="130" customFormat="1" ht="42" customHeight="1">
      <c r="A499" s="110">
        <v>2</v>
      </c>
      <c r="B499" s="110">
        <v>2</v>
      </c>
      <c r="C499" s="178" t="s">
        <v>723</v>
      </c>
      <c r="D499" s="110">
        <v>3.2</v>
      </c>
      <c r="E499" s="110">
        <v>2</v>
      </c>
      <c r="F499" s="109" t="s">
        <v>159</v>
      </c>
      <c r="G499" s="109" t="s">
        <v>159</v>
      </c>
      <c r="H499" s="109" t="s">
        <v>66</v>
      </c>
      <c r="I499" s="387" t="s">
        <v>68</v>
      </c>
      <c r="J499" s="177" t="s">
        <v>160</v>
      </c>
      <c r="K499" s="1166">
        <v>18.732900000000001</v>
      </c>
      <c r="L499" s="1166">
        <v>99.607799999999997</v>
      </c>
      <c r="M499" s="178">
        <v>18000000</v>
      </c>
      <c r="N499" s="178">
        <v>18000000</v>
      </c>
      <c r="O499" s="178">
        <v>0</v>
      </c>
      <c r="P499" s="110">
        <v>1</v>
      </c>
      <c r="Q499" s="110">
        <v>1</v>
      </c>
      <c r="R499" s="110">
        <v>4</v>
      </c>
      <c r="S499" s="110">
        <v>4</v>
      </c>
      <c r="T499" s="110">
        <v>4</v>
      </c>
      <c r="U499" s="359" t="s">
        <v>79</v>
      </c>
      <c r="V499" s="359">
        <v>7000</v>
      </c>
      <c r="W499" s="359"/>
      <c r="X499" s="359"/>
      <c r="Y499" s="359" t="s">
        <v>79</v>
      </c>
      <c r="Z499" s="359">
        <v>80</v>
      </c>
      <c r="AA499" s="110"/>
      <c r="AB499" s="110"/>
      <c r="AC499" s="110">
        <v>2563</v>
      </c>
      <c r="AD499" s="110">
        <v>2563</v>
      </c>
      <c r="AE499" s="110" t="s">
        <v>69</v>
      </c>
      <c r="AF499" s="110">
        <v>360</v>
      </c>
      <c r="AG499" s="392" t="s">
        <v>100</v>
      </c>
      <c r="AH499" s="1167"/>
      <c r="AI499" s="361"/>
      <c r="AJ499" s="178">
        <v>18000000</v>
      </c>
      <c r="AK499" s="116">
        <v>0</v>
      </c>
      <c r="AL499" s="178">
        <v>18000000</v>
      </c>
      <c r="AM499" s="178"/>
      <c r="AN499" s="178"/>
      <c r="AO499" s="178"/>
      <c r="AP499" s="125">
        <f t="shared" si="216"/>
        <v>3600000</v>
      </c>
      <c r="AQ499" s="125">
        <f t="shared" si="216"/>
        <v>3600000</v>
      </c>
      <c r="AR499" s="125">
        <f t="shared" si="216"/>
        <v>3600000</v>
      </c>
      <c r="AS499" s="125">
        <f t="shared" si="216"/>
        <v>3600000</v>
      </c>
      <c r="AT499" s="125">
        <f t="shared" si="216"/>
        <v>3600000</v>
      </c>
      <c r="AU499" s="178"/>
      <c r="AV499" s="178"/>
      <c r="AW499" s="178"/>
      <c r="AX499" s="385"/>
      <c r="AY499" s="171"/>
      <c r="AZ499" s="41">
        <f t="shared" si="174"/>
        <v>18000000</v>
      </c>
      <c r="BA499" s="41">
        <f t="shared" si="198"/>
        <v>0</v>
      </c>
      <c r="BB499" s="110" t="s">
        <v>101</v>
      </c>
      <c r="BD499" s="181"/>
    </row>
    <row r="500" spans="1:56" s="130" customFormat="1" ht="23.25">
      <c r="A500" s="110">
        <v>2</v>
      </c>
      <c r="B500" s="110">
        <v>3</v>
      </c>
      <c r="C500" s="637" t="s">
        <v>724</v>
      </c>
      <c r="D500" s="110">
        <v>3.2</v>
      </c>
      <c r="E500" s="110">
        <v>2</v>
      </c>
      <c r="F500" s="639" t="s">
        <v>158</v>
      </c>
      <c r="G500" s="639" t="s">
        <v>159</v>
      </c>
      <c r="H500" s="639" t="s">
        <v>66</v>
      </c>
      <c r="I500" s="387" t="s">
        <v>68</v>
      </c>
      <c r="J500" s="177" t="s">
        <v>160</v>
      </c>
      <c r="K500" s="1168">
        <v>18.735800000000001</v>
      </c>
      <c r="L500" s="1168">
        <v>99.610600000000005</v>
      </c>
      <c r="M500" s="359">
        <v>20000000</v>
      </c>
      <c r="N500" s="359">
        <v>20000000</v>
      </c>
      <c r="O500" s="359">
        <v>0</v>
      </c>
      <c r="P500" s="110">
        <v>1</v>
      </c>
      <c r="Q500" s="110">
        <v>1</v>
      </c>
      <c r="R500" s="110">
        <v>4</v>
      </c>
      <c r="S500" s="110">
        <v>4</v>
      </c>
      <c r="T500" s="110">
        <v>4</v>
      </c>
      <c r="U500" s="359" t="s">
        <v>79</v>
      </c>
      <c r="V500" s="359">
        <v>7000</v>
      </c>
      <c r="W500" s="395"/>
      <c r="X500" s="359"/>
      <c r="Y500" s="395" t="s">
        <v>79</v>
      </c>
      <c r="Z500" s="359">
        <v>80</v>
      </c>
      <c r="AA500" s="110"/>
      <c r="AB500" s="110"/>
      <c r="AC500" s="110">
        <v>2563</v>
      </c>
      <c r="AD500" s="110">
        <v>2563</v>
      </c>
      <c r="AE500" s="110" t="s">
        <v>69</v>
      </c>
      <c r="AF500" s="110">
        <v>360</v>
      </c>
      <c r="AG500" s="104" t="s">
        <v>100</v>
      </c>
      <c r="AH500" s="104"/>
      <c r="AI500" s="361"/>
      <c r="AJ500" s="359">
        <v>20000000</v>
      </c>
      <c r="AK500" s="128">
        <v>0</v>
      </c>
      <c r="AL500" s="359">
        <v>20000000</v>
      </c>
      <c r="AM500" s="359"/>
      <c r="AN500" s="359"/>
      <c r="AO500" s="178">
        <f>$AJ500*0.125</f>
        <v>2500000</v>
      </c>
      <c r="AP500" s="178">
        <f t="shared" ref="AP500:AV500" si="217">$AJ500*0.125</f>
        <v>2500000</v>
      </c>
      <c r="AQ500" s="178">
        <f t="shared" si="217"/>
        <v>2500000</v>
      </c>
      <c r="AR500" s="178">
        <f t="shared" si="217"/>
        <v>2500000</v>
      </c>
      <c r="AS500" s="178">
        <f t="shared" si="217"/>
        <v>2500000</v>
      </c>
      <c r="AT500" s="178">
        <f t="shared" si="217"/>
        <v>2500000</v>
      </c>
      <c r="AU500" s="178">
        <f t="shared" si="217"/>
        <v>2500000</v>
      </c>
      <c r="AV500" s="178">
        <f t="shared" si="217"/>
        <v>2500000</v>
      </c>
      <c r="AW500" s="359"/>
      <c r="AX500" s="641"/>
      <c r="AY500" s="642"/>
      <c r="AZ500" s="41">
        <f t="shared" si="174"/>
        <v>20000000</v>
      </c>
      <c r="BA500" s="41">
        <f t="shared" si="198"/>
        <v>0</v>
      </c>
      <c r="BB500" s="110" t="s">
        <v>101</v>
      </c>
      <c r="BD500" s="181"/>
    </row>
    <row r="501" spans="1:56" s="130" customFormat="1" ht="23.25" customHeight="1">
      <c r="A501" s="110">
        <v>2</v>
      </c>
      <c r="B501" s="110">
        <v>4</v>
      </c>
      <c r="C501" s="174" t="s">
        <v>725</v>
      </c>
      <c r="D501" s="110">
        <v>3.2</v>
      </c>
      <c r="E501" s="110">
        <v>2</v>
      </c>
      <c r="F501" s="122" t="s">
        <v>726</v>
      </c>
      <c r="G501" s="122" t="s">
        <v>159</v>
      </c>
      <c r="H501" s="122" t="s">
        <v>66</v>
      </c>
      <c r="I501" s="387" t="s">
        <v>68</v>
      </c>
      <c r="J501" s="177" t="s">
        <v>160</v>
      </c>
      <c r="K501" s="1169">
        <v>18.661999999999999</v>
      </c>
      <c r="L501" s="1169">
        <v>99.561999999999998</v>
      </c>
      <c r="M501" s="125">
        <v>2500000</v>
      </c>
      <c r="N501" s="125">
        <v>2500000</v>
      </c>
      <c r="O501" s="125">
        <v>0</v>
      </c>
      <c r="P501" s="110">
        <v>1</v>
      </c>
      <c r="Q501" s="110">
        <v>1</v>
      </c>
      <c r="R501" s="110">
        <v>4</v>
      </c>
      <c r="S501" s="1086">
        <v>3</v>
      </c>
      <c r="T501" s="1086">
        <v>3</v>
      </c>
      <c r="U501" s="359">
        <v>1800</v>
      </c>
      <c r="V501" s="359" t="s">
        <v>79</v>
      </c>
      <c r="W501" s="359"/>
      <c r="X501" s="359"/>
      <c r="Y501" s="109">
        <v>500</v>
      </c>
      <c r="Z501" s="359">
        <v>15</v>
      </c>
      <c r="AA501" s="110"/>
      <c r="AB501" s="110"/>
      <c r="AC501" s="110">
        <v>2563</v>
      </c>
      <c r="AD501" s="110">
        <v>2563</v>
      </c>
      <c r="AE501" s="110" t="s">
        <v>69</v>
      </c>
      <c r="AF501" s="110">
        <v>120</v>
      </c>
      <c r="AG501" s="110" t="s">
        <v>100</v>
      </c>
      <c r="AH501" s="110"/>
      <c r="AI501" s="262"/>
      <c r="AJ501" s="125">
        <v>2500000</v>
      </c>
      <c r="AK501" s="128">
        <v>0</v>
      </c>
      <c r="AL501" s="125">
        <v>2500000</v>
      </c>
      <c r="AM501" s="125"/>
      <c r="AN501" s="125"/>
      <c r="AO501" s="125"/>
      <c r="AP501" s="125">
        <f t="shared" ref="AP501:AT502" si="218">0.2*$AJ501</f>
        <v>500000</v>
      </c>
      <c r="AQ501" s="125">
        <f t="shared" si="218"/>
        <v>500000</v>
      </c>
      <c r="AR501" s="125">
        <f t="shared" si="218"/>
        <v>500000</v>
      </c>
      <c r="AS501" s="125">
        <f t="shared" si="218"/>
        <v>500000</v>
      </c>
      <c r="AT501" s="125">
        <f t="shared" si="218"/>
        <v>500000</v>
      </c>
      <c r="AU501" s="125"/>
      <c r="AV501" s="125"/>
      <c r="AW501" s="125"/>
      <c r="AX501" s="179"/>
      <c r="AY501" s="180"/>
      <c r="AZ501" s="41">
        <f t="shared" si="174"/>
        <v>2500000</v>
      </c>
      <c r="BA501" s="41">
        <f t="shared" si="198"/>
        <v>0</v>
      </c>
      <c r="BB501" s="110" t="s">
        <v>101</v>
      </c>
      <c r="BD501" s="181"/>
    </row>
    <row r="502" spans="1:56" s="130" customFormat="1" ht="23.25">
      <c r="A502" s="110">
        <v>2</v>
      </c>
      <c r="B502" s="110">
        <v>5</v>
      </c>
      <c r="C502" s="174" t="s">
        <v>727</v>
      </c>
      <c r="D502" s="110">
        <v>3.2</v>
      </c>
      <c r="E502" s="110">
        <v>2</v>
      </c>
      <c r="F502" s="122" t="s">
        <v>726</v>
      </c>
      <c r="G502" s="122" t="s">
        <v>159</v>
      </c>
      <c r="H502" s="122" t="s">
        <v>66</v>
      </c>
      <c r="I502" s="387" t="s">
        <v>68</v>
      </c>
      <c r="J502" s="177" t="s">
        <v>160</v>
      </c>
      <c r="K502" s="1169">
        <v>18.690000000000001</v>
      </c>
      <c r="L502" s="1169">
        <v>99.554000000000002</v>
      </c>
      <c r="M502" s="125">
        <v>1000000</v>
      </c>
      <c r="N502" s="125">
        <v>1000000</v>
      </c>
      <c r="O502" s="125">
        <v>0</v>
      </c>
      <c r="P502" s="110">
        <v>1</v>
      </c>
      <c r="Q502" s="110">
        <v>1</v>
      </c>
      <c r="R502" s="110">
        <v>4</v>
      </c>
      <c r="S502" s="1086">
        <v>3</v>
      </c>
      <c r="T502" s="1086">
        <v>3</v>
      </c>
      <c r="U502" s="359">
        <v>800</v>
      </c>
      <c r="V502" s="359" t="s">
        <v>79</v>
      </c>
      <c r="W502" s="359"/>
      <c r="X502" s="359"/>
      <c r="Y502" s="109">
        <v>300</v>
      </c>
      <c r="Z502" s="359">
        <v>15</v>
      </c>
      <c r="AA502" s="110"/>
      <c r="AB502" s="110"/>
      <c r="AC502" s="110">
        <v>2563</v>
      </c>
      <c r="AD502" s="110">
        <v>2563</v>
      </c>
      <c r="AE502" s="110" t="s">
        <v>69</v>
      </c>
      <c r="AF502" s="110">
        <v>120</v>
      </c>
      <c r="AG502" s="110" t="s">
        <v>100</v>
      </c>
      <c r="AH502" s="110"/>
      <c r="AI502" s="262"/>
      <c r="AJ502" s="125">
        <v>1000000</v>
      </c>
      <c r="AK502" s="128">
        <v>0</v>
      </c>
      <c r="AL502" s="125">
        <v>1000000</v>
      </c>
      <c r="AM502" s="125"/>
      <c r="AN502" s="125"/>
      <c r="AO502" s="125"/>
      <c r="AP502" s="125">
        <f t="shared" si="218"/>
        <v>200000</v>
      </c>
      <c r="AQ502" s="125">
        <f t="shared" si="218"/>
        <v>200000</v>
      </c>
      <c r="AR502" s="125">
        <f t="shared" si="218"/>
        <v>200000</v>
      </c>
      <c r="AS502" s="125">
        <f t="shared" si="218"/>
        <v>200000</v>
      </c>
      <c r="AT502" s="125">
        <f t="shared" si="218"/>
        <v>200000</v>
      </c>
      <c r="AU502" s="125"/>
      <c r="AV502" s="125"/>
      <c r="AW502" s="125"/>
      <c r="AX502" s="179"/>
      <c r="AY502" s="180"/>
      <c r="AZ502" s="41">
        <f t="shared" si="174"/>
        <v>1000000</v>
      </c>
      <c r="BA502" s="41">
        <f t="shared" si="198"/>
        <v>0</v>
      </c>
      <c r="BB502" s="110" t="s">
        <v>101</v>
      </c>
      <c r="BD502" s="181"/>
    </row>
    <row r="503" spans="1:56" s="130" customFormat="1" ht="23.25">
      <c r="A503" s="110">
        <v>2</v>
      </c>
      <c r="B503" s="110">
        <v>6</v>
      </c>
      <c r="C503" s="174" t="s">
        <v>728</v>
      </c>
      <c r="D503" s="110">
        <v>3.2</v>
      </c>
      <c r="E503" s="110">
        <v>2</v>
      </c>
      <c r="F503" s="109" t="s">
        <v>443</v>
      </c>
      <c r="G503" s="109" t="s">
        <v>65</v>
      </c>
      <c r="H503" s="109" t="s">
        <v>66</v>
      </c>
      <c r="I503" s="387" t="s">
        <v>68</v>
      </c>
      <c r="J503" s="177" t="s">
        <v>99</v>
      </c>
      <c r="K503" s="829">
        <v>18.396799999999999</v>
      </c>
      <c r="L503" s="829">
        <v>99.561999999999998</v>
      </c>
      <c r="M503" s="178">
        <v>5000000</v>
      </c>
      <c r="N503" s="178">
        <v>5000000</v>
      </c>
      <c r="O503" s="178">
        <v>0</v>
      </c>
      <c r="P503" s="110">
        <v>1</v>
      </c>
      <c r="Q503" s="110">
        <v>1</v>
      </c>
      <c r="R503" s="110">
        <v>4</v>
      </c>
      <c r="S503" s="1086">
        <v>3</v>
      </c>
      <c r="T503" s="1086">
        <v>3</v>
      </c>
      <c r="U503" s="359">
        <v>970</v>
      </c>
      <c r="V503" s="359">
        <v>970</v>
      </c>
      <c r="W503" s="109"/>
      <c r="X503" s="359"/>
      <c r="Y503" s="109" t="s">
        <v>79</v>
      </c>
      <c r="Z503" s="359">
        <v>20</v>
      </c>
      <c r="AA503" s="110"/>
      <c r="AB503" s="110"/>
      <c r="AC503" s="110">
        <v>2563</v>
      </c>
      <c r="AD503" s="110">
        <v>2563</v>
      </c>
      <c r="AE503" s="110" t="s">
        <v>69</v>
      </c>
      <c r="AF503" s="262">
        <v>240</v>
      </c>
      <c r="AG503" s="262" t="s">
        <v>100</v>
      </c>
      <c r="AH503" s="262"/>
      <c r="AI503" s="262"/>
      <c r="AJ503" s="178">
        <v>5000000</v>
      </c>
      <c r="AK503" s="116">
        <v>0</v>
      </c>
      <c r="AL503" s="178">
        <v>5000000</v>
      </c>
      <c r="AM503" s="178"/>
      <c r="AN503" s="178"/>
      <c r="AO503" s="125">
        <f t="shared" ref="AO503:AT510" si="219">0.2*$AJ503</f>
        <v>1000000</v>
      </c>
      <c r="AP503" s="125">
        <f t="shared" si="219"/>
        <v>1000000</v>
      </c>
      <c r="AQ503" s="125">
        <f t="shared" si="219"/>
        <v>1000000</v>
      </c>
      <c r="AR503" s="125">
        <f t="shared" si="219"/>
        <v>1000000</v>
      </c>
      <c r="AS503" s="125">
        <f t="shared" si="219"/>
        <v>1000000</v>
      </c>
      <c r="AT503" s="178"/>
      <c r="AU503" s="178"/>
      <c r="AV503" s="178"/>
      <c r="AW503" s="178"/>
      <c r="AX503" s="385"/>
      <c r="AY503" s="171"/>
      <c r="AZ503" s="41">
        <f t="shared" si="174"/>
        <v>5000000</v>
      </c>
      <c r="BA503" s="41">
        <f t="shared" si="198"/>
        <v>0</v>
      </c>
      <c r="BB503" s="110" t="s">
        <v>101</v>
      </c>
      <c r="BD503" s="181"/>
    </row>
    <row r="504" spans="1:56" s="130" customFormat="1" ht="42">
      <c r="A504" s="110">
        <v>2</v>
      </c>
      <c r="B504" s="110">
        <v>7</v>
      </c>
      <c r="C504" s="174" t="s">
        <v>729</v>
      </c>
      <c r="D504" s="110">
        <v>3.2</v>
      </c>
      <c r="E504" s="110">
        <v>2</v>
      </c>
      <c r="F504" s="109" t="s">
        <v>175</v>
      </c>
      <c r="G504" s="109" t="s">
        <v>65</v>
      </c>
      <c r="H504" s="109" t="s">
        <v>66</v>
      </c>
      <c r="I504" s="387" t="s">
        <v>68</v>
      </c>
      <c r="J504" s="177" t="s">
        <v>99</v>
      </c>
      <c r="K504" s="829">
        <v>18.441500000000001</v>
      </c>
      <c r="L504" s="829">
        <v>99.610200000000006</v>
      </c>
      <c r="M504" s="178">
        <v>2000000</v>
      </c>
      <c r="N504" s="178">
        <v>2000000</v>
      </c>
      <c r="O504" s="178">
        <v>0</v>
      </c>
      <c r="P504" s="110">
        <v>1</v>
      </c>
      <c r="Q504" s="110">
        <v>1</v>
      </c>
      <c r="R504" s="110">
        <v>4</v>
      </c>
      <c r="S504" s="55">
        <v>2</v>
      </c>
      <c r="T504" s="55">
        <v>2</v>
      </c>
      <c r="U504" s="359">
        <v>228</v>
      </c>
      <c r="V504" s="359">
        <v>228</v>
      </c>
      <c r="W504" s="109"/>
      <c r="X504" s="359"/>
      <c r="Y504" s="109">
        <v>50</v>
      </c>
      <c r="Z504" s="359">
        <v>20</v>
      </c>
      <c r="AA504" s="110"/>
      <c r="AB504" s="110"/>
      <c r="AC504" s="110">
        <v>2563</v>
      </c>
      <c r="AD504" s="110">
        <v>2563</v>
      </c>
      <c r="AE504" s="110" t="s">
        <v>69</v>
      </c>
      <c r="AF504" s="262">
        <v>150</v>
      </c>
      <c r="AG504" s="262" t="s">
        <v>100</v>
      </c>
      <c r="AH504" s="262"/>
      <c r="AI504" s="262"/>
      <c r="AJ504" s="178">
        <v>2000000</v>
      </c>
      <c r="AK504" s="116">
        <v>0</v>
      </c>
      <c r="AL504" s="178">
        <v>2000000</v>
      </c>
      <c r="AM504" s="178"/>
      <c r="AN504" s="178"/>
      <c r="AO504" s="125">
        <f t="shared" si="219"/>
        <v>400000</v>
      </c>
      <c r="AP504" s="125">
        <f t="shared" si="219"/>
        <v>400000</v>
      </c>
      <c r="AQ504" s="125">
        <f t="shared" si="219"/>
        <v>400000</v>
      </c>
      <c r="AR504" s="125">
        <f t="shared" si="219"/>
        <v>400000</v>
      </c>
      <c r="AS504" s="125">
        <f t="shared" si="219"/>
        <v>400000</v>
      </c>
      <c r="AT504" s="178"/>
      <c r="AU504" s="178"/>
      <c r="AV504" s="178"/>
      <c r="AW504" s="178"/>
      <c r="AX504" s="385"/>
      <c r="AY504" s="171"/>
      <c r="AZ504" s="41">
        <f t="shared" si="174"/>
        <v>2000000</v>
      </c>
      <c r="BA504" s="41">
        <f t="shared" si="198"/>
        <v>0</v>
      </c>
      <c r="BB504" s="110" t="s">
        <v>101</v>
      </c>
      <c r="BD504" s="181"/>
    </row>
    <row r="505" spans="1:56" s="130" customFormat="1" ht="23.25">
      <c r="A505" s="110">
        <v>2</v>
      </c>
      <c r="B505" s="110">
        <v>8</v>
      </c>
      <c r="C505" s="174" t="s">
        <v>730</v>
      </c>
      <c r="D505" s="110">
        <v>3.2</v>
      </c>
      <c r="E505" s="110">
        <v>2</v>
      </c>
      <c r="F505" s="109" t="s">
        <v>443</v>
      </c>
      <c r="G505" s="109" t="s">
        <v>65</v>
      </c>
      <c r="H505" s="109" t="s">
        <v>66</v>
      </c>
      <c r="I505" s="387" t="s">
        <v>68</v>
      </c>
      <c r="J505" s="177" t="s">
        <v>99</v>
      </c>
      <c r="K505" s="829">
        <v>18.420400000000001</v>
      </c>
      <c r="L505" s="829">
        <v>99.575699999999998</v>
      </c>
      <c r="M505" s="178">
        <v>7000000</v>
      </c>
      <c r="N505" s="178">
        <v>7000000</v>
      </c>
      <c r="O505" s="178">
        <v>0</v>
      </c>
      <c r="P505" s="110">
        <v>1</v>
      </c>
      <c r="Q505" s="110">
        <v>1</v>
      </c>
      <c r="R505" s="110">
        <v>4</v>
      </c>
      <c r="S505" s="110">
        <v>4</v>
      </c>
      <c r="T505" s="1086">
        <v>3</v>
      </c>
      <c r="U505" s="359">
        <v>2339</v>
      </c>
      <c r="V505" s="359">
        <v>1807</v>
      </c>
      <c r="W505" s="109"/>
      <c r="X505" s="359"/>
      <c r="Y505" s="109" t="s">
        <v>79</v>
      </c>
      <c r="Z505" s="359">
        <v>20</v>
      </c>
      <c r="AA505" s="110"/>
      <c r="AB505" s="110"/>
      <c r="AC505" s="110">
        <v>2563</v>
      </c>
      <c r="AD505" s="110">
        <v>2563</v>
      </c>
      <c r="AE505" s="110" t="s">
        <v>69</v>
      </c>
      <c r="AF505" s="262">
        <v>360</v>
      </c>
      <c r="AG505" s="262" t="s">
        <v>100</v>
      </c>
      <c r="AH505" s="262"/>
      <c r="AI505" s="262"/>
      <c r="AJ505" s="178">
        <v>7000000</v>
      </c>
      <c r="AK505" s="116">
        <v>0</v>
      </c>
      <c r="AL505" s="178">
        <v>7000000</v>
      </c>
      <c r="AM505" s="178"/>
      <c r="AN505" s="178"/>
      <c r="AO505" s="125">
        <f t="shared" si="219"/>
        <v>1400000</v>
      </c>
      <c r="AP505" s="125">
        <f t="shared" si="219"/>
        <v>1400000</v>
      </c>
      <c r="AQ505" s="125">
        <f t="shared" si="219"/>
        <v>1400000</v>
      </c>
      <c r="AR505" s="125">
        <f t="shared" si="219"/>
        <v>1400000</v>
      </c>
      <c r="AS505" s="125">
        <f t="shared" si="219"/>
        <v>1400000</v>
      </c>
      <c r="AT505" s="178"/>
      <c r="AU505" s="178"/>
      <c r="AV505" s="178"/>
      <c r="AW505" s="178"/>
      <c r="AX505" s="385"/>
      <c r="AY505" s="171"/>
      <c r="AZ505" s="41">
        <f t="shared" si="174"/>
        <v>7000000</v>
      </c>
      <c r="BA505" s="41">
        <f t="shared" si="198"/>
        <v>0</v>
      </c>
      <c r="BB505" s="110" t="s">
        <v>101</v>
      </c>
      <c r="BD505" s="181"/>
    </row>
    <row r="506" spans="1:56" s="130" customFormat="1" ht="23.25">
      <c r="A506" s="110">
        <v>2</v>
      </c>
      <c r="B506" s="110">
        <v>9</v>
      </c>
      <c r="C506" s="174" t="s">
        <v>731</v>
      </c>
      <c r="D506" s="110">
        <v>3.2</v>
      </c>
      <c r="E506" s="110">
        <v>2</v>
      </c>
      <c r="F506" s="122" t="s">
        <v>159</v>
      </c>
      <c r="G506" s="122" t="s">
        <v>159</v>
      </c>
      <c r="H506" s="122" t="s">
        <v>66</v>
      </c>
      <c r="I506" s="387" t="s">
        <v>68</v>
      </c>
      <c r="J506" s="177" t="s">
        <v>160</v>
      </c>
      <c r="K506" s="1169">
        <v>18.720500000000001</v>
      </c>
      <c r="L506" s="1169">
        <v>99.588800000000006</v>
      </c>
      <c r="M506" s="125">
        <v>5000000</v>
      </c>
      <c r="N506" s="125">
        <v>5000000</v>
      </c>
      <c r="O506" s="125">
        <v>0</v>
      </c>
      <c r="P506" s="110">
        <v>1</v>
      </c>
      <c r="Q506" s="110">
        <v>1</v>
      </c>
      <c r="R506" s="110">
        <v>4</v>
      </c>
      <c r="S506" s="110">
        <v>4</v>
      </c>
      <c r="T506" s="1086">
        <v>3</v>
      </c>
      <c r="U506" s="359">
        <v>523</v>
      </c>
      <c r="V506" s="359">
        <v>523</v>
      </c>
      <c r="W506" s="359"/>
      <c r="X506" s="359"/>
      <c r="Y506" s="109">
        <v>250</v>
      </c>
      <c r="Z506" s="359">
        <v>20</v>
      </c>
      <c r="AA506" s="110"/>
      <c r="AB506" s="110"/>
      <c r="AC506" s="110">
        <v>2563</v>
      </c>
      <c r="AD506" s="110">
        <v>2563</v>
      </c>
      <c r="AE506" s="110" t="s">
        <v>69</v>
      </c>
      <c r="AF506" s="110">
        <v>120</v>
      </c>
      <c r="AG506" s="110" t="s">
        <v>100</v>
      </c>
      <c r="AH506" s="110"/>
      <c r="AI506" s="262"/>
      <c r="AJ506" s="125">
        <v>5000000</v>
      </c>
      <c r="AK506" s="128">
        <v>0</v>
      </c>
      <c r="AL506" s="125">
        <v>5000000</v>
      </c>
      <c r="AM506" s="125"/>
      <c r="AN506" s="125"/>
      <c r="AO506" s="125"/>
      <c r="AP506" s="125">
        <f t="shared" si="219"/>
        <v>1000000</v>
      </c>
      <c r="AQ506" s="125">
        <f t="shared" si="219"/>
        <v>1000000</v>
      </c>
      <c r="AR506" s="125">
        <f t="shared" si="219"/>
        <v>1000000</v>
      </c>
      <c r="AS506" s="125">
        <f t="shared" si="219"/>
        <v>1000000</v>
      </c>
      <c r="AT506" s="125">
        <f t="shared" si="219"/>
        <v>1000000</v>
      </c>
      <c r="AU506" s="125"/>
      <c r="AV506" s="125"/>
      <c r="AW506" s="125"/>
      <c r="AX506" s="179"/>
      <c r="AY506" s="180"/>
      <c r="AZ506" s="41">
        <f t="shared" si="174"/>
        <v>5000000</v>
      </c>
      <c r="BA506" s="41">
        <f t="shared" si="198"/>
        <v>0</v>
      </c>
      <c r="BB506" s="110" t="s">
        <v>101</v>
      </c>
      <c r="BD506" s="181"/>
    </row>
    <row r="507" spans="1:56" s="130" customFormat="1" ht="23.25">
      <c r="A507" s="110">
        <v>2</v>
      </c>
      <c r="B507" s="110">
        <v>10</v>
      </c>
      <c r="C507" s="174" t="s">
        <v>732</v>
      </c>
      <c r="D507" s="110">
        <v>3.2</v>
      </c>
      <c r="E507" s="110">
        <v>2</v>
      </c>
      <c r="F507" s="122" t="s">
        <v>435</v>
      </c>
      <c r="G507" s="122" t="s">
        <v>65</v>
      </c>
      <c r="H507" s="122" t="s">
        <v>66</v>
      </c>
      <c r="I507" s="387" t="s">
        <v>68</v>
      </c>
      <c r="J507" s="177" t="s">
        <v>99</v>
      </c>
      <c r="K507" s="1169">
        <v>18.38</v>
      </c>
      <c r="L507" s="1169">
        <v>99.433599999999998</v>
      </c>
      <c r="M507" s="125">
        <v>15000000</v>
      </c>
      <c r="N507" s="125">
        <v>15000000</v>
      </c>
      <c r="O507" s="125">
        <v>0</v>
      </c>
      <c r="P507" s="110">
        <v>1</v>
      </c>
      <c r="Q507" s="110">
        <v>1</v>
      </c>
      <c r="R507" s="110">
        <v>4</v>
      </c>
      <c r="S507" s="1086">
        <v>3</v>
      </c>
      <c r="T507" s="1086">
        <v>3</v>
      </c>
      <c r="U507" s="359" t="s">
        <v>79</v>
      </c>
      <c r="V507" s="359">
        <v>724</v>
      </c>
      <c r="W507" s="359"/>
      <c r="X507" s="359"/>
      <c r="Y507" s="109">
        <v>115</v>
      </c>
      <c r="Z507" s="359">
        <v>40</v>
      </c>
      <c r="AA507" s="110"/>
      <c r="AB507" s="110"/>
      <c r="AC507" s="110">
        <v>2563</v>
      </c>
      <c r="AD507" s="110">
        <v>2563</v>
      </c>
      <c r="AE507" s="110" t="s">
        <v>69</v>
      </c>
      <c r="AF507" s="110">
        <v>360</v>
      </c>
      <c r="AG507" s="110" t="s">
        <v>100</v>
      </c>
      <c r="AH507" s="110"/>
      <c r="AI507" s="262"/>
      <c r="AJ507" s="125">
        <v>15000000</v>
      </c>
      <c r="AK507" s="128">
        <v>0</v>
      </c>
      <c r="AL507" s="125">
        <v>15000000</v>
      </c>
      <c r="AM507" s="125"/>
      <c r="AN507" s="125"/>
      <c r="AO507" s="125"/>
      <c r="AP507" s="125">
        <f t="shared" si="219"/>
        <v>3000000</v>
      </c>
      <c r="AQ507" s="125">
        <f t="shared" si="219"/>
        <v>3000000</v>
      </c>
      <c r="AR507" s="125">
        <f t="shared" si="219"/>
        <v>3000000</v>
      </c>
      <c r="AS507" s="125">
        <f t="shared" si="219"/>
        <v>3000000</v>
      </c>
      <c r="AT507" s="125">
        <f t="shared" si="219"/>
        <v>3000000</v>
      </c>
      <c r="AU507" s="125"/>
      <c r="AV507" s="125"/>
      <c r="AW507" s="125"/>
      <c r="AX507" s="179"/>
      <c r="AY507" s="180"/>
      <c r="AZ507" s="41">
        <f t="shared" si="174"/>
        <v>15000000</v>
      </c>
      <c r="BA507" s="41">
        <f t="shared" si="198"/>
        <v>0</v>
      </c>
      <c r="BB507" s="110" t="s">
        <v>101</v>
      </c>
      <c r="BD507" s="181"/>
    </row>
    <row r="508" spans="1:56" s="130" customFormat="1" ht="23.25">
      <c r="A508" s="110">
        <v>2</v>
      </c>
      <c r="B508" s="110">
        <v>11</v>
      </c>
      <c r="C508" s="174" t="s">
        <v>733</v>
      </c>
      <c r="D508" s="110">
        <v>3.2</v>
      </c>
      <c r="E508" s="110">
        <v>2</v>
      </c>
      <c r="F508" s="122" t="s">
        <v>734</v>
      </c>
      <c r="G508" s="122" t="s">
        <v>159</v>
      </c>
      <c r="H508" s="122" t="s">
        <v>66</v>
      </c>
      <c r="I508" s="387" t="s">
        <v>68</v>
      </c>
      <c r="J508" s="177" t="s">
        <v>160</v>
      </c>
      <c r="K508" s="1169">
        <v>18.7149</v>
      </c>
      <c r="L508" s="1169">
        <v>99.562399999999997</v>
      </c>
      <c r="M508" s="125">
        <v>15000000</v>
      </c>
      <c r="N508" s="125">
        <v>15000000</v>
      </c>
      <c r="O508" s="125">
        <v>0</v>
      </c>
      <c r="P508" s="110">
        <v>1</v>
      </c>
      <c r="Q508" s="110">
        <v>1</v>
      </c>
      <c r="R508" s="110">
        <v>4</v>
      </c>
      <c r="S508" s="1086">
        <v>3</v>
      </c>
      <c r="T508" s="55">
        <v>2</v>
      </c>
      <c r="U508" s="359">
        <v>662</v>
      </c>
      <c r="V508" s="359">
        <v>622</v>
      </c>
      <c r="W508" s="359"/>
      <c r="X508" s="359"/>
      <c r="Y508" s="109">
        <v>243</v>
      </c>
      <c r="Z508" s="359">
        <v>30</v>
      </c>
      <c r="AA508" s="110"/>
      <c r="AB508" s="110"/>
      <c r="AC508" s="110">
        <v>2563</v>
      </c>
      <c r="AD508" s="110">
        <v>2563</v>
      </c>
      <c r="AE508" s="110" t="s">
        <v>69</v>
      </c>
      <c r="AF508" s="110">
        <v>210</v>
      </c>
      <c r="AG508" s="110" t="s">
        <v>100</v>
      </c>
      <c r="AH508" s="110"/>
      <c r="AI508" s="262"/>
      <c r="AJ508" s="125">
        <v>15000000</v>
      </c>
      <c r="AK508" s="128">
        <v>0</v>
      </c>
      <c r="AL508" s="125">
        <v>15000000</v>
      </c>
      <c r="AM508" s="125"/>
      <c r="AN508" s="125"/>
      <c r="AO508" s="125"/>
      <c r="AP508" s="125">
        <f t="shared" si="219"/>
        <v>3000000</v>
      </c>
      <c r="AQ508" s="125">
        <f t="shared" si="219"/>
        <v>3000000</v>
      </c>
      <c r="AR508" s="125">
        <f t="shared" si="219"/>
        <v>3000000</v>
      </c>
      <c r="AS508" s="125">
        <f t="shared" si="219"/>
        <v>3000000</v>
      </c>
      <c r="AT508" s="125">
        <f t="shared" si="219"/>
        <v>3000000</v>
      </c>
      <c r="AU508" s="125"/>
      <c r="AV508" s="125"/>
      <c r="AW508" s="125"/>
      <c r="AX508" s="179"/>
      <c r="AY508" s="180"/>
      <c r="AZ508" s="41">
        <f t="shared" si="174"/>
        <v>15000000</v>
      </c>
      <c r="BA508" s="41">
        <f t="shared" si="198"/>
        <v>0</v>
      </c>
      <c r="BB508" s="110" t="s">
        <v>101</v>
      </c>
      <c r="BD508" s="181"/>
    </row>
    <row r="509" spans="1:56" s="130" customFormat="1" ht="23.25">
      <c r="A509" s="110">
        <v>2</v>
      </c>
      <c r="B509" s="110">
        <v>12</v>
      </c>
      <c r="C509" s="174" t="s">
        <v>735</v>
      </c>
      <c r="D509" s="110">
        <v>3.2</v>
      </c>
      <c r="E509" s="110">
        <v>2</v>
      </c>
      <c r="F509" s="122" t="s">
        <v>435</v>
      </c>
      <c r="G509" s="122" t="s">
        <v>65</v>
      </c>
      <c r="H509" s="122" t="s">
        <v>66</v>
      </c>
      <c r="I509" s="387" t="s">
        <v>68</v>
      </c>
      <c r="J509" s="177" t="s">
        <v>99</v>
      </c>
      <c r="K509" s="1169">
        <v>18.381699000000001</v>
      </c>
      <c r="L509" s="1169">
        <v>99.446399999999997</v>
      </c>
      <c r="M509" s="125">
        <v>10000000</v>
      </c>
      <c r="N509" s="125">
        <v>10000000</v>
      </c>
      <c r="O509" s="125">
        <v>0</v>
      </c>
      <c r="P509" s="110">
        <v>1</v>
      </c>
      <c r="Q509" s="110">
        <v>1</v>
      </c>
      <c r="R509" s="110">
        <v>4</v>
      </c>
      <c r="S509" s="1086">
        <v>3</v>
      </c>
      <c r="T509" s="55">
        <v>2</v>
      </c>
      <c r="U509" s="359" t="s">
        <v>79</v>
      </c>
      <c r="V509" s="359" t="s">
        <v>79</v>
      </c>
      <c r="W509" s="359"/>
      <c r="X509" s="359"/>
      <c r="Y509" s="109" t="s">
        <v>79</v>
      </c>
      <c r="Z509" s="359">
        <v>35</v>
      </c>
      <c r="AA509" s="110"/>
      <c r="AB509" s="110"/>
      <c r="AC509" s="110">
        <v>2563</v>
      </c>
      <c r="AD509" s="110">
        <v>2563</v>
      </c>
      <c r="AE509" s="110" t="s">
        <v>69</v>
      </c>
      <c r="AF509" s="110">
        <v>360</v>
      </c>
      <c r="AG509" s="110" t="s">
        <v>100</v>
      </c>
      <c r="AH509" s="110"/>
      <c r="AI509" s="262"/>
      <c r="AJ509" s="125">
        <v>10000000</v>
      </c>
      <c r="AK509" s="128">
        <v>0</v>
      </c>
      <c r="AL509" s="125">
        <v>10000000</v>
      </c>
      <c r="AM509" s="125"/>
      <c r="AN509" s="125"/>
      <c r="AO509" s="125"/>
      <c r="AP509" s="125">
        <f t="shared" si="219"/>
        <v>2000000</v>
      </c>
      <c r="AQ509" s="125">
        <f t="shared" si="219"/>
        <v>2000000</v>
      </c>
      <c r="AR509" s="125">
        <f t="shared" si="219"/>
        <v>2000000</v>
      </c>
      <c r="AS509" s="125">
        <f t="shared" si="219"/>
        <v>2000000</v>
      </c>
      <c r="AT509" s="125">
        <f t="shared" si="219"/>
        <v>2000000</v>
      </c>
      <c r="AU509" s="125"/>
      <c r="AV509" s="125"/>
      <c r="AW509" s="125"/>
      <c r="AX509" s="179"/>
      <c r="AY509" s="180"/>
      <c r="AZ509" s="41">
        <f t="shared" si="174"/>
        <v>10000000</v>
      </c>
      <c r="BA509" s="41">
        <f t="shared" si="198"/>
        <v>0</v>
      </c>
      <c r="BB509" s="110" t="s">
        <v>101</v>
      </c>
      <c r="BD509" s="181"/>
    </row>
    <row r="510" spans="1:56" s="130" customFormat="1" ht="23.25">
      <c r="A510" s="110">
        <v>2</v>
      </c>
      <c r="B510" s="110">
        <v>13</v>
      </c>
      <c r="C510" s="174" t="s">
        <v>736</v>
      </c>
      <c r="D510" s="110">
        <v>3.2</v>
      </c>
      <c r="E510" s="110">
        <v>2</v>
      </c>
      <c r="F510" s="122" t="s">
        <v>432</v>
      </c>
      <c r="G510" s="122" t="s">
        <v>65</v>
      </c>
      <c r="H510" s="122" t="s">
        <v>66</v>
      </c>
      <c r="I510" s="387" t="s">
        <v>68</v>
      </c>
      <c r="J510" s="177" t="s">
        <v>99</v>
      </c>
      <c r="K510" s="1169">
        <v>18.360104</v>
      </c>
      <c r="L510" s="1169">
        <v>99.513400000000004</v>
      </c>
      <c r="M510" s="125">
        <v>15000000</v>
      </c>
      <c r="N510" s="125">
        <v>15000000</v>
      </c>
      <c r="O510" s="125">
        <v>0</v>
      </c>
      <c r="P510" s="110">
        <v>1</v>
      </c>
      <c r="Q510" s="110">
        <v>1</v>
      </c>
      <c r="R510" s="110">
        <v>4</v>
      </c>
      <c r="S510" s="1086">
        <v>3</v>
      </c>
      <c r="T510" s="55">
        <v>2</v>
      </c>
      <c r="U510" s="359" t="s">
        <v>79</v>
      </c>
      <c r="V510" s="359">
        <v>250</v>
      </c>
      <c r="W510" s="359"/>
      <c r="X510" s="359"/>
      <c r="Y510" s="109">
        <v>100</v>
      </c>
      <c r="Z510" s="359">
        <v>50</v>
      </c>
      <c r="AA510" s="110"/>
      <c r="AB510" s="110"/>
      <c r="AC510" s="110">
        <v>2563</v>
      </c>
      <c r="AD510" s="110">
        <v>2563</v>
      </c>
      <c r="AE510" s="110" t="s">
        <v>69</v>
      </c>
      <c r="AF510" s="110">
        <v>360</v>
      </c>
      <c r="AG510" s="110" t="s">
        <v>100</v>
      </c>
      <c r="AH510" s="110"/>
      <c r="AI510" s="262"/>
      <c r="AJ510" s="125">
        <v>15000000</v>
      </c>
      <c r="AK510" s="128">
        <v>0</v>
      </c>
      <c r="AL510" s="125">
        <v>15000000</v>
      </c>
      <c r="AM510" s="125"/>
      <c r="AN510" s="125"/>
      <c r="AO510" s="125"/>
      <c r="AP510" s="125">
        <f t="shared" si="219"/>
        <v>3000000</v>
      </c>
      <c r="AQ510" s="125">
        <f t="shared" si="219"/>
        <v>3000000</v>
      </c>
      <c r="AR510" s="125">
        <f t="shared" si="219"/>
        <v>3000000</v>
      </c>
      <c r="AS510" s="125">
        <f t="shared" si="219"/>
        <v>3000000</v>
      </c>
      <c r="AT510" s="125">
        <f t="shared" si="219"/>
        <v>3000000</v>
      </c>
      <c r="AU510" s="125"/>
      <c r="AV510" s="125"/>
      <c r="AW510" s="125"/>
      <c r="AX510" s="179"/>
      <c r="AY510" s="180"/>
      <c r="AZ510" s="41">
        <f t="shared" si="174"/>
        <v>15000000</v>
      </c>
      <c r="BA510" s="41">
        <f t="shared" si="198"/>
        <v>0</v>
      </c>
      <c r="BB510" s="110" t="s">
        <v>101</v>
      </c>
      <c r="BD510" s="181"/>
    </row>
    <row r="511" spans="1:56" s="130" customFormat="1" ht="23.25">
      <c r="A511" s="110">
        <v>2</v>
      </c>
      <c r="B511" s="110">
        <v>14</v>
      </c>
      <c r="C511" s="174" t="s">
        <v>737</v>
      </c>
      <c r="D511" s="110">
        <v>3.2</v>
      </c>
      <c r="E511" s="110">
        <v>2</v>
      </c>
      <c r="F511" s="109" t="s">
        <v>435</v>
      </c>
      <c r="G511" s="109" t="s">
        <v>65</v>
      </c>
      <c r="H511" s="109" t="s">
        <v>66</v>
      </c>
      <c r="I511" s="176" t="s">
        <v>68</v>
      </c>
      <c r="J511" s="177" t="s">
        <v>99</v>
      </c>
      <c r="K511" s="829">
        <v>18.382496</v>
      </c>
      <c r="L511" s="829">
        <v>99.448700000000002</v>
      </c>
      <c r="M511" s="178">
        <v>4000000</v>
      </c>
      <c r="N511" s="178">
        <v>4000000</v>
      </c>
      <c r="O511" s="178">
        <v>0</v>
      </c>
      <c r="P511" s="110">
        <v>1</v>
      </c>
      <c r="Q511" s="110">
        <v>1</v>
      </c>
      <c r="R511" s="110">
        <v>4</v>
      </c>
      <c r="S511" s="110">
        <v>4</v>
      </c>
      <c r="T511" s="1086">
        <v>3</v>
      </c>
      <c r="U511" s="359" t="s">
        <v>79</v>
      </c>
      <c r="V511" s="359">
        <v>200</v>
      </c>
      <c r="W511" s="109"/>
      <c r="X511" s="359"/>
      <c r="Y511" s="109">
        <v>80</v>
      </c>
      <c r="Z511" s="359">
        <v>20</v>
      </c>
      <c r="AA511" s="110"/>
      <c r="AB511" s="110"/>
      <c r="AC511" s="110">
        <v>2563</v>
      </c>
      <c r="AD511" s="110">
        <v>2563</v>
      </c>
      <c r="AE511" s="110" t="s">
        <v>69</v>
      </c>
      <c r="AF511" s="262">
        <v>360</v>
      </c>
      <c r="AG511" s="262" t="s">
        <v>100</v>
      </c>
      <c r="AH511" s="262"/>
      <c r="AI511" s="262"/>
      <c r="AJ511" s="178">
        <v>4000000</v>
      </c>
      <c r="AK511" s="116">
        <v>0</v>
      </c>
      <c r="AL511" s="178">
        <v>4000000</v>
      </c>
      <c r="AM511" s="178"/>
      <c r="AN511" s="178"/>
      <c r="AO511" s="125">
        <f t="shared" ref="AO511:AS522" si="220">0.2*$AJ511</f>
        <v>800000</v>
      </c>
      <c r="AP511" s="125">
        <f t="shared" si="220"/>
        <v>800000</v>
      </c>
      <c r="AQ511" s="125">
        <f t="shared" si="220"/>
        <v>800000</v>
      </c>
      <c r="AR511" s="125">
        <f t="shared" si="220"/>
        <v>800000</v>
      </c>
      <c r="AS511" s="125">
        <f t="shared" si="220"/>
        <v>800000</v>
      </c>
      <c r="AT511" s="178"/>
      <c r="AU511" s="178"/>
      <c r="AV511" s="178"/>
      <c r="AW511" s="178"/>
      <c r="AX511" s="385"/>
      <c r="AY511" s="171"/>
      <c r="AZ511" s="41">
        <f t="shared" si="174"/>
        <v>4000000</v>
      </c>
      <c r="BA511" s="41">
        <f t="shared" si="198"/>
        <v>0</v>
      </c>
      <c r="BB511" s="110" t="s">
        <v>101</v>
      </c>
      <c r="BD511" s="181"/>
    </row>
    <row r="512" spans="1:56" s="130" customFormat="1" ht="42">
      <c r="A512" s="110">
        <v>2</v>
      </c>
      <c r="B512" s="110">
        <v>15</v>
      </c>
      <c r="C512" s="174" t="s">
        <v>738</v>
      </c>
      <c r="D512" s="110">
        <v>3.2</v>
      </c>
      <c r="E512" s="110">
        <v>2</v>
      </c>
      <c r="F512" s="109" t="s">
        <v>175</v>
      </c>
      <c r="G512" s="109" t="s">
        <v>65</v>
      </c>
      <c r="H512" s="109" t="s">
        <v>66</v>
      </c>
      <c r="I512" s="176" t="s">
        <v>68</v>
      </c>
      <c r="J512" s="177" t="s">
        <v>99</v>
      </c>
      <c r="K512" s="829">
        <v>18.412400000000002</v>
      </c>
      <c r="L512" s="829">
        <v>99.588499999999996</v>
      </c>
      <c r="M512" s="178">
        <v>6000000</v>
      </c>
      <c r="N512" s="178">
        <v>6000000</v>
      </c>
      <c r="O512" s="178">
        <v>0</v>
      </c>
      <c r="P512" s="110">
        <v>1</v>
      </c>
      <c r="Q512" s="110">
        <v>1</v>
      </c>
      <c r="R512" s="110">
        <v>4</v>
      </c>
      <c r="S512" s="110">
        <v>4</v>
      </c>
      <c r="T512" s="110">
        <v>4</v>
      </c>
      <c r="U512" s="359" t="s">
        <v>79</v>
      </c>
      <c r="V512" s="359">
        <v>100</v>
      </c>
      <c r="W512" s="109"/>
      <c r="X512" s="359"/>
      <c r="Y512" s="109">
        <v>40</v>
      </c>
      <c r="Z512" s="359">
        <v>20</v>
      </c>
      <c r="AA512" s="110"/>
      <c r="AB512" s="110"/>
      <c r="AC512" s="110">
        <v>2563</v>
      </c>
      <c r="AD512" s="110">
        <v>2563</v>
      </c>
      <c r="AE512" s="110" t="s">
        <v>69</v>
      </c>
      <c r="AF512" s="262">
        <v>360</v>
      </c>
      <c r="AG512" s="262" t="s">
        <v>100</v>
      </c>
      <c r="AH512" s="262"/>
      <c r="AI512" s="262"/>
      <c r="AJ512" s="178">
        <v>6000000</v>
      </c>
      <c r="AK512" s="116">
        <v>0</v>
      </c>
      <c r="AL512" s="178">
        <v>6000000</v>
      </c>
      <c r="AM512" s="178"/>
      <c r="AN512" s="178"/>
      <c r="AO512" s="125">
        <f t="shared" si="220"/>
        <v>1200000</v>
      </c>
      <c r="AP512" s="125">
        <f t="shared" si="220"/>
        <v>1200000</v>
      </c>
      <c r="AQ512" s="125">
        <f t="shared" si="220"/>
        <v>1200000</v>
      </c>
      <c r="AR512" s="125">
        <f t="shared" si="220"/>
        <v>1200000</v>
      </c>
      <c r="AS512" s="125">
        <f t="shared" si="220"/>
        <v>1200000</v>
      </c>
      <c r="AT512" s="178"/>
      <c r="AU512" s="178"/>
      <c r="AV512" s="178"/>
      <c r="AW512" s="178"/>
      <c r="AX512" s="385"/>
      <c r="AY512" s="171"/>
      <c r="AZ512" s="41">
        <f t="shared" si="174"/>
        <v>6000000</v>
      </c>
      <c r="BA512" s="41">
        <f t="shared" si="198"/>
        <v>0</v>
      </c>
      <c r="BB512" s="110" t="s">
        <v>101</v>
      </c>
      <c r="BD512" s="181"/>
    </row>
    <row r="513" spans="1:56" s="130" customFormat="1" ht="42">
      <c r="A513" s="110">
        <v>2</v>
      </c>
      <c r="B513" s="110">
        <v>16</v>
      </c>
      <c r="C513" s="174" t="s">
        <v>739</v>
      </c>
      <c r="D513" s="110">
        <v>3.2</v>
      </c>
      <c r="E513" s="110">
        <v>2</v>
      </c>
      <c r="F513" s="109" t="s">
        <v>175</v>
      </c>
      <c r="G513" s="109" t="s">
        <v>65</v>
      </c>
      <c r="H513" s="109" t="s">
        <v>66</v>
      </c>
      <c r="I513" s="176" t="s">
        <v>68</v>
      </c>
      <c r="J513" s="177" t="s">
        <v>99</v>
      </c>
      <c r="K513" s="829">
        <v>18.436997000000002</v>
      </c>
      <c r="L513" s="829">
        <v>99.605500000000006</v>
      </c>
      <c r="M513" s="178">
        <v>3000000</v>
      </c>
      <c r="N513" s="178">
        <v>3000000</v>
      </c>
      <c r="O513" s="178">
        <v>0</v>
      </c>
      <c r="P513" s="110">
        <v>1</v>
      </c>
      <c r="Q513" s="110">
        <v>1</v>
      </c>
      <c r="R513" s="110">
        <v>4</v>
      </c>
      <c r="S513" s="110">
        <v>4</v>
      </c>
      <c r="T513" s="110">
        <v>4</v>
      </c>
      <c r="U513" s="359" t="s">
        <v>79</v>
      </c>
      <c r="V513" s="359" t="s">
        <v>79</v>
      </c>
      <c r="W513" s="109"/>
      <c r="X513" s="359"/>
      <c r="Y513" s="109">
        <v>385</v>
      </c>
      <c r="Z513" s="359">
        <v>20</v>
      </c>
      <c r="AA513" s="110"/>
      <c r="AB513" s="110"/>
      <c r="AC513" s="110">
        <v>2563</v>
      </c>
      <c r="AD513" s="110">
        <v>2563</v>
      </c>
      <c r="AE513" s="110" t="s">
        <v>69</v>
      </c>
      <c r="AF513" s="262">
        <v>240</v>
      </c>
      <c r="AG513" s="262" t="s">
        <v>100</v>
      </c>
      <c r="AH513" s="262"/>
      <c r="AI513" s="262"/>
      <c r="AJ513" s="178">
        <v>3000000</v>
      </c>
      <c r="AK513" s="116">
        <v>0</v>
      </c>
      <c r="AL513" s="178">
        <v>3000000</v>
      </c>
      <c r="AM513" s="178"/>
      <c r="AN513" s="178"/>
      <c r="AO513" s="125">
        <f t="shared" si="220"/>
        <v>600000</v>
      </c>
      <c r="AP513" s="125">
        <f t="shared" si="220"/>
        <v>600000</v>
      </c>
      <c r="AQ513" s="125">
        <f t="shared" si="220"/>
        <v>600000</v>
      </c>
      <c r="AR513" s="125">
        <f t="shared" si="220"/>
        <v>600000</v>
      </c>
      <c r="AS513" s="125">
        <f t="shared" si="220"/>
        <v>600000</v>
      </c>
      <c r="AT513" s="178"/>
      <c r="AU513" s="178"/>
      <c r="AV513" s="178"/>
      <c r="AW513" s="178"/>
      <c r="AX513" s="385"/>
      <c r="AY513" s="171"/>
      <c r="AZ513" s="41">
        <f t="shared" si="174"/>
        <v>3000000</v>
      </c>
      <c r="BA513" s="41">
        <f t="shared" si="198"/>
        <v>0</v>
      </c>
      <c r="BB513" s="110" t="s">
        <v>101</v>
      </c>
      <c r="BD513" s="181"/>
    </row>
    <row r="514" spans="1:56" s="130" customFormat="1" ht="23.25">
      <c r="A514" s="110">
        <v>2</v>
      </c>
      <c r="B514" s="110">
        <v>17</v>
      </c>
      <c r="C514" s="174" t="s">
        <v>740</v>
      </c>
      <c r="D514" s="110">
        <v>3.2</v>
      </c>
      <c r="E514" s="110">
        <v>2</v>
      </c>
      <c r="F514" s="109" t="s">
        <v>158</v>
      </c>
      <c r="G514" s="109" t="s">
        <v>159</v>
      </c>
      <c r="H514" s="109" t="s">
        <v>66</v>
      </c>
      <c r="I514" s="387" t="s">
        <v>68</v>
      </c>
      <c r="J514" s="177" t="s">
        <v>160</v>
      </c>
      <c r="K514" s="829">
        <v>18.7837</v>
      </c>
      <c r="L514" s="829">
        <v>99.618799999999993</v>
      </c>
      <c r="M514" s="178">
        <v>9000000</v>
      </c>
      <c r="N514" s="178">
        <v>9000000</v>
      </c>
      <c r="O514" s="178">
        <v>0</v>
      </c>
      <c r="P514" s="110">
        <v>1</v>
      </c>
      <c r="Q514" s="110">
        <v>1</v>
      </c>
      <c r="R514" s="110">
        <v>4</v>
      </c>
      <c r="S514" s="110">
        <v>4</v>
      </c>
      <c r="T514" s="110">
        <v>4</v>
      </c>
      <c r="U514" s="359">
        <v>120</v>
      </c>
      <c r="V514" s="359">
        <v>100</v>
      </c>
      <c r="W514" s="109"/>
      <c r="X514" s="359"/>
      <c r="Y514" s="109">
        <v>50</v>
      </c>
      <c r="Z514" s="359">
        <v>30</v>
      </c>
      <c r="AA514" s="110"/>
      <c r="AB514" s="110"/>
      <c r="AC514" s="110">
        <v>2563</v>
      </c>
      <c r="AD514" s="110">
        <v>2563</v>
      </c>
      <c r="AE514" s="110" t="s">
        <v>69</v>
      </c>
      <c r="AF514" s="262">
        <v>210</v>
      </c>
      <c r="AG514" s="262" t="s">
        <v>100</v>
      </c>
      <c r="AH514" s="262"/>
      <c r="AI514" s="262"/>
      <c r="AJ514" s="178">
        <v>9000000</v>
      </c>
      <c r="AK514" s="116">
        <v>0</v>
      </c>
      <c r="AL514" s="178">
        <v>9000000</v>
      </c>
      <c r="AM514" s="178"/>
      <c r="AN514" s="178"/>
      <c r="AO514" s="125">
        <f t="shared" si="220"/>
        <v>1800000</v>
      </c>
      <c r="AP514" s="125">
        <f t="shared" si="220"/>
        <v>1800000</v>
      </c>
      <c r="AQ514" s="125">
        <f t="shared" si="220"/>
        <v>1800000</v>
      </c>
      <c r="AR514" s="125">
        <f t="shared" si="220"/>
        <v>1800000</v>
      </c>
      <c r="AS514" s="125">
        <f t="shared" si="220"/>
        <v>1800000</v>
      </c>
      <c r="AT514" s="178"/>
      <c r="AU514" s="178"/>
      <c r="AV514" s="178"/>
      <c r="AW514" s="178"/>
      <c r="AX514" s="385"/>
      <c r="AY514" s="171"/>
      <c r="AZ514" s="41">
        <f t="shared" si="174"/>
        <v>9000000</v>
      </c>
      <c r="BA514" s="41">
        <f t="shared" si="198"/>
        <v>0</v>
      </c>
      <c r="BB514" s="110" t="s">
        <v>101</v>
      </c>
      <c r="BD514" s="181"/>
    </row>
    <row r="515" spans="1:56" s="130" customFormat="1" ht="23.25">
      <c r="A515" s="110">
        <v>2</v>
      </c>
      <c r="B515" s="110">
        <v>18</v>
      </c>
      <c r="C515" s="174" t="s">
        <v>741</v>
      </c>
      <c r="D515" s="110">
        <v>3.2</v>
      </c>
      <c r="E515" s="110">
        <v>2</v>
      </c>
      <c r="F515" s="109" t="s">
        <v>158</v>
      </c>
      <c r="G515" s="109" t="s">
        <v>159</v>
      </c>
      <c r="H515" s="109" t="s">
        <v>66</v>
      </c>
      <c r="I515" s="387" t="s">
        <v>68</v>
      </c>
      <c r="J515" s="177" t="s">
        <v>160</v>
      </c>
      <c r="K515" s="829">
        <v>18.805150000000001</v>
      </c>
      <c r="L515" s="829">
        <v>99.642099999999999</v>
      </c>
      <c r="M515" s="178">
        <v>10000000</v>
      </c>
      <c r="N515" s="178">
        <v>10000000</v>
      </c>
      <c r="O515" s="178">
        <v>0</v>
      </c>
      <c r="P515" s="110">
        <v>1</v>
      </c>
      <c r="Q515" s="110">
        <v>1</v>
      </c>
      <c r="R515" s="110">
        <v>4</v>
      </c>
      <c r="S515" s="110">
        <v>4</v>
      </c>
      <c r="T515" s="110">
        <v>4</v>
      </c>
      <c r="U515" s="359" t="s">
        <v>79</v>
      </c>
      <c r="V515" s="359" t="s">
        <v>79</v>
      </c>
      <c r="W515" s="109"/>
      <c r="X515" s="359"/>
      <c r="Y515" s="109" t="s">
        <v>79</v>
      </c>
      <c r="Z515" s="359">
        <v>40</v>
      </c>
      <c r="AA515" s="110"/>
      <c r="AB515" s="110"/>
      <c r="AC515" s="110">
        <v>2563</v>
      </c>
      <c r="AD515" s="110">
        <v>2563</v>
      </c>
      <c r="AE515" s="110" t="s">
        <v>69</v>
      </c>
      <c r="AF515" s="262">
        <v>240</v>
      </c>
      <c r="AG515" s="262" t="s">
        <v>100</v>
      </c>
      <c r="AH515" s="262"/>
      <c r="AI515" s="262"/>
      <c r="AJ515" s="178">
        <v>10000000</v>
      </c>
      <c r="AK515" s="116">
        <v>0</v>
      </c>
      <c r="AL515" s="178">
        <v>10000000</v>
      </c>
      <c r="AM515" s="178"/>
      <c r="AN515" s="178"/>
      <c r="AO515" s="125">
        <f t="shared" si="220"/>
        <v>2000000</v>
      </c>
      <c r="AP515" s="125">
        <f t="shared" si="220"/>
        <v>2000000</v>
      </c>
      <c r="AQ515" s="125">
        <f t="shared" si="220"/>
        <v>2000000</v>
      </c>
      <c r="AR515" s="125">
        <f t="shared" si="220"/>
        <v>2000000</v>
      </c>
      <c r="AS515" s="125">
        <f t="shared" si="220"/>
        <v>2000000</v>
      </c>
      <c r="AT515" s="178"/>
      <c r="AU515" s="178"/>
      <c r="AV515" s="178"/>
      <c r="AW515" s="178"/>
      <c r="AX515" s="385"/>
      <c r="AY515" s="171"/>
      <c r="AZ515" s="41">
        <f t="shared" si="174"/>
        <v>10000000</v>
      </c>
      <c r="BA515" s="41">
        <f t="shared" si="198"/>
        <v>0</v>
      </c>
      <c r="BB515" s="110" t="s">
        <v>101</v>
      </c>
      <c r="BD515" s="181"/>
    </row>
    <row r="516" spans="1:56" s="130" customFormat="1" ht="23.25">
      <c r="A516" s="110">
        <v>2</v>
      </c>
      <c r="B516" s="110">
        <v>19</v>
      </c>
      <c r="C516" s="174" t="s">
        <v>742</v>
      </c>
      <c r="D516" s="110">
        <v>3.2</v>
      </c>
      <c r="E516" s="110">
        <v>2</v>
      </c>
      <c r="F516" s="109" t="s">
        <v>158</v>
      </c>
      <c r="G516" s="109" t="s">
        <v>159</v>
      </c>
      <c r="H516" s="109" t="s">
        <v>66</v>
      </c>
      <c r="I516" s="387" t="s">
        <v>68</v>
      </c>
      <c r="J516" s="177" t="s">
        <v>160</v>
      </c>
      <c r="K516" s="829">
        <v>18.806480000000001</v>
      </c>
      <c r="L516" s="829">
        <v>99.642600000000002</v>
      </c>
      <c r="M516" s="178">
        <v>12000000</v>
      </c>
      <c r="N516" s="178">
        <v>12000000</v>
      </c>
      <c r="O516" s="178">
        <v>0</v>
      </c>
      <c r="P516" s="110">
        <v>1</v>
      </c>
      <c r="Q516" s="110">
        <v>1</v>
      </c>
      <c r="R516" s="110">
        <v>4</v>
      </c>
      <c r="S516" s="1086">
        <v>3</v>
      </c>
      <c r="T516" s="55">
        <v>2</v>
      </c>
      <c r="U516" s="359" t="s">
        <v>79</v>
      </c>
      <c r="V516" s="359" t="s">
        <v>79</v>
      </c>
      <c r="W516" s="109"/>
      <c r="X516" s="359"/>
      <c r="Y516" s="109" t="s">
        <v>79</v>
      </c>
      <c r="Z516" s="359">
        <v>40</v>
      </c>
      <c r="AA516" s="110"/>
      <c r="AB516" s="110"/>
      <c r="AC516" s="110">
        <v>2563</v>
      </c>
      <c r="AD516" s="110">
        <v>2563</v>
      </c>
      <c r="AE516" s="110" t="s">
        <v>69</v>
      </c>
      <c r="AF516" s="262">
        <v>240</v>
      </c>
      <c r="AG516" s="262" t="s">
        <v>100</v>
      </c>
      <c r="AH516" s="262"/>
      <c r="AI516" s="262"/>
      <c r="AJ516" s="178">
        <v>12000000</v>
      </c>
      <c r="AK516" s="116">
        <v>0</v>
      </c>
      <c r="AL516" s="178">
        <v>12000000</v>
      </c>
      <c r="AM516" s="178"/>
      <c r="AN516" s="178"/>
      <c r="AO516" s="125">
        <f t="shared" si="220"/>
        <v>2400000</v>
      </c>
      <c r="AP516" s="125">
        <f t="shared" si="220"/>
        <v>2400000</v>
      </c>
      <c r="AQ516" s="125">
        <f t="shared" si="220"/>
        <v>2400000</v>
      </c>
      <c r="AR516" s="125">
        <f t="shared" si="220"/>
        <v>2400000</v>
      </c>
      <c r="AS516" s="125">
        <f t="shared" si="220"/>
        <v>2400000</v>
      </c>
      <c r="AT516" s="178"/>
      <c r="AU516" s="178"/>
      <c r="AV516" s="178"/>
      <c r="AW516" s="178"/>
      <c r="AX516" s="385"/>
      <c r="AY516" s="171"/>
      <c r="AZ516" s="41">
        <f t="shared" si="174"/>
        <v>12000000</v>
      </c>
      <c r="BA516" s="41">
        <f t="shared" si="198"/>
        <v>0</v>
      </c>
      <c r="BB516" s="110" t="s">
        <v>101</v>
      </c>
      <c r="BD516" s="181"/>
    </row>
    <row r="517" spans="1:56" s="130" customFormat="1" ht="23.25">
      <c r="A517" s="110">
        <v>2</v>
      </c>
      <c r="B517" s="110">
        <v>20</v>
      </c>
      <c r="C517" s="174" t="s">
        <v>743</v>
      </c>
      <c r="D517" s="110">
        <v>3.2</v>
      </c>
      <c r="E517" s="110">
        <v>2</v>
      </c>
      <c r="F517" s="109" t="s">
        <v>443</v>
      </c>
      <c r="G517" s="109" t="s">
        <v>65</v>
      </c>
      <c r="H517" s="109" t="s">
        <v>66</v>
      </c>
      <c r="I517" s="387" t="s">
        <v>68</v>
      </c>
      <c r="J517" s="177" t="s">
        <v>99</v>
      </c>
      <c r="K517" s="829">
        <v>18.4633</v>
      </c>
      <c r="L517" s="829">
        <v>99.611199999999997</v>
      </c>
      <c r="M517" s="178">
        <v>1000000</v>
      </c>
      <c r="N517" s="178">
        <v>1000000</v>
      </c>
      <c r="O517" s="178">
        <v>0</v>
      </c>
      <c r="P517" s="110">
        <v>1</v>
      </c>
      <c r="Q517" s="110">
        <v>1</v>
      </c>
      <c r="R517" s="110">
        <v>4</v>
      </c>
      <c r="S517" s="110">
        <v>4</v>
      </c>
      <c r="T517" s="1086">
        <v>3</v>
      </c>
      <c r="U517" s="359" t="s">
        <v>79</v>
      </c>
      <c r="V517" s="359" t="s">
        <v>79</v>
      </c>
      <c r="W517" s="109"/>
      <c r="X517" s="359"/>
      <c r="Y517" s="109" t="s">
        <v>79</v>
      </c>
      <c r="Z517" s="359">
        <v>8</v>
      </c>
      <c r="AA517" s="110"/>
      <c r="AB517" s="110"/>
      <c r="AC517" s="110">
        <v>2563</v>
      </c>
      <c r="AD517" s="110">
        <v>2563</v>
      </c>
      <c r="AE517" s="110" t="s">
        <v>69</v>
      </c>
      <c r="AF517" s="262">
        <v>180</v>
      </c>
      <c r="AG517" s="262" t="s">
        <v>100</v>
      </c>
      <c r="AH517" s="262"/>
      <c r="AI517" s="262"/>
      <c r="AJ517" s="178">
        <v>1000000</v>
      </c>
      <c r="AK517" s="116">
        <v>0</v>
      </c>
      <c r="AL517" s="178">
        <v>1000000</v>
      </c>
      <c r="AM517" s="178"/>
      <c r="AN517" s="178"/>
      <c r="AO517" s="125">
        <f t="shared" si="220"/>
        <v>200000</v>
      </c>
      <c r="AP517" s="125">
        <f t="shared" si="220"/>
        <v>200000</v>
      </c>
      <c r="AQ517" s="125">
        <f t="shared" si="220"/>
        <v>200000</v>
      </c>
      <c r="AR517" s="125">
        <f t="shared" si="220"/>
        <v>200000</v>
      </c>
      <c r="AS517" s="125">
        <f t="shared" si="220"/>
        <v>200000</v>
      </c>
      <c r="AT517" s="178"/>
      <c r="AU517" s="178"/>
      <c r="AV517" s="178"/>
      <c r="AW517" s="178"/>
      <c r="AX517" s="385"/>
      <c r="AY517" s="171"/>
      <c r="AZ517" s="41">
        <f t="shared" ref="AZ517:AZ566" si="221">SUM(AM517:AX517)</f>
        <v>1000000</v>
      </c>
      <c r="BA517" s="41">
        <f t="shared" si="198"/>
        <v>0</v>
      </c>
      <c r="BB517" s="110" t="s">
        <v>101</v>
      </c>
      <c r="BD517" s="181"/>
    </row>
    <row r="518" spans="1:56" s="130" customFormat="1" ht="105">
      <c r="A518" s="110">
        <v>2</v>
      </c>
      <c r="B518" s="110">
        <v>21</v>
      </c>
      <c r="C518" s="174" t="s">
        <v>744</v>
      </c>
      <c r="D518" s="110">
        <v>3.2</v>
      </c>
      <c r="E518" s="110">
        <v>2</v>
      </c>
      <c r="F518" s="109" t="s">
        <v>175</v>
      </c>
      <c r="G518" s="109" t="s">
        <v>65</v>
      </c>
      <c r="H518" s="109" t="s">
        <v>66</v>
      </c>
      <c r="I518" s="387" t="s">
        <v>68</v>
      </c>
      <c r="J518" s="177" t="s">
        <v>99</v>
      </c>
      <c r="K518" s="1170" t="s">
        <v>745</v>
      </c>
      <c r="L518" s="1170" t="s">
        <v>746</v>
      </c>
      <c r="M518" s="178">
        <v>8000000</v>
      </c>
      <c r="N518" s="178">
        <v>8000000</v>
      </c>
      <c r="O518" s="178">
        <v>0</v>
      </c>
      <c r="P518" s="110">
        <v>1</v>
      </c>
      <c r="Q518" s="110">
        <v>1</v>
      </c>
      <c r="R518" s="110">
        <v>4</v>
      </c>
      <c r="S518" s="110">
        <v>4</v>
      </c>
      <c r="T518" s="110">
        <v>4</v>
      </c>
      <c r="U518" s="359" t="s">
        <v>79</v>
      </c>
      <c r="V518" s="359" t="s">
        <v>79</v>
      </c>
      <c r="W518" s="109"/>
      <c r="X518" s="359"/>
      <c r="Y518" s="109" t="s">
        <v>79</v>
      </c>
      <c r="Z518" s="359">
        <v>24</v>
      </c>
      <c r="AA518" s="110"/>
      <c r="AB518" s="110"/>
      <c r="AC518" s="110">
        <v>2563</v>
      </c>
      <c r="AD518" s="110">
        <v>2563</v>
      </c>
      <c r="AE518" s="110" t="s">
        <v>69</v>
      </c>
      <c r="AF518" s="262">
        <v>360</v>
      </c>
      <c r="AG518" s="262" t="s">
        <v>100</v>
      </c>
      <c r="AH518" s="262"/>
      <c r="AI518" s="262"/>
      <c r="AJ518" s="178">
        <v>8000000</v>
      </c>
      <c r="AK518" s="116">
        <v>0</v>
      </c>
      <c r="AL518" s="178">
        <v>8000000</v>
      </c>
      <c r="AM518" s="178"/>
      <c r="AN518" s="178"/>
      <c r="AO518" s="125">
        <f t="shared" si="220"/>
        <v>1600000</v>
      </c>
      <c r="AP518" s="125">
        <f t="shared" si="220"/>
        <v>1600000</v>
      </c>
      <c r="AQ518" s="125">
        <f t="shared" si="220"/>
        <v>1600000</v>
      </c>
      <c r="AR518" s="125">
        <f t="shared" si="220"/>
        <v>1600000</v>
      </c>
      <c r="AS518" s="125">
        <f t="shared" si="220"/>
        <v>1600000</v>
      </c>
      <c r="AT518" s="178"/>
      <c r="AU518" s="178"/>
      <c r="AV518" s="178"/>
      <c r="AW518" s="178"/>
      <c r="AX518" s="385"/>
      <c r="AY518" s="171"/>
      <c r="AZ518" s="41">
        <f t="shared" si="221"/>
        <v>8000000</v>
      </c>
      <c r="BA518" s="41">
        <f t="shared" si="198"/>
        <v>0</v>
      </c>
      <c r="BB518" s="110" t="s">
        <v>101</v>
      </c>
      <c r="BD518" s="181"/>
    </row>
    <row r="519" spans="1:56" s="130" customFormat="1" ht="42">
      <c r="A519" s="110">
        <v>2</v>
      </c>
      <c r="B519" s="110">
        <v>22</v>
      </c>
      <c r="C519" s="174" t="s">
        <v>747</v>
      </c>
      <c r="D519" s="110">
        <v>3.2</v>
      </c>
      <c r="E519" s="110">
        <v>2</v>
      </c>
      <c r="F519" s="109" t="s">
        <v>175</v>
      </c>
      <c r="G519" s="109" t="s">
        <v>65</v>
      </c>
      <c r="H519" s="109" t="s">
        <v>66</v>
      </c>
      <c r="I519" s="387" t="s">
        <v>68</v>
      </c>
      <c r="J519" s="177" t="s">
        <v>99</v>
      </c>
      <c r="K519" s="829">
        <v>18.449000000000002</v>
      </c>
      <c r="L519" s="829">
        <v>99.610200000000006</v>
      </c>
      <c r="M519" s="178">
        <v>3500000</v>
      </c>
      <c r="N519" s="178">
        <v>3500000</v>
      </c>
      <c r="O519" s="178">
        <v>0</v>
      </c>
      <c r="P519" s="110">
        <v>1</v>
      </c>
      <c r="Q519" s="110">
        <v>1</v>
      </c>
      <c r="R519" s="110">
        <v>4</v>
      </c>
      <c r="S519" s="110">
        <v>4</v>
      </c>
      <c r="T519" s="110">
        <v>4</v>
      </c>
      <c r="U519" s="359">
        <v>135</v>
      </c>
      <c r="V519" s="359">
        <v>107</v>
      </c>
      <c r="W519" s="109"/>
      <c r="X519" s="359"/>
      <c r="Y519" s="109">
        <v>46</v>
      </c>
      <c r="Z519" s="359">
        <v>15</v>
      </c>
      <c r="AA519" s="110"/>
      <c r="AB519" s="110"/>
      <c r="AC519" s="110">
        <v>2563</v>
      </c>
      <c r="AD519" s="110">
        <v>2563</v>
      </c>
      <c r="AE519" s="110" t="s">
        <v>69</v>
      </c>
      <c r="AF519" s="262">
        <v>360</v>
      </c>
      <c r="AG519" s="262" t="s">
        <v>100</v>
      </c>
      <c r="AH519" s="262"/>
      <c r="AI519" s="262"/>
      <c r="AJ519" s="178">
        <v>3500000</v>
      </c>
      <c r="AK519" s="116">
        <v>0</v>
      </c>
      <c r="AL519" s="178">
        <v>3500000</v>
      </c>
      <c r="AM519" s="178"/>
      <c r="AN519" s="178"/>
      <c r="AO519" s="125">
        <f t="shared" si="220"/>
        <v>700000</v>
      </c>
      <c r="AP519" s="125">
        <f t="shared" si="220"/>
        <v>700000</v>
      </c>
      <c r="AQ519" s="125">
        <f t="shared" si="220"/>
        <v>700000</v>
      </c>
      <c r="AR519" s="125">
        <f t="shared" si="220"/>
        <v>700000</v>
      </c>
      <c r="AS519" s="125">
        <f t="shared" si="220"/>
        <v>700000</v>
      </c>
      <c r="AT519" s="178"/>
      <c r="AU519" s="178"/>
      <c r="AV519" s="178"/>
      <c r="AW519" s="178"/>
      <c r="AX519" s="385"/>
      <c r="AY519" s="171"/>
      <c r="AZ519" s="41">
        <f t="shared" si="221"/>
        <v>3500000</v>
      </c>
      <c r="BA519" s="41">
        <f t="shared" si="198"/>
        <v>0</v>
      </c>
      <c r="BB519" s="110" t="s">
        <v>101</v>
      </c>
      <c r="BD519" s="181"/>
    </row>
    <row r="520" spans="1:56" s="130" customFormat="1" ht="23.25">
      <c r="A520" s="110">
        <v>2</v>
      </c>
      <c r="B520" s="110">
        <v>23</v>
      </c>
      <c r="C520" s="174" t="s">
        <v>748</v>
      </c>
      <c r="D520" s="110">
        <v>3.2</v>
      </c>
      <c r="E520" s="110">
        <v>2</v>
      </c>
      <c r="F520" s="109" t="s">
        <v>443</v>
      </c>
      <c r="G520" s="109" t="s">
        <v>65</v>
      </c>
      <c r="H520" s="109" t="s">
        <v>66</v>
      </c>
      <c r="I520" s="387" t="s">
        <v>68</v>
      </c>
      <c r="J520" s="177" t="s">
        <v>99</v>
      </c>
      <c r="K520" s="829">
        <v>18.416399999999999</v>
      </c>
      <c r="L520" s="829">
        <v>99.567800000000005</v>
      </c>
      <c r="M520" s="178">
        <v>1500000</v>
      </c>
      <c r="N520" s="178">
        <v>1500000</v>
      </c>
      <c r="O520" s="178">
        <v>0</v>
      </c>
      <c r="P520" s="110">
        <v>1</v>
      </c>
      <c r="Q520" s="110">
        <v>1</v>
      </c>
      <c r="R520" s="110">
        <v>4</v>
      </c>
      <c r="S520" s="110">
        <v>4</v>
      </c>
      <c r="T520" s="1086">
        <v>3</v>
      </c>
      <c r="U520" s="359">
        <v>113</v>
      </c>
      <c r="V520" s="359">
        <v>94</v>
      </c>
      <c r="W520" s="109"/>
      <c r="X520" s="359"/>
      <c r="Y520" s="109">
        <v>41</v>
      </c>
      <c r="Z520" s="359">
        <v>9</v>
      </c>
      <c r="AA520" s="110"/>
      <c r="AB520" s="110"/>
      <c r="AC520" s="110">
        <v>2563</v>
      </c>
      <c r="AD520" s="110">
        <v>2563</v>
      </c>
      <c r="AE520" s="110" t="s">
        <v>69</v>
      </c>
      <c r="AF520" s="262">
        <v>240</v>
      </c>
      <c r="AG520" s="262" t="s">
        <v>100</v>
      </c>
      <c r="AH520" s="262"/>
      <c r="AI520" s="262"/>
      <c r="AJ520" s="178">
        <v>1500000</v>
      </c>
      <c r="AK520" s="116">
        <v>0</v>
      </c>
      <c r="AL520" s="178">
        <v>1500000</v>
      </c>
      <c r="AM520" s="178"/>
      <c r="AN520" s="178"/>
      <c r="AO520" s="125">
        <f t="shared" si="220"/>
        <v>300000</v>
      </c>
      <c r="AP520" s="125">
        <f t="shared" si="220"/>
        <v>300000</v>
      </c>
      <c r="AQ520" s="125">
        <f t="shared" si="220"/>
        <v>300000</v>
      </c>
      <c r="AR520" s="125">
        <f t="shared" si="220"/>
        <v>300000</v>
      </c>
      <c r="AS520" s="125">
        <f t="shared" si="220"/>
        <v>300000</v>
      </c>
      <c r="AT520" s="178"/>
      <c r="AU520" s="178"/>
      <c r="AV520" s="178"/>
      <c r="AW520" s="178"/>
      <c r="AX520" s="385"/>
      <c r="AY520" s="171"/>
      <c r="AZ520" s="41">
        <f t="shared" si="221"/>
        <v>1500000</v>
      </c>
      <c r="BA520" s="41">
        <f t="shared" si="198"/>
        <v>0</v>
      </c>
      <c r="BB520" s="110" t="s">
        <v>101</v>
      </c>
      <c r="BD520" s="181"/>
    </row>
    <row r="521" spans="1:56" s="130" customFormat="1" ht="23.25">
      <c r="A521" s="110">
        <v>2</v>
      </c>
      <c r="B521" s="110">
        <v>24</v>
      </c>
      <c r="C521" s="174" t="s">
        <v>749</v>
      </c>
      <c r="D521" s="110">
        <v>3.2</v>
      </c>
      <c r="E521" s="110">
        <v>2</v>
      </c>
      <c r="F521" s="109" t="s">
        <v>432</v>
      </c>
      <c r="G521" s="109" t="s">
        <v>65</v>
      </c>
      <c r="H521" s="109" t="s">
        <v>66</v>
      </c>
      <c r="I521" s="176" t="s">
        <v>68</v>
      </c>
      <c r="J521" s="177" t="s">
        <v>99</v>
      </c>
      <c r="K521" s="829">
        <v>18.394500000000001</v>
      </c>
      <c r="L521" s="829">
        <v>99.514499999999998</v>
      </c>
      <c r="M521" s="178">
        <v>3000000</v>
      </c>
      <c r="N521" s="178">
        <v>3000000</v>
      </c>
      <c r="O521" s="178">
        <v>0</v>
      </c>
      <c r="P521" s="110">
        <v>1</v>
      </c>
      <c r="Q521" s="110">
        <v>1</v>
      </c>
      <c r="R521" s="110">
        <v>4</v>
      </c>
      <c r="S521" s="110">
        <v>4</v>
      </c>
      <c r="T521" s="1086">
        <v>3</v>
      </c>
      <c r="U521" s="359" t="s">
        <v>79</v>
      </c>
      <c r="V521" s="359">
        <v>90</v>
      </c>
      <c r="W521" s="109"/>
      <c r="X521" s="359"/>
      <c r="Y521" s="109">
        <v>18</v>
      </c>
      <c r="Z521" s="359">
        <v>20</v>
      </c>
      <c r="AA521" s="110"/>
      <c r="AB521" s="110"/>
      <c r="AC521" s="110">
        <v>2563</v>
      </c>
      <c r="AD521" s="110">
        <v>2563</v>
      </c>
      <c r="AE521" s="110" t="s">
        <v>69</v>
      </c>
      <c r="AF521" s="262">
        <v>240</v>
      </c>
      <c r="AG521" s="262" t="s">
        <v>100</v>
      </c>
      <c r="AH521" s="262"/>
      <c r="AI521" s="262"/>
      <c r="AJ521" s="178">
        <v>3000000</v>
      </c>
      <c r="AK521" s="116">
        <v>0</v>
      </c>
      <c r="AL521" s="178">
        <v>3000000</v>
      </c>
      <c r="AM521" s="178"/>
      <c r="AN521" s="178"/>
      <c r="AO521" s="125">
        <f t="shared" si="220"/>
        <v>600000</v>
      </c>
      <c r="AP521" s="125">
        <f t="shared" si="220"/>
        <v>600000</v>
      </c>
      <c r="AQ521" s="125">
        <f t="shared" si="220"/>
        <v>600000</v>
      </c>
      <c r="AR521" s="125">
        <f t="shared" si="220"/>
        <v>600000</v>
      </c>
      <c r="AS521" s="125">
        <f t="shared" si="220"/>
        <v>600000</v>
      </c>
      <c r="AT521" s="178"/>
      <c r="AU521" s="178"/>
      <c r="AV521" s="178"/>
      <c r="AW521" s="178"/>
      <c r="AX521" s="385"/>
      <c r="AY521" s="171"/>
      <c r="AZ521" s="41">
        <f t="shared" si="221"/>
        <v>3000000</v>
      </c>
      <c r="BA521" s="41">
        <f t="shared" si="198"/>
        <v>0</v>
      </c>
      <c r="BB521" s="110" t="s">
        <v>101</v>
      </c>
      <c r="BD521" s="181"/>
    </row>
    <row r="522" spans="1:56" s="130" customFormat="1" ht="23.25">
      <c r="A522" s="110">
        <v>2</v>
      </c>
      <c r="B522" s="110">
        <v>25</v>
      </c>
      <c r="C522" s="174" t="s">
        <v>750</v>
      </c>
      <c r="D522" s="110">
        <v>3.2</v>
      </c>
      <c r="E522" s="110">
        <v>2</v>
      </c>
      <c r="F522" s="109" t="s">
        <v>751</v>
      </c>
      <c r="G522" s="109" t="s">
        <v>162</v>
      </c>
      <c r="H522" s="109" t="s">
        <v>66</v>
      </c>
      <c r="I522" s="387" t="s">
        <v>68</v>
      </c>
      <c r="J522" s="177" t="s">
        <v>99</v>
      </c>
      <c r="K522" s="829">
        <v>18.288</v>
      </c>
      <c r="L522" s="829">
        <v>99.372699999999995</v>
      </c>
      <c r="M522" s="178">
        <v>10000000</v>
      </c>
      <c r="N522" s="178">
        <v>10000000</v>
      </c>
      <c r="O522" s="178">
        <v>0</v>
      </c>
      <c r="P522" s="110">
        <v>1</v>
      </c>
      <c r="Q522" s="110">
        <v>1</v>
      </c>
      <c r="R522" s="110">
        <v>4</v>
      </c>
      <c r="S522" s="110">
        <v>4</v>
      </c>
      <c r="T522" s="110">
        <v>4</v>
      </c>
      <c r="U522" s="359" t="s">
        <v>79</v>
      </c>
      <c r="V522" s="359">
        <v>600</v>
      </c>
      <c r="W522" s="109"/>
      <c r="X522" s="359"/>
      <c r="Y522" s="109">
        <v>120</v>
      </c>
      <c r="Z522" s="359">
        <v>50</v>
      </c>
      <c r="AA522" s="110"/>
      <c r="AB522" s="110"/>
      <c r="AC522" s="110">
        <v>2563</v>
      </c>
      <c r="AD522" s="110">
        <v>2563</v>
      </c>
      <c r="AE522" s="110" t="s">
        <v>69</v>
      </c>
      <c r="AF522" s="262">
        <v>240</v>
      </c>
      <c r="AG522" s="262" t="s">
        <v>100</v>
      </c>
      <c r="AH522" s="262"/>
      <c r="AI522" s="262"/>
      <c r="AJ522" s="178">
        <v>10000000</v>
      </c>
      <c r="AK522" s="116">
        <v>0</v>
      </c>
      <c r="AL522" s="178">
        <v>10000000</v>
      </c>
      <c r="AM522" s="178"/>
      <c r="AN522" s="178"/>
      <c r="AO522" s="125">
        <f t="shared" si="220"/>
        <v>2000000</v>
      </c>
      <c r="AP522" s="125">
        <f t="shared" si="220"/>
        <v>2000000</v>
      </c>
      <c r="AQ522" s="125">
        <f t="shared" si="220"/>
        <v>2000000</v>
      </c>
      <c r="AR522" s="125">
        <f t="shared" si="220"/>
        <v>2000000</v>
      </c>
      <c r="AS522" s="125">
        <f t="shared" si="220"/>
        <v>2000000</v>
      </c>
      <c r="AT522" s="178"/>
      <c r="AU522" s="178"/>
      <c r="AV522" s="178"/>
      <c r="AW522" s="178"/>
      <c r="AX522" s="385"/>
      <c r="AY522" s="171"/>
      <c r="AZ522" s="41">
        <f t="shared" si="221"/>
        <v>10000000</v>
      </c>
      <c r="BA522" s="41">
        <f t="shared" si="198"/>
        <v>0</v>
      </c>
      <c r="BB522" s="110" t="s">
        <v>101</v>
      </c>
      <c r="BD522" s="181"/>
    </row>
    <row r="523" spans="1:56" s="74" customFormat="1" ht="23.25">
      <c r="A523" s="66"/>
      <c r="B523" s="66"/>
      <c r="C523" s="66"/>
      <c r="D523" s="66"/>
      <c r="E523" s="66"/>
      <c r="F523" s="65"/>
      <c r="G523" s="65"/>
      <c r="H523" s="65"/>
      <c r="I523" s="66"/>
      <c r="J523" s="66"/>
      <c r="K523" s="66"/>
      <c r="L523" s="66"/>
      <c r="M523" s="67"/>
      <c r="N523" s="67"/>
      <c r="O523" s="66"/>
      <c r="P523" s="66"/>
      <c r="Q523" s="66"/>
      <c r="R523" s="66"/>
      <c r="S523" s="66"/>
      <c r="T523" s="66"/>
      <c r="U523" s="67"/>
      <c r="V523" s="67"/>
      <c r="W523" s="67"/>
      <c r="X523" s="67"/>
      <c r="Y523" s="67"/>
      <c r="Z523" s="67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70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71"/>
      <c r="AY523" s="72"/>
      <c r="AZ523" s="41">
        <f t="shared" si="221"/>
        <v>0</v>
      </c>
      <c r="BA523" s="41">
        <f t="shared" si="198"/>
        <v>0</v>
      </c>
      <c r="BB523" s="73" t="s">
        <v>101</v>
      </c>
      <c r="BD523" s="75"/>
    </row>
    <row r="524" spans="1:56" s="226" customFormat="1" ht="23.25">
      <c r="B524" s="223">
        <f>COUNT(B525:B530)</f>
        <v>4</v>
      </c>
      <c r="C524" s="255" t="s">
        <v>661</v>
      </c>
      <c r="D524" s="264"/>
      <c r="E524" s="223"/>
      <c r="F524" s="223"/>
      <c r="G524" s="223"/>
      <c r="H524" s="223"/>
      <c r="I524" s="223"/>
      <c r="J524" s="223"/>
      <c r="K524" s="223"/>
      <c r="L524" s="223"/>
      <c r="M524" s="227">
        <f>SUM(M525:M530)</f>
        <v>45500000</v>
      </c>
      <c r="N524" s="227">
        <f>SUM(N525:N530)</f>
        <v>45500000</v>
      </c>
      <c r="O524" s="223"/>
      <c r="P524" s="223"/>
      <c r="V524" s="227">
        <f>SUM(V525:V530)</f>
        <v>66024</v>
      </c>
      <c r="W524" s="228">
        <f>SUM(W525:W530)</f>
        <v>4.2</v>
      </c>
      <c r="X524" s="227">
        <f>SUM(X525:X530)</f>
        <v>0</v>
      </c>
      <c r="Y524" s="227">
        <f>SUM(Y525:Y530)</f>
        <v>15472</v>
      </c>
      <c r="Z524" s="227">
        <f>SUM(Z525:Z530)</f>
        <v>180</v>
      </c>
      <c r="AH524" s="223"/>
      <c r="AI524" s="223"/>
      <c r="AJ524" s="227">
        <f t="shared" ref="AJ524:AX524" si="222">SUM(AJ525:AJ530)</f>
        <v>45500000</v>
      </c>
      <c r="AK524" s="265">
        <f t="shared" si="222"/>
        <v>1200000</v>
      </c>
      <c r="AL524" s="227">
        <f t="shared" si="222"/>
        <v>44300000</v>
      </c>
      <c r="AM524" s="227">
        <f t="shared" si="222"/>
        <v>660000</v>
      </c>
      <c r="AN524" s="227">
        <f t="shared" si="222"/>
        <v>1650000</v>
      </c>
      <c r="AO524" s="227">
        <f t="shared" si="222"/>
        <v>3300000</v>
      </c>
      <c r="AP524" s="227">
        <f t="shared" si="222"/>
        <v>6200000</v>
      </c>
      <c r="AQ524" s="227">
        <f t="shared" si="222"/>
        <v>6200000</v>
      </c>
      <c r="AR524" s="227">
        <f t="shared" si="222"/>
        <v>7450000</v>
      </c>
      <c r="AS524" s="227">
        <f t="shared" si="222"/>
        <v>5800000</v>
      </c>
      <c r="AT524" s="227">
        <f t="shared" si="222"/>
        <v>5800000</v>
      </c>
      <c r="AU524" s="227">
        <f t="shared" si="222"/>
        <v>3890000</v>
      </c>
      <c r="AV524" s="227">
        <f t="shared" si="222"/>
        <v>2275000</v>
      </c>
      <c r="AW524" s="227">
        <f t="shared" si="222"/>
        <v>1615000</v>
      </c>
      <c r="AX524" s="266">
        <f t="shared" si="222"/>
        <v>660000</v>
      </c>
      <c r="AY524" s="266"/>
      <c r="AZ524" s="41">
        <f t="shared" si="221"/>
        <v>45500000</v>
      </c>
      <c r="BA524" s="41">
        <f t="shared" si="198"/>
        <v>0</v>
      </c>
      <c r="BB524" s="254" t="s">
        <v>105</v>
      </c>
      <c r="BD524" s="267"/>
    </row>
    <row r="525" spans="1:56" s="74" customFormat="1" ht="23.2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7"/>
      <c r="N525" s="66"/>
      <c r="O525" s="66"/>
      <c r="P525" s="66"/>
      <c r="Q525" s="66"/>
      <c r="R525" s="66"/>
      <c r="S525" s="66"/>
      <c r="T525" s="66"/>
      <c r="U525" s="66"/>
      <c r="V525" s="67"/>
      <c r="W525" s="66"/>
      <c r="X525" s="66"/>
      <c r="Y525" s="67"/>
      <c r="Z525" s="67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70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71"/>
      <c r="AY525" s="72"/>
      <c r="AZ525" s="41">
        <f t="shared" si="221"/>
        <v>0</v>
      </c>
      <c r="BA525" s="41">
        <f t="shared" si="198"/>
        <v>0</v>
      </c>
      <c r="BB525" s="73" t="s">
        <v>105</v>
      </c>
      <c r="BD525" s="75"/>
    </row>
    <row r="526" spans="1:56" s="362" customFormat="1" ht="42">
      <c r="A526" s="424">
        <v>2</v>
      </c>
      <c r="B526" s="424">
        <v>1</v>
      </c>
      <c r="C526" s="1171" t="s">
        <v>752</v>
      </c>
      <c r="D526" s="428">
        <v>3.2</v>
      </c>
      <c r="E526" s="428">
        <v>10</v>
      </c>
      <c r="F526" s="1172" t="s">
        <v>453</v>
      </c>
      <c r="G526" s="1172" t="s">
        <v>65</v>
      </c>
      <c r="H526" s="1172" t="s">
        <v>66</v>
      </c>
      <c r="I526" s="414" t="s">
        <v>67</v>
      </c>
      <c r="J526" s="415" t="s">
        <v>68</v>
      </c>
      <c r="K526" s="1173">
        <v>18.572600000000001</v>
      </c>
      <c r="L526" s="1173">
        <v>99.596699999999998</v>
      </c>
      <c r="M526" s="413">
        <v>14000000</v>
      </c>
      <c r="N526" s="413">
        <v>14000000</v>
      </c>
      <c r="O526" s="413"/>
      <c r="P526" s="1172">
        <v>1</v>
      </c>
      <c r="Q526" s="1172">
        <v>1</v>
      </c>
      <c r="R526" s="1172">
        <v>4</v>
      </c>
      <c r="S526" s="1172">
        <v>4</v>
      </c>
      <c r="T526" s="1172">
        <v>4</v>
      </c>
      <c r="U526" s="1174">
        <v>0</v>
      </c>
      <c r="V526" s="421">
        <v>26100</v>
      </c>
      <c r="W526" s="1175">
        <v>0</v>
      </c>
      <c r="X526" s="1175">
        <v>0</v>
      </c>
      <c r="Y526" s="1176">
        <v>5000</v>
      </c>
      <c r="Z526" s="413">
        <v>50</v>
      </c>
      <c r="AA526" s="1177"/>
      <c r="AB526" s="1178"/>
      <c r="AC526" s="339">
        <v>2563</v>
      </c>
      <c r="AD526" s="339">
        <v>2563</v>
      </c>
      <c r="AE526" s="339" t="s">
        <v>69</v>
      </c>
      <c r="AF526" s="339">
        <v>360</v>
      </c>
      <c r="AG526" s="428" t="s">
        <v>104</v>
      </c>
      <c r="AH526" s="428"/>
      <c r="AI526" s="428"/>
      <c r="AJ526" s="413">
        <v>14000000</v>
      </c>
      <c r="AK526" s="421">
        <v>0</v>
      </c>
      <c r="AL526" s="413">
        <v>14000000</v>
      </c>
      <c r="AM526" s="343">
        <v>280000</v>
      </c>
      <c r="AN526" s="343">
        <v>700000</v>
      </c>
      <c r="AO526" s="343">
        <v>1400000</v>
      </c>
      <c r="AP526" s="343">
        <v>2100000</v>
      </c>
      <c r="AQ526" s="343">
        <v>2100000</v>
      </c>
      <c r="AR526" s="343">
        <v>2100000</v>
      </c>
      <c r="AS526" s="343">
        <v>1400000</v>
      </c>
      <c r="AT526" s="343">
        <v>1400000</v>
      </c>
      <c r="AU526" s="343">
        <v>1120000</v>
      </c>
      <c r="AV526" s="343">
        <v>700000</v>
      </c>
      <c r="AW526" s="343">
        <v>420000</v>
      </c>
      <c r="AX526" s="344">
        <v>280000</v>
      </c>
      <c r="AY526" s="345"/>
      <c r="AZ526" s="41">
        <f t="shared" si="221"/>
        <v>14000000</v>
      </c>
      <c r="BA526" s="41">
        <f t="shared" si="198"/>
        <v>0</v>
      </c>
      <c r="BB526" s="352" t="s">
        <v>105</v>
      </c>
      <c r="BD526" s="363"/>
    </row>
    <row r="527" spans="1:56" s="393" customFormat="1" ht="23.25">
      <c r="A527" s="73">
        <v>2</v>
      </c>
      <c r="B527" s="73">
        <v>2</v>
      </c>
      <c r="C527" s="412" t="s">
        <v>753</v>
      </c>
      <c r="D527" s="73">
        <v>3.2</v>
      </c>
      <c r="E527" s="428">
        <v>10</v>
      </c>
      <c r="F527" s="413" t="s">
        <v>447</v>
      </c>
      <c r="G527" s="413" t="s">
        <v>65</v>
      </c>
      <c r="H527" s="413" t="s">
        <v>66</v>
      </c>
      <c r="I527" s="414" t="s">
        <v>67</v>
      </c>
      <c r="J527" s="415" t="s">
        <v>68</v>
      </c>
      <c r="K527" s="1179">
        <v>18.290400000000002</v>
      </c>
      <c r="L527" s="1180" t="s">
        <v>754</v>
      </c>
      <c r="M527" s="412">
        <v>12500000</v>
      </c>
      <c r="N527" s="412">
        <v>12500000</v>
      </c>
      <c r="O527" s="412">
        <v>0</v>
      </c>
      <c r="P527" s="73">
        <v>1</v>
      </c>
      <c r="Q527" s="73">
        <v>1</v>
      </c>
      <c r="R527" s="73">
        <v>4</v>
      </c>
      <c r="S527" s="73">
        <v>4</v>
      </c>
      <c r="T527" s="73">
        <v>4</v>
      </c>
      <c r="U527" s="73"/>
      <c r="V527" s="418">
        <v>33500</v>
      </c>
      <c r="W527" s="73"/>
      <c r="X527" s="73"/>
      <c r="Y527" s="418">
        <v>10000</v>
      </c>
      <c r="Z527" s="418">
        <v>80</v>
      </c>
      <c r="AA527" s="73"/>
      <c r="AB527" s="73"/>
      <c r="AC527" s="73">
        <v>2563</v>
      </c>
      <c r="AD527" s="73">
        <v>2563</v>
      </c>
      <c r="AE527" s="73" t="s">
        <v>69</v>
      </c>
      <c r="AF527" s="73">
        <v>240</v>
      </c>
      <c r="AG527" s="419" t="s">
        <v>104</v>
      </c>
      <c r="AH527" s="419"/>
      <c r="AI527" s="420"/>
      <c r="AJ527" s="412">
        <v>12500000</v>
      </c>
      <c r="AK527" s="421">
        <v>1200000</v>
      </c>
      <c r="AL527" s="412">
        <v>11300000</v>
      </c>
      <c r="AM527" s="589"/>
      <c r="AN527" s="589"/>
      <c r="AO527" s="589"/>
      <c r="AP527" s="125">
        <v>1250000</v>
      </c>
      <c r="AQ527" s="125">
        <v>1250000</v>
      </c>
      <c r="AR527" s="125">
        <v>2500000</v>
      </c>
      <c r="AS527" s="125">
        <v>2500000</v>
      </c>
      <c r="AT527" s="125">
        <v>2500000</v>
      </c>
      <c r="AU527" s="125">
        <v>1250000</v>
      </c>
      <c r="AV527" s="125">
        <v>625000</v>
      </c>
      <c r="AW527" s="125">
        <v>625000</v>
      </c>
      <c r="AX527" s="422"/>
      <c r="AY527" s="423"/>
      <c r="AZ527" s="41">
        <f t="shared" si="221"/>
        <v>12500000</v>
      </c>
      <c r="BA527" s="41">
        <f t="shared" si="198"/>
        <v>0</v>
      </c>
      <c r="BB527" s="183" t="s">
        <v>105</v>
      </c>
      <c r="BD527" s="394"/>
    </row>
    <row r="528" spans="1:56" s="182" customFormat="1" ht="23.25">
      <c r="A528" s="424">
        <v>2</v>
      </c>
      <c r="B528" s="424">
        <v>3</v>
      </c>
      <c r="C528" s="412" t="s">
        <v>755</v>
      </c>
      <c r="D528" s="339">
        <v>3.2</v>
      </c>
      <c r="E528" s="339">
        <v>10</v>
      </c>
      <c r="F528" s="413" t="s">
        <v>94</v>
      </c>
      <c r="G528" s="413" t="s">
        <v>65</v>
      </c>
      <c r="H528" s="413" t="s">
        <v>66</v>
      </c>
      <c r="I528" s="414" t="s">
        <v>67</v>
      </c>
      <c r="J528" s="415" t="s">
        <v>68</v>
      </c>
      <c r="K528" s="425">
        <v>18.3246</v>
      </c>
      <c r="L528" s="426">
        <v>99.488699999999994</v>
      </c>
      <c r="M528" s="412">
        <v>12000000</v>
      </c>
      <c r="N528" s="412">
        <v>12000000</v>
      </c>
      <c r="O528" s="412"/>
      <c r="P528" s="165">
        <v>1</v>
      </c>
      <c r="Q528" s="165">
        <v>1</v>
      </c>
      <c r="R528" s="165">
        <v>1</v>
      </c>
      <c r="S528" s="165">
        <v>4</v>
      </c>
      <c r="T528" s="165">
        <v>4</v>
      </c>
      <c r="U528" s="165"/>
      <c r="V528" s="427">
        <v>5600</v>
      </c>
      <c r="W528" s="1181">
        <v>1.5</v>
      </c>
      <c r="X528" s="1182" t="s">
        <v>79</v>
      </c>
      <c r="Y528" s="418">
        <v>300</v>
      </c>
      <c r="Z528" s="427">
        <v>30</v>
      </c>
      <c r="AA528" s="73"/>
      <c r="AB528" s="73"/>
      <c r="AC528" s="339">
        <v>2563</v>
      </c>
      <c r="AD528" s="339">
        <v>2563</v>
      </c>
      <c r="AE528" s="339" t="s">
        <v>69</v>
      </c>
      <c r="AF528" s="339">
        <v>360</v>
      </c>
      <c r="AG528" s="428" t="s">
        <v>104</v>
      </c>
      <c r="AH528" s="429"/>
      <c r="AI528" s="430"/>
      <c r="AJ528" s="412">
        <v>12000000</v>
      </c>
      <c r="AK528" s="421"/>
      <c r="AL528" s="412">
        <v>12000000</v>
      </c>
      <c r="AM528" s="343">
        <v>240000</v>
      </c>
      <c r="AN528" s="343">
        <v>600000</v>
      </c>
      <c r="AO528" s="343">
        <v>1200000</v>
      </c>
      <c r="AP528" s="343">
        <v>1800000</v>
      </c>
      <c r="AQ528" s="343">
        <v>1800000</v>
      </c>
      <c r="AR528" s="343">
        <v>1800000</v>
      </c>
      <c r="AS528" s="343">
        <v>1200000</v>
      </c>
      <c r="AT528" s="343">
        <v>1200000</v>
      </c>
      <c r="AU528" s="343">
        <v>960000</v>
      </c>
      <c r="AV528" s="343">
        <v>600000</v>
      </c>
      <c r="AW528" s="343">
        <v>360000</v>
      </c>
      <c r="AX528" s="344">
        <v>240000</v>
      </c>
      <c r="AY528" s="345"/>
      <c r="AZ528" s="41">
        <f t="shared" si="221"/>
        <v>12000000</v>
      </c>
      <c r="BA528" s="41">
        <f t="shared" si="198"/>
        <v>0</v>
      </c>
      <c r="BB528" s="183" t="s">
        <v>105</v>
      </c>
      <c r="BD528" s="192"/>
    </row>
    <row r="529" spans="1:56" s="182" customFormat="1" ht="23.25">
      <c r="A529" s="424">
        <v>2</v>
      </c>
      <c r="B529" s="424">
        <v>4</v>
      </c>
      <c r="C529" s="412" t="s">
        <v>756</v>
      </c>
      <c r="D529" s="339">
        <v>3.2</v>
      </c>
      <c r="E529" s="339">
        <v>10</v>
      </c>
      <c r="F529" s="413" t="s">
        <v>164</v>
      </c>
      <c r="G529" s="413" t="s">
        <v>65</v>
      </c>
      <c r="H529" s="413" t="s">
        <v>66</v>
      </c>
      <c r="I529" s="414" t="s">
        <v>67</v>
      </c>
      <c r="J529" s="415" t="s">
        <v>68</v>
      </c>
      <c r="K529" s="425">
        <v>18.379100000000001</v>
      </c>
      <c r="L529" s="426">
        <v>99.558499999999995</v>
      </c>
      <c r="M529" s="412">
        <v>7000000</v>
      </c>
      <c r="N529" s="412">
        <v>7000000</v>
      </c>
      <c r="O529" s="412"/>
      <c r="P529" s="165">
        <v>1</v>
      </c>
      <c r="Q529" s="165">
        <v>1</v>
      </c>
      <c r="R529" s="165">
        <v>1</v>
      </c>
      <c r="S529" s="165">
        <v>4</v>
      </c>
      <c r="T529" s="165">
        <v>4</v>
      </c>
      <c r="U529" s="165"/>
      <c r="V529" s="427">
        <v>824</v>
      </c>
      <c r="W529" s="1181">
        <v>2.7</v>
      </c>
      <c r="X529" s="1182" t="s">
        <v>79</v>
      </c>
      <c r="Y529" s="418">
        <v>172</v>
      </c>
      <c r="Z529" s="427">
        <v>20</v>
      </c>
      <c r="AA529" s="73"/>
      <c r="AB529" s="73"/>
      <c r="AC529" s="339">
        <v>2563</v>
      </c>
      <c r="AD529" s="339">
        <v>2563</v>
      </c>
      <c r="AE529" s="339" t="s">
        <v>69</v>
      </c>
      <c r="AF529" s="339">
        <v>330</v>
      </c>
      <c r="AG529" s="428" t="s">
        <v>104</v>
      </c>
      <c r="AH529" s="429"/>
      <c r="AI529" s="430"/>
      <c r="AJ529" s="412">
        <v>7000000</v>
      </c>
      <c r="AK529" s="421"/>
      <c r="AL529" s="412">
        <v>7000000</v>
      </c>
      <c r="AM529" s="343">
        <v>140000</v>
      </c>
      <c r="AN529" s="343">
        <v>350000</v>
      </c>
      <c r="AO529" s="343">
        <v>700000</v>
      </c>
      <c r="AP529" s="343">
        <v>1050000</v>
      </c>
      <c r="AQ529" s="343">
        <v>1050000</v>
      </c>
      <c r="AR529" s="343">
        <v>1050000</v>
      </c>
      <c r="AS529" s="343">
        <v>700000</v>
      </c>
      <c r="AT529" s="343">
        <v>700000</v>
      </c>
      <c r="AU529" s="343">
        <v>560000</v>
      </c>
      <c r="AV529" s="343">
        <v>350000</v>
      </c>
      <c r="AW529" s="343">
        <v>210000</v>
      </c>
      <c r="AX529" s="344">
        <v>140000</v>
      </c>
      <c r="AY529" s="345"/>
      <c r="AZ529" s="41">
        <f t="shared" si="221"/>
        <v>7000000</v>
      </c>
      <c r="BA529" s="41">
        <f t="shared" si="198"/>
        <v>0</v>
      </c>
      <c r="BB529" s="183" t="s">
        <v>105</v>
      </c>
      <c r="BD529" s="192"/>
    </row>
    <row r="530" spans="1:56" s="74" customFormat="1" ht="23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7"/>
      <c r="N530" s="66"/>
      <c r="O530" s="66"/>
      <c r="P530" s="66"/>
      <c r="Q530" s="66"/>
      <c r="R530" s="66"/>
      <c r="S530" s="66"/>
      <c r="T530" s="66"/>
      <c r="U530" s="66"/>
      <c r="V530" s="67"/>
      <c r="W530" s="66"/>
      <c r="X530" s="66"/>
      <c r="Y530" s="67"/>
      <c r="Z530" s="67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70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71"/>
      <c r="AY530" s="72"/>
      <c r="AZ530" s="41">
        <f t="shared" si="221"/>
        <v>0</v>
      </c>
      <c r="BA530" s="41">
        <f t="shared" ref="BA530:BA593" si="223">+AJ530-AZ530</f>
        <v>0</v>
      </c>
      <c r="BB530" s="73" t="s">
        <v>105</v>
      </c>
      <c r="BD530" s="75"/>
    </row>
    <row r="531" spans="1:56" s="226" customFormat="1" ht="23.25">
      <c r="B531" s="223">
        <f>COUNT(B532:B544)</f>
        <v>11</v>
      </c>
      <c r="C531" s="255" t="s">
        <v>141</v>
      </c>
      <c r="D531" s="264"/>
      <c r="E531" s="223"/>
      <c r="F531" s="223"/>
      <c r="G531" s="223"/>
      <c r="H531" s="223"/>
      <c r="I531" s="223"/>
      <c r="J531" s="223"/>
      <c r="K531" s="223"/>
      <c r="L531" s="223"/>
      <c r="M531" s="227">
        <f>SUM(M532:M544)</f>
        <v>61000000</v>
      </c>
      <c r="N531" s="227">
        <f>SUM(N532:N544)</f>
        <v>61000000</v>
      </c>
      <c r="O531" s="223"/>
      <c r="P531" s="223"/>
      <c r="V531" s="227">
        <f t="shared" ref="V531:Z531" si="224">SUM(V532:V544)</f>
        <v>16402</v>
      </c>
      <c r="W531" s="227">
        <f t="shared" si="224"/>
        <v>0</v>
      </c>
      <c r="X531" s="227">
        <f t="shared" si="224"/>
        <v>0</v>
      </c>
      <c r="Y531" s="227">
        <f t="shared" si="224"/>
        <v>1560</v>
      </c>
      <c r="Z531" s="227">
        <f t="shared" si="224"/>
        <v>320.08006508755381</v>
      </c>
      <c r="AH531" s="223"/>
      <c r="AI531" s="223"/>
      <c r="AJ531" s="227">
        <f t="shared" ref="AJ531:AX531" si="225">SUM(AJ532:AJ544)</f>
        <v>61000000</v>
      </c>
      <c r="AK531" s="265">
        <f t="shared" si="225"/>
        <v>0</v>
      </c>
      <c r="AL531" s="227">
        <f t="shared" si="225"/>
        <v>61000000</v>
      </c>
      <c r="AM531" s="227">
        <f t="shared" si="225"/>
        <v>0</v>
      </c>
      <c r="AN531" s="227">
        <f t="shared" si="225"/>
        <v>1500000</v>
      </c>
      <c r="AO531" s="227">
        <f t="shared" si="225"/>
        <v>1500000</v>
      </c>
      <c r="AP531" s="227">
        <f t="shared" si="225"/>
        <v>5300000</v>
      </c>
      <c r="AQ531" s="227">
        <f t="shared" si="225"/>
        <v>5300000</v>
      </c>
      <c r="AR531" s="227">
        <f t="shared" si="225"/>
        <v>5950000</v>
      </c>
      <c r="AS531" s="227">
        <f t="shared" si="225"/>
        <v>8000000</v>
      </c>
      <c r="AT531" s="227">
        <f t="shared" si="225"/>
        <v>7950000</v>
      </c>
      <c r="AU531" s="227">
        <f t="shared" si="225"/>
        <v>7950000</v>
      </c>
      <c r="AV531" s="227">
        <f t="shared" si="225"/>
        <v>7850000</v>
      </c>
      <c r="AW531" s="227">
        <f t="shared" si="225"/>
        <v>5600000</v>
      </c>
      <c r="AX531" s="266">
        <f t="shared" si="225"/>
        <v>4100000</v>
      </c>
      <c r="AY531" s="266"/>
      <c r="AZ531" s="41">
        <f t="shared" si="221"/>
        <v>61000000</v>
      </c>
      <c r="BA531" s="41">
        <f t="shared" si="223"/>
        <v>0</v>
      </c>
      <c r="BB531" s="254" t="s">
        <v>108</v>
      </c>
      <c r="BD531" s="267"/>
    </row>
    <row r="532" spans="1:56" s="74" customFormat="1" ht="23.2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7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7"/>
      <c r="AK532" s="70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1183"/>
      <c r="AY532" s="1184"/>
      <c r="AZ532" s="41">
        <f t="shared" si="221"/>
        <v>0</v>
      </c>
      <c r="BA532" s="41">
        <f t="shared" si="223"/>
        <v>0</v>
      </c>
      <c r="BB532" s="73" t="s">
        <v>108</v>
      </c>
      <c r="BD532" s="75"/>
    </row>
    <row r="533" spans="1:56" s="353" customFormat="1" ht="23.25">
      <c r="A533" s="110">
        <v>2</v>
      </c>
      <c r="B533" s="110">
        <v>1</v>
      </c>
      <c r="C533" s="193" t="s">
        <v>757</v>
      </c>
      <c r="D533" s="194">
        <v>3.2</v>
      </c>
      <c r="E533" s="194">
        <v>6</v>
      </c>
      <c r="F533" s="194" t="s">
        <v>523</v>
      </c>
      <c r="G533" s="194" t="s">
        <v>189</v>
      </c>
      <c r="H533" s="194" t="s">
        <v>76</v>
      </c>
      <c r="I533" s="194" t="s">
        <v>78</v>
      </c>
      <c r="J533" s="194" t="s">
        <v>109</v>
      </c>
      <c r="K533" s="158">
        <v>19.697800000000001</v>
      </c>
      <c r="L533" s="158">
        <v>99.647000000000006</v>
      </c>
      <c r="M533" s="475">
        <v>15000000</v>
      </c>
      <c r="N533" s="475">
        <v>15000000</v>
      </c>
      <c r="O533" s="125">
        <f t="shared" ref="O533:O543" si="226">M533-N533</f>
        <v>0</v>
      </c>
      <c r="P533" s="194">
        <v>1</v>
      </c>
      <c r="Q533" s="194">
        <v>1</v>
      </c>
      <c r="R533" s="194">
        <v>4</v>
      </c>
      <c r="S533" s="194">
        <v>4</v>
      </c>
      <c r="T533" s="194">
        <v>4</v>
      </c>
      <c r="U533" s="197"/>
      <c r="V533" s="475">
        <v>2000</v>
      </c>
      <c r="W533" s="477"/>
      <c r="X533" s="109"/>
      <c r="Y533" s="475">
        <v>100</v>
      </c>
      <c r="Z533" s="478">
        <v>80</v>
      </c>
      <c r="AA533" s="202" t="s">
        <v>110</v>
      </c>
      <c r="AB533" s="199">
        <v>100</v>
      </c>
      <c r="AC533" s="203">
        <v>2563</v>
      </c>
      <c r="AD533" s="203">
        <v>2563</v>
      </c>
      <c r="AE533" s="203" t="s">
        <v>69</v>
      </c>
      <c r="AF533" s="203">
        <v>180</v>
      </c>
      <c r="AG533" s="194" t="s">
        <v>111</v>
      </c>
      <c r="AH533" s="183"/>
      <c r="AI533" s="204" t="s">
        <v>758</v>
      </c>
      <c r="AJ533" s="475">
        <v>15000000</v>
      </c>
      <c r="AK533" s="1185" t="s">
        <v>79</v>
      </c>
      <c r="AL533" s="189">
        <f>AJ533</f>
        <v>15000000</v>
      </c>
      <c r="AM533" s="1186"/>
      <c r="AN533" s="189">
        <v>1500000</v>
      </c>
      <c r="AO533" s="189">
        <v>1500000</v>
      </c>
      <c r="AP533" s="189">
        <v>1500000</v>
      </c>
      <c r="AQ533" s="189">
        <v>1500000</v>
      </c>
      <c r="AR533" s="189">
        <v>1500000</v>
      </c>
      <c r="AS533" s="189">
        <v>1500000</v>
      </c>
      <c r="AT533" s="189">
        <v>1500000</v>
      </c>
      <c r="AU533" s="189">
        <v>1500000</v>
      </c>
      <c r="AV533" s="189">
        <v>1500000</v>
      </c>
      <c r="AW533" s="189">
        <v>1000000</v>
      </c>
      <c r="AX533" s="474">
        <v>500000</v>
      </c>
      <c r="AY533" s="180"/>
      <c r="AZ533" s="41">
        <f t="shared" si="221"/>
        <v>15000000</v>
      </c>
      <c r="BA533" s="41">
        <f t="shared" si="223"/>
        <v>0</v>
      </c>
      <c r="BB533" s="352" t="s">
        <v>108</v>
      </c>
      <c r="BD533" s="354"/>
    </row>
    <row r="534" spans="1:56" s="130" customFormat="1" ht="23.25">
      <c r="A534" s="110">
        <v>2</v>
      </c>
      <c r="B534" s="110">
        <v>2</v>
      </c>
      <c r="C534" s="193" t="s">
        <v>759</v>
      </c>
      <c r="D534" s="194">
        <v>3.2</v>
      </c>
      <c r="E534" s="194">
        <v>10</v>
      </c>
      <c r="F534" s="1187" t="s">
        <v>515</v>
      </c>
      <c r="G534" s="1187" t="s">
        <v>130</v>
      </c>
      <c r="H534" s="860" t="s">
        <v>89</v>
      </c>
      <c r="I534" s="186" t="s">
        <v>90</v>
      </c>
      <c r="J534" s="194" t="s">
        <v>181</v>
      </c>
      <c r="K534" s="1188">
        <v>19.360900000000001</v>
      </c>
      <c r="L534" s="1188">
        <v>99.799700000000001</v>
      </c>
      <c r="M534" s="475">
        <v>9000000</v>
      </c>
      <c r="N534" s="475">
        <v>9000000</v>
      </c>
      <c r="O534" s="125">
        <f t="shared" si="226"/>
        <v>0</v>
      </c>
      <c r="P534" s="194">
        <v>1</v>
      </c>
      <c r="Q534" s="194">
        <v>1</v>
      </c>
      <c r="R534" s="194">
        <v>4</v>
      </c>
      <c r="S534" s="194">
        <v>4</v>
      </c>
      <c r="T534" s="194">
        <v>4</v>
      </c>
      <c r="U534" s="197"/>
      <c r="V534" s="475">
        <v>3702</v>
      </c>
      <c r="W534" s="477"/>
      <c r="X534" s="475"/>
      <c r="Y534" s="475">
        <v>40</v>
      </c>
      <c r="Z534" s="478">
        <v>80</v>
      </c>
      <c r="AA534" s="202" t="s">
        <v>110</v>
      </c>
      <c r="AB534" s="199">
        <v>100</v>
      </c>
      <c r="AC534" s="203">
        <v>2563</v>
      </c>
      <c r="AD534" s="203">
        <v>2563</v>
      </c>
      <c r="AE534" s="203" t="s">
        <v>69</v>
      </c>
      <c r="AF534" s="203">
        <v>90</v>
      </c>
      <c r="AG534" s="194" t="s">
        <v>111</v>
      </c>
      <c r="AH534" s="110"/>
      <c r="AI534" s="204" t="s">
        <v>760</v>
      </c>
      <c r="AJ534" s="475">
        <v>9000000</v>
      </c>
      <c r="AK534" s="205" t="s">
        <v>79</v>
      </c>
      <c r="AL534" s="125">
        <f>AJ534</f>
        <v>9000000</v>
      </c>
      <c r="AM534" s="125"/>
      <c r="AN534" s="125"/>
      <c r="AO534" s="125"/>
      <c r="AP534" s="125">
        <v>1000000</v>
      </c>
      <c r="AQ534" s="125">
        <v>1000000</v>
      </c>
      <c r="AR534" s="125">
        <v>1000000</v>
      </c>
      <c r="AS534" s="125">
        <v>1000000</v>
      </c>
      <c r="AT534" s="125">
        <v>1000000</v>
      </c>
      <c r="AU534" s="125">
        <v>1000000</v>
      </c>
      <c r="AV534" s="125">
        <v>1000000</v>
      </c>
      <c r="AW534" s="125">
        <v>1000000</v>
      </c>
      <c r="AX534" s="179">
        <v>1000000</v>
      </c>
      <c r="AY534" s="180"/>
      <c r="AZ534" s="41">
        <f t="shared" si="221"/>
        <v>9000000</v>
      </c>
      <c r="BA534" s="41">
        <f t="shared" si="223"/>
        <v>0</v>
      </c>
      <c r="BB534" s="110" t="s">
        <v>108</v>
      </c>
      <c r="BD534" s="181"/>
    </row>
    <row r="535" spans="1:56" s="130" customFormat="1" ht="23.25">
      <c r="A535" s="110">
        <v>2</v>
      </c>
      <c r="B535" s="110">
        <v>3</v>
      </c>
      <c r="C535" s="536" t="s">
        <v>761</v>
      </c>
      <c r="D535" s="166">
        <v>3.2</v>
      </c>
      <c r="E535" s="166">
        <v>10</v>
      </c>
      <c r="F535" s="166" t="s">
        <v>499</v>
      </c>
      <c r="G535" s="166" t="s">
        <v>189</v>
      </c>
      <c r="H535" s="166" t="s">
        <v>76</v>
      </c>
      <c r="I535" s="166" t="s">
        <v>90</v>
      </c>
      <c r="J535" s="166" t="s">
        <v>181</v>
      </c>
      <c r="K535" s="550">
        <v>19.556699999999999</v>
      </c>
      <c r="L535" s="550">
        <v>99.706800000000001</v>
      </c>
      <c r="M535" s="475">
        <v>4000000</v>
      </c>
      <c r="N535" s="475">
        <v>4000000</v>
      </c>
      <c r="O535" s="125">
        <f t="shared" si="226"/>
        <v>0</v>
      </c>
      <c r="P535" s="166">
        <v>1</v>
      </c>
      <c r="Q535" s="166">
        <v>1</v>
      </c>
      <c r="R535" s="166">
        <v>4</v>
      </c>
      <c r="S535" s="166">
        <v>4</v>
      </c>
      <c r="T535" s="166">
        <v>4</v>
      </c>
      <c r="U535" s="197"/>
      <c r="V535" s="1189">
        <v>500</v>
      </c>
      <c r="W535" s="1190"/>
      <c r="X535" s="475"/>
      <c r="Y535" s="1189">
        <v>80</v>
      </c>
      <c r="Z535" s="1191">
        <v>14.792625876000812</v>
      </c>
      <c r="AA535" s="202" t="s">
        <v>110</v>
      </c>
      <c r="AB535" s="1192">
        <v>100</v>
      </c>
      <c r="AC535" s="203">
        <v>2563</v>
      </c>
      <c r="AD535" s="203">
        <v>2563</v>
      </c>
      <c r="AE535" s="203" t="s">
        <v>69</v>
      </c>
      <c r="AF535" s="1193">
        <v>90</v>
      </c>
      <c r="AG535" s="194" t="s">
        <v>111</v>
      </c>
      <c r="AH535" s="1167"/>
      <c r="AI535" s="1194" t="s">
        <v>762</v>
      </c>
      <c r="AJ535" s="475">
        <v>4000000</v>
      </c>
      <c r="AK535" s="1195" t="s">
        <v>79</v>
      </c>
      <c r="AL535" s="589">
        <f>AJ535</f>
        <v>4000000</v>
      </c>
      <c r="AM535" s="589"/>
      <c r="AN535" s="589"/>
      <c r="AO535" s="589"/>
      <c r="AP535" s="125">
        <v>500000</v>
      </c>
      <c r="AQ535" s="125">
        <v>500000</v>
      </c>
      <c r="AR535" s="125">
        <v>500000</v>
      </c>
      <c r="AS535" s="125">
        <v>500000</v>
      </c>
      <c r="AT535" s="125">
        <v>500000</v>
      </c>
      <c r="AU535" s="125">
        <v>500000</v>
      </c>
      <c r="AV535" s="125">
        <v>500000</v>
      </c>
      <c r="AW535" s="125">
        <v>500000</v>
      </c>
      <c r="AX535" s="422"/>
      <c r="AY535" s="423"/>
      <c r="AZ535" s="41">
        <f t="shared" si="221"/>
        <v>4000000</v>
      </c>
      <c r="BA535" s="41">
        <f t="shared" si="223"/>
        <v>0</v>
      </c>
      <c r="BB535" s="110" t="s">
        <v>108</v>
      </c>
      <c r="BD535" s="181"/>
    </row>
    <row r="536" spans="1:56" s="130" customFormat="1" ht="23.25">
      <c r="A536" s="110">
        <v>2</v>
      </c>
      <c r="B536" s="110">
        <v>4</v>
      </c>
      <c r="C536" s="193" t="s">
        <v>763</v>
      </c>
      <c r="D536" s="194">
        <v>3.2</v>
      </c>
      <c r="E536" s="194">
        <v>10</v>
      </c>
      <c r="F536" s="194" t="s">
        <v>764</v>
      </c>
      <c r="G536" s="194" t="s">
        <v>130</v>
      </c>
      <c r="H536" s="194" t="s">
        <v>89</v>
      </c>
      <c r="I536" s="194" t="s">
        <v>90</v>
      </c>
      <c r="J536" s="194" t="s">
        <v>181</v>
      </c>
      <c r="K536" s="158">
        <v>19.389966999999999</v>
      </c>
      <c r="L536" s="158">
        <v>99.785079999999994</v>
      </c>
      <c r="M536" s="475">
        <v>7500000</v>
      </c>
      <c r="N536" s="475">
        <v>7500000</v>
      </c>
      <c r="O536" s="125">
        <f t="shared" si="226"/>
        <v>0</v>
      </c>
      <c r="P536" s="194">
        <v>1</v>
      </c>
      <c r="Q536" s="194">
        <v>1</v>
      </c>
      <c r="R536" s="194">
        <v>4</v>
      </c>
      <c r="S536" s="194">
        <v>4</v>
      </c>
      <c r="T536" s="194">
        <v>4</v>
      </c>
      <c r="U536" s="197"/>
      <c r="V536" s="475">
        <v>2500</v>
      </c>
      <c r="W536" s="477"/>
      <c r="X536" s="475"/>
      <c r="Y536" s="475">
        <v>150</v>
      </c>
      <c r="Z536" s="478">
        <v>40</v>
      </c>
      <c r="AA536" s="202" t="s">
        <v>110</v>
      </c>
      <c r="AB536" s="199">
        <v>100</v>
      </c>
      <c r="AC536" s="203">
        <v>2563</v>
      </c>
      <c r="AD536" s="203">
        <v>2563</v>
      </c>
      <c r="AE536" s="203" t="s">
        <v>69</v>
      </c>
      <c r="AF536" s="203">
        <v>180</v>
      </c>
      <c r="AG536" s="194" t="s">
        <v>111</v>
      </c>
      <c r="AH536" s="104"/>
      <c r="AI536" s="204" t="s">
        <v>765</v>
      </c>
      <c r="AJ536" s="475">
        <v>7500000</v>
      </c>
      <c r="AK536" s="205" t="s">
        <v>79</v>
      </c>
      <c r="AL536" s="589">
        <f t="shared" ref="AL536:AL543" si="227">AJ536</f>
        <v>7500000</v>
      </c>
      <c r="AM536" s="359"/>
      <c r="AN536" s="359"/>
      <c r="AO536" s="178"/>
      <c r="AP536" s="178">
        <v>500000</v>
      </c>
      <c r="AQ536" s="178">
        <v>500000</v>
      </c>
      <c r="AR536" s="178">
        <v>1000000</v>
      </c>
      <c r="AS536" s="178">
        <v>1000000</v>
      </c>
      <c r="AT536" s="178">
        <v>1000000</v>
      </c>
      <c r="AU536" s="178">
        <v>1000000</v>
      </c>
      <c r="AV536" s="178">
        <v>1000000</v>
      </c>
      <c r="AW536" s="178">
        <v>1000000</v>
      </c>
      <c r="AX536" s="385">
        <v>500000</v>
      </c>
      <c r="AY536" s="171"/>
      <c r="AZ536" s="41">
        <f t="shared" si="221"/>
        <v>7500000</v>
      </c>
      <c r="BA536" s="41">
        <f t="shared" si="223"/>
        <v>0</v>
      </c>
      <c r="BB536" s="110" t="s">
        <v>108</v>
      </c>
      <c r="BD536" s="181"/>
    </row>
    <row r="537" spans="1:56" s="130" customFormat="1" ht="23.25">
      <c r="A537" s="110">
        <v>2</v>
      </c>
      <c r="B537" s="110">
        <v>5</v>
      </c>
      <c r="C537" s="193" t="s">
        <v>766</v>
      </c>
      <c r="D537" s="194">
        <v>3.2</v>
      </c>
      <c r="E537" s="194">
        <v>10</v>
      </c>
      <c r="F537" s="194" t="s">
        <v>767</v>
      </c>
      <c r="G537" s="194" t="s">
        <v>189</v>
      </c>
      <c r="H537" s="194" t="s">
        <v>76</v>
      </c>
      <c r="I537" s="194" t="s">
        <v>90</v>
      </c>
      <c r="J537" s="194" t="s">
        <v>181</v>
      </c>
      <c r="K537" s="158">
        <v>19.519100000000002</v>
      </c>
      <c r="L537" s="158">
        <v>99.709500000000006</v>
      </c>
      <c r="M537" s="475">
        <v>6000000</v>
      </c>
      <c r="N537" s="475">
        <v>6000000</v>
      </c>
      <c r="O537" s="125">
        <f t="shared" si="226"/>
        <v>0</v>
      </c>
      <c r="P537" s="194">
        <v>1</v>
      </c>
      <c r="Q537" s="194">
        <v>1</v>
      </c>
      <c r="R537" s="194">
        <v>4</v>
      </c>
      <c r="S537" s="194">
        <v>4</v>
      </c>
      <c r="T537" s="194">
        <v>4</v>
      </c>
      <c r="U537" s="197"/>
      <c r="V537" s="475">
        <v>2000</v>
      </c>
      <c r="W537" s="477"/>
      <c r="X537" s="475"/>
      <c r="Y537" s="475">
        <v>200</v>
      </c>
      <c r="Z537" s="478">
        <v>40</v>
      </c>
      <c r="AA537" s="202" t="s">
        <v>110</v>
      </c>
      <c r="AB537" s="199">
        <v>100</v>
      </c>
      <c r="AC537" s="203">
        <v>2563</v>
      </c>
      <c r="AD537" s="203">
        <v>2563</v>
      </c>
      <c r="AE537" s="203" t="s">
        <v>69</v>
      </c>
      <c r="AF537" s="203">
        <v>180</v>
      </c>
      <c r="AG537" s="194" t="s">
        <v>111</v>
      </c>
      <c r="AH537" s="110"/>
      <c r="AI537" s="204" t="s">
        <v>768</v>
      </c>
      <c r="AJ537" s="475">
        <v>6000000</v>
      </c>
      <c r="AK537" s="1195" t="s">
        <v>79</v>
      </c>
      <c r="AL537" s="589">
        <f t="shared" si="227"/>
        <v>6000000</v>
      </c>
      <c r="AM537" s="125"/>
      <c r="AN537" s="178"/>
      <c r="AO537" s="178"/>
      <c r="AP537" s="178">
        <v>600000</v>
      </c>
      <c r="AQ537" s="178">
        <v>600000</v>
      </c>
      <c r="AR537" s="178">
        <v>600000</v>
      </c>
      <c r="AS537" s="178">
        <v>700000</v>
      </c>
      <c r="AT537" s="178">
        <v>700000</v>
      </c>
      <c r="AU537" s="178">
        <v>700000</v>
      </c>
      <c r="AV537" s="178">
        <v>700000</v>
      </c>
      <c r="AW537" s="178">
        <v>700000</v>
      </c>
      <c r="AX537" s="385">
        <v>700000</v>
      </c>
      <c r="AY537" s="171"/>
      <c r="AZ537" s="41">
        <f t="shared" si="221"/>
        <v>6000000</v>
      </c>
      <c r="BA537" s="41">
        <f t="shared" si="223"/>
        <v>0</v>
      </c>
      <c r="BB537" s="110" t="s">
        <v>108</v>
      </c>
      <c r="BD537" s="181"/>
    </row>
    <row r="538" spans="1:56" s="130" customFormat="1" ht="23.25">
      <c r="A538" s="110">
        <v>2</v>
      </c>
      <c r="B538" s="110">
        <v>6</v>
      </c>
      <c r="C538" s="193" t="s">
        <v>769</v>
      </c>
      <c r="D538" s="194">
        <v>3.2</v>
      </c>
      <c r="E538" s="194">
        <v>10</v>
      </c>
      <c r="F538" s="194" t="s">
        <v>193</v>
      </c>
      <c r="G538" s="194" t="s">
        <v>189</v>
      </c>
      <c r="H538" s="194" t="s">
        <v>76</v>
      </c>
      <c r="I538" s="194" t="s">
        <v>90</v>
      </c>
      <c r="J538" s="194">
        <v>205</v>
      </c>
      <c r="K538" s="158">
        <v>19.571899999999999</v>
      </c>
      <c r="L538" s="158">
        <v>99.811099999999996</v>
      </c>
      <c r="M538" s="475">
        <v>4550000</v>
      </c>
      <c r="N538" s="475">
        <v>4550000</v>
      </c>
      <c r="O538" s="125">
        <f t="shared" si="226"/>
        <v>0</v>
      </c>
      <c r="P538" s="194">
        <v>1</v>
      </c>
      <c r="Q538" s="194">
        <v>1</v>
      </c>
      <c r="R538" s="194">
        <v>4</v>
      </c>
      <c r="S538" s="194">
        <v>4</v>
      </c>
      <c r="T538" s="194">
        <v>4</v>
      </c>
      <c r="U538" s="197"/>
      <c r="V538" s="475">
        <v>500</v>
      </c>
      <c r="W538" s="477"/>
      <c r="X538" s="475"/>
      <c r="Y538" s="475">
        <v>200</v>
      </c>
      <c r="Z538" s="478">
        <v>10</v>
      </c>
      <c r="AA538" s="202" t="s">
        <v>110</v>
      </c>
      <c r="AB538" s="199">
        <v>100</v>
      </c>
      <c r="AC538" s="203">
        <v>2563</v>
      </c>
      <c r="AD538" s="203">
        <v>2563</v>
      </c>
      <c r="AE538" s="203" t="s">
        <v>69</v>
      </c>
      <c r="AF538" s="203">
        <v>90</v>
      </c>
      <c r="AG538" s="194" t="s">
        <v>111</v>
      </c>
      <c r="AH538" s="110"/>
      <c r="AI538" s="204" t="s">
        <v>770</v>
      </c>
      <c r="AJ538" s="475">
        <v>4550000</v>
      </c>
      <c r="AK538" s="205" t="s">
        <v>79</v>
      </c>
      <c r="AL538" s="589">
        <f t="shared" si="227"/>
        <v>4550000</v>
      </c>
      <c r="AM538" s="125"/>
      <c r="AN538" s="125"/>
      <c r="AO538" s="125"/>
      <c r="AP538" s="125">
        <v>500000</v>
      </c>
      <c r="AQ538" s="125">
        <v>500000</v>
      </c>
      <c r="AR538" s="125">
        <v>500000</v>
      </c>
      <c r="AS538" s="125">
        <v>550000</v>
      </c>
      <c r="AT538" s="125">
        <v>500000</v>
      </c>
      <c r="AU538" s="125">
        <v>500000</v>
      </c>
      <c r="AV538" s="125">
        <v>500000</v>
      </c>
      <c r="AW538" s="125">
        <v>500000</v>
      </c>
      <c r="AX538" s="179">
        <v>500000</v>
      </c>
      <c r="AY538" s="180"/>
      <c r="AZ538" s="41">
        <f t="shared" si="221"/>
        <v>4550000</v>
      </c>
      <c r="BA538" s="41">
        <f t="shared" si="223"/>
        <v>0</v>
      </c>
      <c r="BB538" s="110" t="s">
        <v>108</v>
      </c>
      <c r="BD538" s="181"/>
    </row>
    <row r="539" spans="1:56" s="130" customFormat="1" ht="23.25">
      <c r="A539" s="110">
        <v>2</v>
      </c>
      <c r="B539" s="110">
        <v>7</v>
      </c>
      <c r="C539" s="193" t="s">
        <v>771</v>
      </c>
      <c r="D539" s="194">
        <v>3.2</v>
      </c>
      <c r="E539" s="194">
        <v>10</v>
      </c>
      <c r="F539" s="194" t="s">
        <v>107</v>
      </c>
      <c r="G539" s="194" t="s">
        <v>108</v>
      </c>
      <c r="H539" s="194" t="s">
        <v>76</v>
      </c>
      <c r="I539" s="194" t="s">
        <v>78</v>
      </c>
      <c r="J539" s="194" t="s">
        <v>109</v>
      </c>
      <c r="K539" s="158">
        <v>19.628935472776899</v>
      </c>
      <c r="L539" s="158">
        <v>99.764897990620895</v>
      </c>
      <c r="M539" s="475">
        <v>2800000</v>
      </c>
      <c r="N539" s="475">
        <v>2800000</v>
      </c>
      <c r="O539" s="125">
        <f t="shared" si="226"/>
        <v>0</v>
      </c>
      <c r="P539" s="194">
        <v>1</v>
      </c>
      <c r="Q539" s="194">
        <v>1</v>
      </c>
      <c r="R539" s="194">
        <v>4</v>
      </c>
      <c r="S539" s="194">
        <v>4</v>
      </c>
      <c r="T539" s="1196">
        <v>3</v>
      </c>
      <c r="U539" s="480"/>
      <c r="V539" s="475">
        <v>500</v>
      </c>
      <c r="W539" s="477"/>
      <c r="X539" s="475"/>
      <c r="Y539" s="475">
        <v>80</v>
      </c>
      <c r="Z539" s="478">
        <v>10.354838113200568</v>
      </c>
      <c r="AA539" s="202" t="s">
        <v>110</v>
      </c>
      <c r="AB539" s="199">
        <v>100</v>
      </c>
      <c r="AC539" s="203">
        <v>2563</v>
      </c>
      <c r="AD539" s="203">
        <v>2563</v>
      </c>
      <c r="AE539" s="203" t="s">
        <v>69</v>
      </c>
      <c r="AF539" s="203">
        <v>90</v>
      </c>
      <c r="AG539" s="194" t="s">
        <v>111</v>
      </c>
      <c r="AH539" s="110"/>
      <c r="AI539" s="204" t="s">
        <v>762</v>
      </c>
      <c r="AJ539" s="475">
        <v>2800000</v>
      </c>
      <c r="AK539" s="1195" t="s">
        <v>79</v>
      </c>
      <c r="AL539" s="589">
        <f t="shared" si="227"/>
        <v>2800000</v>
      </c>
      <c r="AM539" s="125"/>
      <c r="AN539" s="125"/>
      <c r="AO539" s="125"/>
      <c r="AP539" s="125">
        <v>300000</v>
      </c>
      <c r="AQ539" s="125">
        <v>300000</v>
      </c>
      <c r="AR539" s="125">
        <v>300000</v>
      </c>
      <c r="AS539" s="125">
        <v>400000</v>
      </c>
      <c r="AT539" s="125">
        <v>300000</v>
      </c>
      <c r="AU539" s="125">
        <v>300000</v>
      </c>
      <c r="AV539" s="125">
        <v>300000</v>
      </c>
      <c r="AW539" s="125">
        <v>300000</v>
      </c>
      <c r="AX539" s="179">
        <v>300000</v>
      </c>
      <c r="AY539" s="180"/>
      <c r="AZ539" s="41">
        <f t="shared" si="221"/>
        <v>2800000</v>
      </c>
      <c r="BA539" s="41">
        <f t="shared" si="223"/>
        <v>0</v>
      </c>
      <c r="BB539" s="110" t="s">
        <v>108</v>
      </c>
      <c r="BD539" s="181"/>
    </row>
    <row r="540" spans="1:56" s="130" customFormat="1" ht="23.25">
      <c r="A540" s="110">
        <v>2</v>
      </c>
      <c r="B540" s="110">
        <v>8</v>
      </c>
      <c r="C540" s="193" t="s">
        <v>772</v>
      </c>
      <c r="D540" s="194">
        <v>3.2</v>
      </c>
      <c r="E540" s="194">
        <v>10</v>
      </c>
      <c r="F540" s="194" t="s">
        <v>107</v>
      </c>
      <c r="G540" s="194" t="s">
        <v>108</v>
      </c>
      <c r="H540" s="194" t="s">
        <v>76</v>
      </c>
      <c r="I540" s="194" t="s">
        <v>78</v>
      </c>
      <c r="J540" s="194" t="s">
        <v>109</v>
      </c>
      <c r="K540" s="158">
        <v>19.628027792341399</v>
      </c>
      <c r="L540" s="158">
        <v>99.765847382946504</v>
      </c>
      <c r="M540" s="475">
        <v>3150000</v>
      </c>
      <c r="N540" s="475">
        <v>3150000</v>
      </c>
      <c r="O540" s="125">
        <f t="shared" si="226"/>
        <v>0</v>
      </c>
      <c r="P540" s="194">
        <v>1</v>
      </c>
      <c r="Q540" s="194">
        <v>1</v>
      </c>
      <c r="R540" s="194">
        <v>4</v>
      </c>
      <c r="S540" s="194">
        <v>4</v>
      </c>
      <c r="T540" s="1196">
        <v>3</v>
      </c>
      <c r="U540" s="480"/>
      <c r="V540" s="475">
        <v>600</v>
      </c>
      <c r="W540" s="477"/>
      <c r="X540" s="475"/>
      <c r="Y540" s="475">
        <v>70</v>
      </c>
      <c r="Z540" s="478">
        <v>11.649192877350641</v>
      </c>
      <c r="AA540" s="202" t="s">
        <v>110</v>
      </c>
      <c r="AB540" s="199">
        <v>100</v>
      </c>
      <c r="AC540" s="203">
        <v>2563</v>
      </c>
      <c r="AD540" s="203">
        <v>2563</v>
      </c>
      <c r="AE540" s="203" t="s">
        <v>69</v>
      </c>
      <c r="AF540" s="203">
        <v>90</v>
      </c>
      <c r="AG540" s="194" t="s">
        <v>111</v>
      </c>
      <c r="AH540" s="110"/>
      <c r="AI540" s="204" t="s">
        <v>773</v>
      </c>
      <c r="AJ540" s="475">
        <v>3150000</v>
      </c>
      <c r="AK540" s="205" t="s">
        <v>79</v>
      </c>
      <c r="AL540" s="589">
        <f t="shared" si="227"/>
        <v>3150000</v>
      </c>
      <c r="AM540" s="125"/>
      <c r="AN540" s="125"/>
      <c r="AO540" s="125"/>
      <c r="AP540" s="125">
        <v>200000</v>
      </c>
      <c r="AQ540" s="125">
        <v>200000</v>
      </c>
      <c r="AR540" s="125">
        <v>350000</v>
      </c>
      <c r="AS540" s="125">
        <v>400000</v>
      </c>
      <c r="AT540" s="125">
        <v>400000</v>
      </c>
      <c r="AU540" s="125">
        <v>400000</v>
      </c>
      <c r="AV540" s="125">
        <v>400000</v>
      </c>
      <c r="AW540" s="125">
        <v>400000</v>
      </c>
      <c r="AX540" s="179">
        <v>400000</v>
      </c>
      <c r="AY540" s="180"/>
      <c r="AZ540" s="41">
        <f t="shared" si="221"/>
        <v>3150000</v>
      </c>
      <c r="BA540" s="41">
        <f t="shared" si="223"/>
        <v>0</v>
      </c>
      <c r="BB540" s="110" t="s">
        <v>108</v>
      </c>
      <c r="BD540" s="181"/>
    </row>
    <row r="541" spans="1:56" s="130" customFormat="1" ht="23.25">
      <c r="A541" s="110">
        <v>2</v>
      </c>
      <c r="B541" s="110">
        <v>9</v>
      </c>
      <c r="C541" s="193" t="s">
        <v>774</v>
      </c>
      <c r="D541" s="194">
        <v>3.2</v>
      </c>
      <c r="E541" s="194">
        <v>10</v>
      </c>
      <c r="F541" s="194" t="s">
        <v>107</v>
      </c>
      <c r="G541" s="194" t="s">
        <v>108</v>
      </c>
      <c r="H541" s="194" t="s">
        <v>76</v>
      </c>
      <c r="I541" s="194" t="s">
        <v>78</v>
      </c>
      <c r="J541" s="194" t="s">
        <v>109</v>
      </c>
      <c r="K541" s="158">
        <v>19.631626019055101</v>
      </c>
      <c r="L541" s="158">
        <v>99.769679274040698</v>
      </c>
      <c r="M541" s="475">
        <v>2800000</v>
      </c>
      <c r="N541" s="475">
        <v>2800000</v>
      </c>
      <c r="O541" s="125">
        <f t="shared" si="226"/>
        <v>0</v>
      </c>
      <c r="P541" s="194">
        <v>1</v>
      </c>
      <c r="Q541" s="194">
        <v>1</v>
      </c>
      <c r="R541" s="194">
        <v>4</v>
      </c>
      <c r="S541" s="194">
        <v>2</v>
      </c>
      <c r="T541" s="194">
        <v>2</v>
      </c>
      <c r="U541" s="480"/>
      <c r="V541" s="475">
        <v>400</v>
      </c>
      <c r="W541" s="477"/>
      <c r="X541" s="475"/>
      <c r="Y541" s="475">
        <v>80</v>
      </c>
      <c r="Z541" s="478">
        <v>10.354838113200568</v>
      </c>
      <c r="AA541" s="202" t="s">
        <v>110</v>
      </c>
      <c r="AB541" s="199">
        <v>100</v>
      </c>
      <c r="AC541" s="203">
        <v>2563</v>
      </c>
      <c r="AD541" s="203">
        <v>2563</v>
      </c>
      <c r="AE541" s="203" t="s">
        <v>69</v>
      </c>
      <c r="AF541" s="203">
        <v>90</v>
      </c>
      <c r="AG541" s="194" t="s">
        <v>111</v>
      </c>
      <c r="AH541" s="110"/>
      <c r="AI541" s="204" t="s">
        <v>775</v>
      </c>
      <c r="AJ541" s="475">
        <v>2800000</v>
      </c>
      <c r="AK541" s="1195" t="s">
        <v>79</v>
      </c>
      <c r="AL541" s="589">
        <f t="shared" si="227"/>
        <v>2800000</v>
      </c>
      <c r="AM541" s="125"/>
      <c r="AN541" s="125"/>
      <c r="AO541" s="125"/>
      <c r="AP541" s="125"/>
      <c r="AQ541" s="125"/>
      <c r="AR541" s="125"/>
      <c r="AS541" s="125">
        <f t="shared" ref="AS541:AV542" si="228">$AJ541/4</f>
        <v>700000</v>
      </c>
      <c r="AT541" s="125">
        <f t="shared" si="228"/>
        <v>700000</v>
      </c>
      <c r="AU541" s="125">
        <f t="shared" si="228"/>
        <v>700000</v>
      </c>
      <c r="AV541" s="125">
        <f t="shared" si="228"/>
        <v>700000</v>
      </c>
      <c r="AW541" s="125"/>
      <c r="AX541" s="179"/>
      <c r="AY541" s="180"/>
      <c r="AZ541" s="41">
        <f t="shared" si="221"/>
        <v>2800000</v>
      </c>
      <c r="BA541" s="41">
        <f t="shared" si="223"/>
        <v>0</v>
      </c>
      <c r="BB541" s="110" t="s">
        <v>108</v>
      </c>
      <c r="BD541" s="181"/>
    </row>
    <row r="542" spans="1:56" s="130" customFormat="1" ht="23.25">
      <c r="A542" s="110">
        <v>2</v>
      </c>
      <c r="B542" s="110">
        <v>10</v>
      </c>
      <c r="C542" s="193" t="s">
        <v>776</v>
      </c>
      <c r="D542" s="194">
        <v>3.2</v>
      </c>
      <c r="E542" s="194">
        <v>10</v>
      </c>
      <c r="F542" s="194" t="s">
        <v>107</v>
      </c>
      <c r="G542" s="194" t="s">
        <v>108</v>
      </c>
      <c r="H542" s="194" t="s">
        <v>76</v>
      </c>
      <c r="I542" s="194" t="s">
        <v>78</v>
      </c>
      <c r="J542" s="194" t="s">
        <v>109</v>
      </c>
      <c r="K542" s="158">
        <v>19.628911065849401</v>
      </c>
      <c r="L542" s="158">
        <v>99.770620035080697</v>
      </c>
      <c r="M542" s="475">
        <v>4200000</v>
      </c>
      <c r="N542" s="475">
        <v>4200000</v>
      </c>
      <c r="O542" s="125">
        <f t="shared" si="226"/>
        <v>0</v>
      </c>
      <c r="P542" s="194">
        <v>1</v>
      </c>
      <c r="Q542" s="194">
        <v>1</v>
      </c>
      <c r="R542" s="194">
        <v>4</v>
      </c>
      <c r="S542" s="194">
        <v>2</v>
      </c>
      <c r="T542" s="194">
        <v>2</v>
      </c>
      <c r="U542" s="480"/>
      <c r="V542" s="475">
        <v>500</v>
      </c>
      <c r="W542" s="477"/>
      <c r="X542" s="475"/>
      <c r="Y542" s="475">
        <v>60</v>
      </c>
      <c r="Z542" s="478">
        <v>15.532257169800856</v>
      </c>
      <c r="AA542" s="202" t="s">
        <v>110</v>
      </c>
      <c r="AB542" s="199">
        <v>100</v>
      </c>
      <c r="AC542" s="203">
        <v>2563</v>
      </c>
      <c r="AD542" s="203">
        <v>2563</v>
      </c>
      <c r="AE542" s="203" t="s">
        <v>69</v>
      </c>
      <c r="AF542" s="203">
        <v>90</v>
      </c>
      <c r="AG542" s="194" t="s">
        <v>111</v>
      </c>
      <c r="AH542" s="110"/>
      <c r="AI542" s="204" t="s">
        <v>777</v>
      </c>
      <c r="AJ542" s="475">
        <v>4200000</v>
      </c>
      <c r="AK542" s="205" t="s">
        <v>79</v>
      </c>
      <c r="AL542" s="589">
        <f t="shared" si="227"/>
        <v>4200000</v>
      </c>
      <c r="AM542" s="125"/>
      <c r="AN542" s="125"/>
      <c r="AO542" s="125"/>
      <c r="AP542" s="125"/>
      <c r="AQ542" s="125"/>
      <c r="AR542" s="125"/>
      <c r="AS542" s="125">
        <f t="shared" si="228"/>
        <v>1050000</v>
      </c>
      <c r="AT542" s="125">
        <f t="shared" si="228"/>
        <v>1050000</v>
      </c>
      <c r="AU542" s="125">
        <f t="shared" si="228"/>
        <v>1050000</v>
      </c>
      <c r="AV542" s="125">
        <f t="shared" si="228"/>
        <v>1050000</v>
      </c>
      <c r="AW542" s="125"/>
      <c r="AX542" s="179"/>
      <c r="AY542" s="180"/>
      <c r="AZ542" s="41">
        <f t="shared" si="221"/>
        <v>4200000</v>
      </c>
      <c r="BA542" s="41">
        <f t="shared" si="223"/>
        <v>0</v>
      </c>
      <c r="BB542" s="110" t="s">
        <v>108</v>
      </c>
      <c r="BD542" s="181"/>
    </row>
    <row r="543" spans="1:56" s="130" customFormat="1" ht="23.25">
      <c r="A543" s="110">
        <v>2</v>
      </c>
      <c r="B543" s="110">
        <v>11</v>
      </c>
      <c r="C543" s="193" t="s">
        <v>778</v>
      </c>
      <c r="D543" s="194">
        <v>3.2</v>
      </c>
      <c r="E543" s="194">
        <v>10</v>
      </c>
      <c r="F543" s="194" t="s">
        <v>779</v>
      </c>
      <c r="G543" s="194" t="s">
        <v>780</v>
      </c>
      <c r="H543" s="194" t="s">
        <v>76</v>
      </c>
      <c r="I543" s="194" t="s">
        <v>78</v>
      </c>
      <c r="J543" s="194" t="s">
        <v>109</v>
      </c>
      <c r="K543" s="158">
        <v>19.531102777777775</v>
      </c>
      <c r="L543" s="158">
        <v>99.710055555555556</v>
      </c>
      <c r="M543" s="475">
        <v>2000000</v>
      </c>
      <c r="N543" s="475">
        <v>2000000</v>
      </c>
      <c r="O543" s="125">
        <f t="shared" si="226"/>
        <v>0</v>
      </c>
      <c r="P543" s="194">
        <v>1</v>
      </c>
      <c r="Q543" s="194">
        <v>1</v>
      </c>
      <c r="R543" s="194">
        <v>4</v>
      </c>
      <c r="S543" s="194">
        <v>4</v>
      </c>
      <c r="T543" s="194">
        <v>4</v>
      </c>
      <c r="U543" s="481"/>
      <c r="V543" s="475">
        <v>3200</v>
      </c>
      <c r="W543" s="477"/>
      <c r="X543" s="475"/>
      <c r="Y543" s="475">
        <v>500</v>
      </c>
      <c r="Z543" s="478">
        <v>7.3963129380004062</v>
      </c>
      <c r="AA543" s="202" t="s">
        <v>110</v>
      </c>
      <c r="AB543" s="199">
        <v>100</v>
      </c>
      <c r="AC543" s="203">
        <v>2563</v>
      </c>
      <c r="AD543" s="203">
        <v>2563</v>
      </c>
      <c r="AE543" s="203" t="s">
        <v>69</v>
      </c>
      <c r="AF543" s="203">
        <v>270</v>
      </c>
      <c r="AG543" s="194" t="s">
        <v>111</v>
      </c>
      <c r="AH543" s="110"/>
      <c r="AI543" s="204" t="s">
        <v>781</v>
      </c>
      <c r="AJ543" s="475">
        <v>2000000</v>
      </c>
      <c r="AK543" s="205" t="s">
        <v>79</v>
      </c>
      <c r="AL543" s="125">
        <f t="shared" si="227"/>
        <v>2000000</v>
      </c>
      <c r="AM543" s="125"/>
      <c r="AN543" s="125"/>
      <c r="AO543" s="125"/>
      <c r="AP543" s="125">
        <v>200000</v>
      </c>
      <c r="AQ543" s="125">
        <v>200000</v>
      </c>
      <c r="AR543" s="125">
        <v>200000</v>
      </c>
      <c r="AS543" s="125">
        <v>200000</v>
      </c>
      <c r="AT543" s="125">
        <v>300000</v>
      </c>
      <c r="AU543" s="125">
        <v>300000</v>
      </c>
      <c r="AV543" s="125">
        <v>200000</v>
      </c>
      <c r="AW543" s="125">
        <v>200000</v>
      </c>
      <c r="AX543" s="179">
        <v>200000</v>
      </c>
      <c r="AY543" s="180"/>
      <c r="AZ543" s="41">
        <f t="shared" si="221"/>
        <v>2000000</v>
      </c>
      <c r="BA543" s="41">
        <f t="shared" si="223"/>
        <v>0</v>
      </c>
      <c r="BB543" s="110" t="s">
        <v>108</v>
      </c>
      <c r="BD543" s="181"/>
    </row>
    <row r="544" spans="1:56" s="74" customFormat="1" ht="23.2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7"/>
      <c r="N544" s="67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7"/>
      <c r="AK544" s="70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1183"/>
      <c r="AY544" s="1184"/>
      <c r="AZ544" s="41">
        <f t="shared" si="221"/>
        <v>0</v>
      </c>
      <c r="BA544" s="41">
        <f t="shared" si="223"/>
        <v>0</v>
      </c>
      <c r="BB544" s="73" t="s">
        <v>108</v>
      </c>
      <c r="BD544" s="75"/>
    </row>
    <row r="545" spans="1:56" s="226" customFormat="1" ht="23.25">
      <c r="B545" s="223">
        <f>COUNT(B546:B547)</f>
        <v>0</v>
      </c>
      <c r="C545" s="255" t="s">
        <v>126</v>
      </c>
      <c r="D545" s="264"/>
      <c r="E545" s="223"/>
      <c r="F545" s="223"/>
      <c r="G545" s="223"/>
      <c r="H545" s="223"/>
      <c r="I545" s="223"/>
      <c r="J545" s="223"/>
      <c r="K545" s="223"/>
      <c r="L545" s="223"/>
      <c r="M545" s="227">
        <f>SUM(M546:M547)</f>
        <v>0</v>
      </c>
      <c r="N545" s="227">
        <f>SUM(N546:N547)</f>
        <v>0</v>
      </c>
      <c r="O545" s="227">
        <f>SUM(O546:O547)</f>
        <v>0</v>
      </c>
      <c r="P545" s="223"/>
      <c r="U545" s="227">
        <f t="shared" ref="U545:Z545" si="229">SUM(U546:U547)</f>
        <v>0</v>
      </c>
      <c r="V545" s="227">
        <f t="shared" si="229"/>
        <v>0</v>
      </c>
      <c r="W545" s="227">
        <f t="shared" si="229"/>
        <v>0</v>
      </c>
      <c r="X545" s="229">
        <f t="shared" si="229"/>
        <v>0</v>
      </c>
      <c r="Y545" s="227">
        <f t="shared" si="229"/>
        <v>0</v>
      </c>
      <c r="Z545" s="227">
        <f t="shared" si="229"/>
        <v>0</v>
      </c>
      <c r="AH545" s="223"/>
      <c r="AI545" s="223"/>
      <c r="AJ545" s="333">
        <f t="shared" ref="AJ545:AX545" si="230">SUM(AJ546:AJ547)</f>
        <v>0</v>
      </c>
      <c r="AK545" s="265">
        <f t="shared" si="230"/>
        <v>0</v>
      </c>
      <c r="AL545" s="333">
        <f t="shared" si="230"/>
        <v>0</v>
      </c>
      <c r="AM545" s="333">
        <f t="shared" si="230"/>
        <v>0</v>
      </c>
      <c r="AN545" s="333">
        <f t="shared" si="230"/>
        <v>0</v>
      </c>
      <c r="AO545" s="333">
        <f t="shared" si="230"/>
        <v>0</v>
      </c>
      <c r="AP545" s="333">
        <f t="shared" si="230"/>
        <v>0</v>
      </c>
      <c r="AQ545" s="333">
        <f t="shared" si="230"/>
        <v>0</v>
      </c>
      <c r="AR545" s="333">
        <f t="shared" si="230"/>
        <v>0</v>
      </c>
      <c r="AS545" s="333">
        <f t="shared" si="230"/>
        <v>0</v>
      </c>
      <c r="AT545" s="333">
        <f t="shared" si="230"/>
        <v>0</v>
      </c>
      <c r="AU545" s="333">
        <f t="shared" si="230"/>
        <v>0</v>
      </c>
      <c r="AV545" s="333">
        <f t="shared" si="230"/>
        <v>0</v>
      </c>
      <c r="AW545" s="333">
        <f t="shared" si="230"/>
        <v>0</v>
      </c>
      <c r="AX545" s="334">
        <f t="shared" si="230"/>
        <v>0</v>
      </c>
      <c r="AY545" s="334"/>
      <c r="AZ545" s="41">
        <f t="shared" si="221"/>
        <v>0</v>
      </c>
      <c r="BA545" s="41">
        <f t="shared" si="223"/>
        <v>0</v>
      </c>
      <c r="BB545" s="254" t="s">
        <v>83</v>
      </c>
      <c r="BD545" s="267"/>
    </row>
    <row r="546" spans="1:56" s="74" customFormat="1" ht="23.25">
      <c r="A546" s="1197"/>
      <c r="B546" s="1197"/>
      <c r="C546" s="1197"/>
      <c r="D546" s="1197"/>
      <c r="E546" s="1197"/>
      <c r="F546" s="1197"/>
      <c r="G546" s="1197"/>
      <c r="H546" s="1197"/>
      <c r="I546" s="1197"/>
      <c r="J546" s="1197"/>
      <c r="K546" s="1197"/>
      <c r="L546" s="1197"/>
      <c r="M546" s="1198"/>
      <c r="N546" s="1197"/>
      <c r="O546" s="1197"/>
      <c r="P546" s="1197"/>
      <c r="Q546" s="1197"/>
      <c r="R546" s="1197"/>
      <c r="S546" s="1197"/>
      <c r="T546" s="1197"/>
      <c r="U546" s="1198"/>
      <c r="V546" s="1198"/>
      <c r="W546" s="1198"/>
      <c r="X546" s="1199"/>
      <c r="Y546" s="1198"/>
      <c r="Z546" s="1198"/>
      <c r="AA546" s="1197"/>
      <c r="AB546" s="1197"/>
      <c r="AC546" s="1197"/>
      <c r="AD546" s="1197"/>
      <c r="AE546" s="1197"/>
      <c r="AF546" s="1197"/>
      <c r="AG546" s="1197"/>
      <c r="AH546" s="1197"/>
      <c r="AI546" s="1197"/>
      <c r="AJ546" s="1197"/>
      <c r="AK546" s="1200"/>
      <c r="AL546" s="1197"/>
      <c r="AM546" s="1197"/>
      <c r="AN546" s="1197"/>
      <c r="AO546" s="1197"/>
      <c r="AP546" s="1197"/>
      <c r="AQ546" s="1197"/>
      <c r="AR546" s="1197"/>
      <c r="AS546" s="1197"/>
      <c r="AT546" s="1197"/>
      <c r="AU546" s="1197"/>
      <c r="AV546" s="1197"/>
      <c r="AW546" s="1197"/>
      <c r="AX546" s="1201"/>
      <c r="AY546" s="1202"/>
      <c r="AZ546" s="41">
        <f t="shared" si="221"/>
        <v>0</v>
      </c>
      <c r="BA546" s="41">
        <f t="shared" si="223"/>
        <v>0</v>
      </c>
      <c r="BB546" s="73" t="s">
        <v>83</v>
      </c>
      <c r="BD546" s="75"/>
    </row>
    <row r="547" spans="1:56" s="74" customFormat="1" ht="23.25">
      <c r="A547" s="1203"/>
      <c r="B547" s="1203"/>
      <c r="C547" s="1203"/>
      <c r="D547" s="1203"/>
      <c r="E547" s="1203"/>
      <c r="F547" s="1203"/>
      <c r="G547" s="1203"/>
      <c r="H547" s="1203"/>
      <c r="I547" s="1203"/>
      <c r="J547" s="1203"/>
      <c r="K547" s="1203"/>
      <c r="L547" s="1203"/>
      <c r="M547" s="851"/>
      <c r="N547" s="1203"/>
      <c r="O547" s="1203"/>
      <c r="P547" s="1203"/>
      <c r="Q547" s="1203"/>
      <c r="R547" s="1203"/>
      <c r="S547" s="1203"/>
      <c r="T547" s="1203"/>
      <c r="U547" s="1203"/>
      <c r="V547" s="1203"/>
      <c r="W547" s="1203"/>
      <c r="X547" s="1204"/>
      <c r="Y547" s="1203"/>
      <c r="Z547" s="1203"/>
      <c r="AA547" s="1203"/>
      <c r="AB547" s="1203"/>
      <c r="AC547" s="1203"/>
      <c r="AD547" s="1203"/>
      <c r="AE547" s="1203"/>
      <c r="AF547" s="1203"/>
      <c r="AG547" s="1203"/>
      <c r="AH547" s="1203"/>
      <c r="AI547" s="1203"/>
      <c r="AJ547" s="1203"/>
      <c r="AK547" s="1205"/>
      <c r="AL547" s="1203"/>
      <c r="AM547" s="1203"/>
      <c r="AN547" s="1203"/>
      <c r="AO547" s="1203"/>
      <c r="AP547" s="1203"/>
      <c r="AQ547" s="1203"/>
      <c r="AR547" s="1203"/>
      <c r="AS547" s="1203"/>
      <c r="AT547" s="1203"/>
      <c r="AU547" s="1203"/>
      <c r="AV547" s="1203"/>
      <c r="AW547" s="1203"/>
      <c r="AX547" s="1206"/>
      <c r="AY547" s="1207"/>
      <c r="AZ547" s="41">
        <f t="shared" si="221"/>
        <v>0</v>
      </c>
      <c r="BA547" s="41">
        <f t="shared" si="223"/>
        <v>0</v>
      </c>
      <c r="BB547" s="73" t="s">
        <v>83</v>
      </c>
      <c r="BD547" s="75"/>
    </row>
    <row r="548" spans="1:56" s="226" customFormat="1" ht="23.25">
      <c r="B548" s="223">
        <f>COUNT(B549:B550)</f>
        <v>0</v>
      </c>
      <c r="C548" s="255" t="s">
        <v>135</v>
      </c>
      <c r="D548" s="264"/>
      <c r="E548" s="223"/>
      <c r="F548" s="223"/>
      <c r="G548" s="223"/>
      <c r="H548" s="223"/>
      <c r="I548" s="223"/>
      <c r="J548" s="223"/>
      <c r="K548" s="223"/>
      <c r="L548" s="223"/>
      <c r="M548" s="227">
        <f>SUM(M549:M550)</f>
        <v>0</v>
      </c>
      <c r="N548" s="227">
        <f>SUM(N549:N550)</f>
        <v>0</v>
      </c>
      <c r="O548" s="227">
        <f>SUM(O549:O550)</f>
        <v>0</v>
      </c>
      <c r="P548" s="223"/>
      <c r="U548" s="227">
        <f t="shared" ref="U548:Z548" si="231">SUM(U549:U550)</f>
        <v>0</v>
      </c>
      <c r="V548" s="227">
        <f t="shared" si="231"/>
        <v>0</v>
      </c>
      <c r="W548" s="227">
        <f t="shared" si="231"/>
        <v>0</v>
      </c>
      <c r="X548" s="229">
        <f t="shared" si="231"/>
        <v>0</v>
      </c>
      <c r="Y548" s="227">
        <f t="shared" si="231"/>
        <v>0</v>
      </c>
      <c r="Z548" s="227">
        <f t="shared" si="231"/>
        <v>0</v>
      </c>
      <c r="AH548" s="223"/>
      <c r="AI548" s="223"/>
      <c r="AJ548" s="227">
        <f t="shared" ref="AJ548:AX548" si="232">SUM(AJ549:AJ550)</f>
        <v>0</v>
      </c>
      <c r="AK548" s="265">
        <f t="shared" si="232"/>
        <v>0</v>
      </c>
      <c r="AL548" s="227">
        <f t="shared" si="232"/>
        <v>0</v>
      </c>
      <c r="AM548" s="227">
        <f t="shared" si="232"/>
        <v>0</v>
      </c>
      <c r="AN548" s="227">
        <f t="shared" si="232"/>
        <v>0</v>
      </c>
      <c r="AO548" s="227">
        <f t="shared" si="232"/>
        <v>0</v>
      </c>
      <c r="AP548" s="227">
        <f t="shared" si="232"/>
        <v>0</v>
      </c>
      <c r="AQ548" s="227">
        <f t="shared" si="232"/>
        <v>0</v>
      </c>
      <c r="AR548" s="227">
        <f t="shared" si="232"/>
        <v>0</v>
      </c>
      <c r="AS548" s="227">
        <f t="shared" si="232"/>
        <v>0</v>
      </c>
      <c r="AT548" s="227">
        <f t="shared" si="232"/>
        <v>0</v>
      </c>
      <c r="AU548" s="227">
        <f t="shared" si="232"/>
        <v>0</v>
      </c>
      <c r="AV548" s="227">
        <f t="shared" si="232"/>
        <v>0</v>
      </c>
      <c r="AW548" s="227">
        <f t="shared" si="232"/>
        <v>0</v>
      </c>
      <c r="AX548" s="266">
        <f t="shared" si="232"/>
        <v>0</v>
      </c>
      <c r="AY548" s="266"/>
      <c r="AZ548" s="41">
        <f t="shared" si="221"/>
        <v>0</v>
      </c>
      <c r="BA548" s="41">
        <f t="shared" si="223"/>
        <v>0</v>
      </c>
      <c r="BB548" s="254" t="s">
        <v>66</v>
      </c>
      <c r="BD548" s="267"/>
    </row>
    <row r="549" spans="1:56" s="74" customFormat="1" ht="23.25">
      <c r="B549" s="182"/>
      <c r="C549" s="182"/>
      <c r="D549" s="182"/>
      <c r="E549" s="182"/>
      <c r="F549" s="182"/>
      <c r="G549" s="182"/>
      <c r="H549" s="182"/>
      <c r="I549" s="182"/>
      <c r="J549" s="182"/>
      <c r="K549" s="182"/>
      <c r="L549" s="182"/>
      <c r="M549" s="189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91"/>
      <c r="AL549" s="182"/>
      <c r="AM549" s="182"/>
      <c r="AN549" s="182"/>
      <c r="AO549" s="182"/>
      <c r="AP549" s="182"/>
      <c r="AQ549" s="182"/>
      <c r="AR549" s="182"/>
      <c r="AS549" s="182"/>
      <c r="AT549" s="182"/>
      <c r="AU549" s="182"/>
      <c r="AV549" s="182"/>
      <c r="AW549" s="182"/>
      <c r="AX549" s="1208"/>
      <c r="AY549" s="1209"/>
      <c r="AZ549" s="41">
        <f t="shared" si="221"/>
        <v>0</v>
      </c>
      <c r="BA549" s="41">
        <f t="shared" si="223"/>
        <v>0</v>
      </c>
      <c r="BB549" s="73" t="s">
        <v>66</v>
      </c>
      <c r="BD549" s="75"/>
    </row>
    <row r="550" spans="1:56" s="74" customFormat="1" ht="23.25">
      <c r="B550" s="1210"/>
      <c r="C550" s="1210"/>
      <c r="D550" s="1210"/>
      <c r="E550" s="1210"/>
      <c r="F550" s="1210"/>
      <c r="G550" s="1210"/>
      <c r="H550" s="1210"/>
      <c r="I550" s="1210"/>
      <c r="J550" s="1210"/>
      <c r="K550" s="1210"/>
      <c r="L550" s="1210"/>
      <c r="M550" s="1211"/>
      <c r="N550" s="1210"/>
      <c r="O550" s="1210"/>
      <c r="P550" s="1210"/>
      <c r="Q550" s="1210"/>
      <c r="R550" s="1210"/>
      <c r="S550" s="1210"/>
      <c r="T550" s="1210"/>
      <c r="U550" s="1210"/>
      <c r="V550" s="1210"/>
      <c r="W550" s="1210"/>
      <c r="X550" s="1210"/>
      <c r="Y550" s="1210"/>
      <c r="Z550" s="1210"/>
      <c r="AA550" s="1210"/>
      <c r="AB550" s="1210"/>
      <c r="AC550" s="1210"/>
      <c r="AD550" s="1210"/>
      <c r="AE550" s="1210"/>
      <c r="AF550" s="1210"/>
      <c r="AG550" s="1210"/>
      <c r="AH550" s="1210"/>
      <c r="AI550" s="1210"/>
      <c r="AJ550" s="1210"/>
      <c r="AK550" s="1212"/>
      <c r="AL550" s="1210"/>
      <c r="AM550" s="1210"/>
      <c r="AN550" s="1210"/>
      <c r="AO550" s="1210"/>
      <c r="AP550" s="1210"/>
      <c r="AQ550" s="1210"/>
      <c r="AR550" s="1210"/>
      <c r="AS550" s="1210"/>
      <c r="AT550" s="1210"/>
      <c r="AU550" s="1210"/>
      <c r="AV550" s="1210"/>
      <c r="AW550" s="1210"/>
      <c r="AX550" s="1213"/>
      <c r="AY550" s="1214"/>
      <c r="AZ550" s="41">
        <f t="shared" si="221"/>
        <v>0</v>
      </c>
      <c r="BA550" s="41">
        <f t="shared" si="223"/>
        <v>0</v>
      </c>
      <c r="BB550" s="73" t="s">
        <v>66</v>
      </c>
      <c r="BD550" s="75"/>
    </row>
    <row r="551" spans="1:56" s="1215" customFormat="1" ht="23.25">
      <c r="B551" s="1216">
        <f>+B552+B557+B574+B582</f>
        <v>10</v>
      </c>
      <c r="C551" s="1217" t="s">
        <v>782</v>
      </c>
      <c r="D551" s="1217"/>
      <c r="E551" s="1217"/>
      <c r="F551" s="1217"/>
      <c r="G551" s="1217"/>
      <c r="H551" s="1217"/>
      <c r="I551" s="1217"/>
      <c r="J551" s="1217"/>
      <c r="K551" s="1217"/>
      <c r="L551" s="1217"/>
      <c r="M551" s="1218">
        <f>+M552+M557+M574+M582</f>
        <v>29000000</v>
      </c>
      <c r="N551" s="1218">
        <f>+N552+N557+N574+N582</f>
        <v>22400000</v>
      </c>
      <c r="O551" s="1217"/>
      <c r="P551" s="1217"/>
      <c r="Q551" s="1217"/>
      <c r="R551" s="1217"/>
      <c r="S551" s="1217"/>
      <c r="T551" s="1217"/>
      <c r="U551" s="1217"/>
      <c r="V551" s="1218">
        <f t="shared" ref="V551:Z551" si="233">+V552+V557+V574+V582</f>
        <v>18500</v>
      </c>
      <c r="W551" s="1218">
        <f t="shared" si="233"/>
        <v>0</v>
      </c>
      <c r="X551" s="1218">
        <f t="shared" si="233"/>
        <v>0</v>
      </c>
      <c r="Y551" s="1218">
        <f t="shared" si="233"/>
        <v>1700</v>
      </c>
      <c r="Z551" s="1218">
        <f t="shared" si="233"/>
        <v>45</v>
      </c>
      <c r="AA551" s="1217"/>
      <c r="AB551" s="1217"/>
      <c r="AC551" s="1217"/>
      <c r="AD551" s="1217"/>
      <c r="AE551" s="1217"/>
      <c r="AF551" s="1217"/>
      <c r="AG551" s="1217"/>
      <c r="AH551" s="1217"/>
      <c r="AI551" s="1217"/>
      <c r="AJ551" s="1219">
        <f>+AJ552+AJ557+AJ574+AJ582</f>
        <v>32100000</v>
      </c>
      <c r="AK551" s="1220">
        <f t="shared" ref="AK551:AL551" si="234">+AK552+AK557+AK574+AK582</f>
        <v>4000000</v>
      </c>
      <c r="AL551" s="1219">
        <f t="shared" si="234"/>
        <v>28100000</v>
      </c>
      <c r="AM551" s="1217"/>
      <c r="AN551" s="1219">
        <f>+AN552+AN557+AN574+AN582</f>
        <v>8050000</v>
      </c>
      <c r="AO551" s="1219">
        <f t="shared" ref="AO551:AU551" si="235">+AO552+AO557+AO574+AO582</f>
        <v>8850000</v>
      </c>
      <c r="AP551" s="1219">
        <f t="shared" si="235"/>
        <v>6350000</v>
      </c>
      <c r="AQ551" s="1219">
        <f t="shared" si="235"/>
        <v>3050000</v>
      </c>
      <c r="AR551" s="1219">
        <f t="shared" si="235"/>
        <v>1550000</v>
      </c>
      <c r="AS551" s="1219">
        <f t="shared" si="235"/>
        <v>1550000</v>
      </c>
      <c r="AT551" s="1219">
        <f t="shared" si="235"/>
        <v>1550000</v>
      </c>
      <c r="AU551" s="1219">
        <f t="shared" si="235"/>
        <v>1150000</v>
      </c>
      <c r="AV551" s="1217"/>
      <c r="AW551" s="1217"/>
      <c r="AX551" s="1221"/>
      <c r="AY551" s="1221"/>
      <c r="AZ551" s="41">
        <f t="shared" si="221"/>
        <v>32100000</v>
      </c>
      <c r="BA551" s="41">
        <f t="shared" si="223"/>
        <v>0</v>
      </c>
      <c r="BB551" s="1222">
        <v>2</v>
      </c>
      <c r="BD551" s="1223"/>
    </row>
    <row r="552" spans="1:56" s="1224" customFormat="1" ht="23.25">
      <c r="B552" s="1225">
        <f>+B553</f>
        <v>1</v>
      </c>
      <c r="C552" s="1226" t="s">
        <v>783</v>
      </c>
      <c r="D552" s="1227"/>
      <c r="E552" s="1225"/>
      <c r="F552" s="1225"/>
      <c r="G552" s="1225"/>
      <c r="H552" s="1225"/>
      <c r="I552" s="1225"/>
      <c r="J552" s="1225"/>
      <c r="K552" s="1225"/>
      <c r="L552" s="1225"/>
      <c r="M552" s="1228">
        <f>+M553</f>
        <v>7200000</v>
      </c>
      <c r="N552" s="1228">
        <f>+N553</f>
        <v>7200000</v>
      </c>
      <c r="O552" s="1228">
        <f t="shared" ref="O552:AX552" si="236">+O553</f>
        <v>0</v>
      </c>
      <c r="P552" s="1228">
        <f t="shared" si="236"/>
        <v>1</v>
      </c>
      <c r="Q552" s="1228">
        <f t="shared" si="236"/>
        <v>1</v>
      </c>
      <c r="R552" s="1228">
        <f t="shared" si="236"/>
        <v>1</v>
      </c>
      <c r="S552" s="1228">
        <f t="shared" si="236"/>
        <v>1</v>
      </c>
      <c r="T552" s="1228">
        <f t="shared" si="236"/>
        <v>1</v>
      </c>
      <c r="U552" s="1228">
        <f t="shared" si="236"/>
        <v>0</v>
      </c>
      <c r="V552" s="1228">
        <f t="shared" si="236"/>
        <v>0</v>
      </c>
      <c r="W552" s="1228">
        <f t="shared" si="236"/>
        <v>0</v>
      </c>
      <c r="X552" s="1228">
        <f t="shared" si="236"/>
        <v>0</v>
      </c>
      <c r="Y552" s="1228">
        <f t="shared" si="236"/>
        <v>0</v>
      </c>
      <c r="Z552" s="1228">
        <f t="shared" si="236"/>
        <v>0</v>
      </c>
      <c r="AA552" s="1228">
        <f t="shared" si="236"/>
        <v>0</v>
      </c>
      <c r="AB552" s="1228">
        <f t="shared" si="236"/>
        <v>0</v>
      </c>
      <c r="AC552" s="1228">
        <f t="shared" si="236"/>
        <v>2563</v>
      </c>
      <c r="AD552" s="1228">
        <f t="shared" si="236"/>
        <v>2563</v>
      </c>
      <c r="AE552" s="1228">
        <f t="shared" si="236"/>
        <v>0</v>
      </c>
      <c r="AF552" s="1228">
        <f t="shared" si="236"/>
        <v>360</v>
      </c>
      <c r="AG552" s="1228">
        <f t="shared" si="236"/>
        <v>0</v>
      </c>
      <c r="AH552" s="1228">
        <f t="shared" si="236"/>
        <v>0</v>
      </c>
      <c r="AI552" s="1228">
        <f t="shared" si="236"/>
        <v>0</v>
      </c>
      <c r="AJ552" s="1228">
        <f t="shared" si="236"/>
        <v>7200000</v>
      </c>
      <c r="AK552" s="1229">
        <f t="shared" si="236"/>
        <v>0</v>
      </c>
      <c r="AL552" s="1228">
        <f t="shared" si="236"/>
        <v>7200000</v>
      </c>
      <c r="AM552" s="1228">
        <f t="shared" si="236"/>
        <v>0</v>
      </c>
      <c r="AN552" s="1228">
        <f t="shared" si="236"/>
        <v>900000</v>
      </c>
      <c r="AO552" s="1228">
        <f t="shared" si="236"/>
        <v>900000</v>
      </c>
      <c r="AP552" s="1228">
        <f t="shared" si="236"/>
        <v>900000</v>
      </c>
      <c r="AQ552" s="1228">
        <f t="shared" si="236"/>
        <v>900000</v>
      </c>
      <c r="AR552" s="1228">
        <f t="shared" si="236"/>
        <v>900000</v>
      </c>
      <c r="AS552" s="1228">
        <f t="shared" si="236"/>
        <v>900000</v>
      </c>
      <c r="AT552" s="1228">
        <f t="shared" si="236"/>
        <v>900000</v>
      </c>
      <c r="AU552" s="1228">
        <f t="shared" si="236"/>
        <v>900000</v>
      </c>
      <c r="AV552" s="1228">
        <f t="shared" si="236"/>
        <v>0</v>
      </c>
      <c r="AW552" s="1228">
        <f t="shared" si="236"/>
        <v>0</v>
      </c>
      <c r="AX552" s="1230">
        <f t="shared" si="236"/>
        <v>0</v>
      </c>
      <c r="AY552" s="1230"/>
      <c r="AZ552" s="41">
        <f t="shared" si="221"/>
        <v>7200000</v>
      </c>
      <c r="BA552" s="41">
        <f t="shared" si="223"/>
        <v>0</v>
      </c>
      <c r="BB552" s="1231">
        <v>3</v>
      </c>
      <c r="BD552" s="1232"/>
    </row>
    <row r="553" spans="1:56" s="226" customFormat="1" ht="23.25">
      <c r="B553" s="223">
        <f>COUNT(B554:B556)</f>
        <v>1</v>
      </c>
      <c r="C553" s="264" t="s">
        <v>137</v>
      </c>
      <c r="D553" s="264"/>
      <c r="E553" s="223"/>
      <c r="F553" s="223"/>
      <c r="G553" s="223"/>
      <c r="H553" s="223"/>
      <c r="I553" s="223"/>
      <c r="J553" s="223"/>
      <c r="K553" s="223"/>
      <c r="L553" s="223"/>
      <c r="M553" s="227">
        <f>SUM(M554:M556)</f>
        <v>7200000</v>
      </c>
      <c r="N553" s="227">
        <f>SUM(N554:N556)</f>
        <v>7200000</v>
      </c>
      <c r="O553" s="227">
        <f t="shared" ref="O553:AX553" si="237">SUM(O554:O556)</f>
        <v>0</v>
      </c>
      <c r="P553" s="227">
        <f t="shared" si="237"/>
        <v>1</v>
      </c>
      <c r="Q553" s="227">
        <f t="shared" si="237"/>
        <v>1</v>
      </c>
      <c r="R553" s="227">
        <f t="shared" si="237"/>
        <v>1</v>
      </c>
      <c r="S553" s="227">
        <f t="shared" si="237"/>
        <v>1</v>
      </c>
      <c r="T553" s="227">
        <f t="shared" si="237"/>
        <v>1</v>
      </c>
      <c r="U553" s="227">
        <f t="shared" si="237"/>
        <v>0</v>
      </c>
      <c r="V553" s="227">
        <f t="shared" si="237"/>
        <v>0</v>
      </c>
      <c r="W553" s="227">
        <f t="shared" si="237"/>
        <v>0</v>
      </c>
      <c r="X553" s="227">
        <f t="shared" si="237"/>
        <v>0</v>
      </c>
      <c r="Y553" s="227">
        <f t="shared" si="237"/>
        <v>0</v>
      </c>
      <c r="Z553" s="227">
        <f t="shared" si="237"/>
        <v>0</v>
      </c>
      <c r="AA553" s="227">
        <f t="shared" si="237"/>
        <v>0</v>
      </c>
      <c r="AB553" s="227">
        <f t="shared" si="237"/>
        <v>0</v>
      </c>
      <c r="AC553" s="227">
        <f t="shared" si="237"/>
        <v>2563</v>
      </c>
      <c r="AD553" s="227">
        <f t="shared" si="237"/>
        <v>2563</v>
      </c>
      <c r="AE553" s="227">
        <f t="shared" si="237"/>
        <v>0</v>
      </c>
      <c r="AF553" s="227">
        <f t="shared" si="237"/>
        <v>360</v>
      </c>
      <c r="AG553" s="227">
        <f t="shared" si="237"/>
        <v>0</v>
      </c>
      <c r="AH553" s="227">
        <f t="shared" si="237"/>
        <v>0</v>
      </c>
      <c r="AI553" s="227">
        <f t="shared" si="237"/>
        <v>0</v>
      </c>
      <c r="AJ553" s="227">
        <f t="shared" si="237"/>
        <v>7200000</v>
      </c>
      <c r="AK553" s="265">
        <f t="shared" si="237"/>
        <v>0</v>
      </c>
      <c r="AL553" s="227">
        <f t="shared" si="237"/>
        <v>7200000</v>
      </c>
      <c r="AM553" s="227">
        <f t="shared" si="237"/>
        <v>0</v>
      </c>
      <c r="AN553" s="227">
        <f t="shared" si="237"/>
        <v>900000</v>
      </c>
      <c r="AO553" s="227">
        <f t="shared" si="237"/>
        <v>900000</v>
      </c>
      <c r="AP553" s="227">
        <f t="shared" si="237"/>
        <v>900000</v>
      </c>
      <c r="AQ553" s="227">
        <f t="shared" si="237"/>
        <v>900000</v>
      </c>
      <c r="AR553" s="227">
        <f t="shared" si="237"/>
        <v>900000</v>
      </c>
      <c r="AS553" s="227">
        <f t="shared" si="237"/>
        <v>900000</v>
      </c>
      <c r="AT553" s="227">
        <f t="shared" si="237"/>
        <v>900000</v>
      </c>
      <c r="AU553" s="227">
        <f t="shared" si="237"/>
        <v>900000</v>
      </c>
      <c r="AV553" s="227">
        <f t="shared" si="237"/>
        <v>0</v>
      </c>
      <c r="AW553" s="227">
        <f t="shared" si="237"/>
        <v>0</v>
      </c>
      <c r="AX553" s="266">
        <f t="shared" si="237"/>
        <v>0</v>
      </c>
      <c r="AY553" s="266"/>
      <c r="AZ553" s="41">
        <f t="shared" si="221"/>
        <v>7200000</v>
      </c>
      <c r="BA553" s="41">
        <f t="shared" si="223"/>
        <v>0</v>
      </c>
      <c r="BB553" s="254" t="s">
        <v>101</v>
      </c>
      <c r="BD553" s="267"/>
    </row>
    <row r="554" spans="1:56" s="338" customFormat="1" ht="23.25">
      <c r="B554" s="339"/>
      <c r="C554" s="340"/>
      <c r="D554" s="340"/>
      <c r="E554" s="339"/>
      <c r="F554" s="339"/>
      <c r="G554" s="339"/>
      <c r="H554" s="339"/>
      <c r="I554" s="339"/>
      <c r="J554" s="339"/>
      <c r="K554" s="339"/>
      <c r="L554" s="339"/>
      <c r="M554" s="341"/>
      <c r="N554" s="341"/>
      <c r="O554" s="339"/>
      <c r="P554" s="339"/>
      <c r="AH554" s="339"/>
      <c r="AI554" s="339"/>
      <c r="AJ554" s="341"/>
      <c r="AK554" s="342"/>
      <c r="AL554" s="341"/>
      <c r="AM554" s="341"/>
      <c r="AN554" s="341"/>
      <c r="AO554" s="341"/>
      <c r="AP554" s="341"/>
      <c r="AQ554" s="341"/>
      <c r="AR554" s="341"/>
      <c r="AS554" s="341"/>
      <c r="AT554" s="341"/>
      <c r="AU554" s="341"/>
      <c r="AV554" s="341"/>
      <c r="AW554" s="341"/>
      <c r="AX554" s="377"/>
      <c r="AY554" s="378"/>
      <c r="AZ554" s="41">
        <f t="shared" si="221"/>
        <v>0</v>
      </c>
      <c r="BA554" s="41">
        <f t="shared" si="223"/>
        <v>0</v>
      </c>
      <c r="BB554" s="339" t="s">
        <v>101</v>
      </c>
      <c r="BD554" s="346"/>
    </row>
    <row r="555" spans="1:56" s="130" customFormat="1" ht="23.25">
      <c r="A555" s="110">
        <v>2</v>
      </c>
      <c r="B555" s="110">
        <v>1</v>
      </c>
      <c r="C555" s="174" t="s">
        <v>784</v>
      </c>
      <c r="D555" s="110">
        <v>3.3</v>
      </c>
      <c r="E555" s="110">
        <v>13</v>
      </c>
      <c r="F555" s="175" t="s">
        <v>158</v>
      </c>
      <c r="G555" s="175" t="s">
        <v>159</v>
      </c>
      <c r="H555" s="122" t="s">
        <v>66</v>
      </c>
      <c r="I555" s="176" t="s">
        <v>68</v>
      </c>
      <c r="J555" s="177" t="s">
        <v>160</v>
      </c>
      <c r="K555" s="335">
        <v>18.7745</v>
      </c>
      <c r="L555" s="336">
        <v>99.623500000000007</v>
      </c>
      <c r="M555" s="125">
        <v>7200000</v>
      </c>
      <c r="N555" s="125">
        <v>7200000</v>
      </c>
      <c r="O555" s="125">
        <v>0</v>
      </c>
      <c r="P555" s="110">
        <v>1</v>
      </c>
      <c r="Q555" s="110">
        <v>1</v>
      </c>
      <c r="R555" s="110">
        <v>1</v>
      </c>
      <c r="S555" s="110">
        <v>1</v>
      </c>
      <c r="T555" s="110">
        <v>1</v>
      </c>
      <c r="U555" s="110"/>
      <c r="V555" s="110"/>
      <c r="W555" s="110"/>
      <c r="X555" s="110"/>
      <c r="Y555" s="110"/>
      <c r="Z555" s="110"/>
      <c r="AA555" s="110"/>
      <c r="AB555" s="110"/>
      <c r="AC555" s="110">
        <v>2563</v>
      </c>
      <c r="AD555" s="110">
        <v>2563</v>
      </c>
      <c r="AE555" s="110" t="s">
        <v>69</v>
      </c>
      <c r="AF555" s="110">
        <v>360</v>
      </c>
      <c r="AG555" s="110" t="s">
        <v>100</v>
      </c>
      <c r="AH555" s="110"/>
      <c r="AI555" s="110"/>
      <c r="AJ555" s="125">
        <v>7200000</v>
      </c>
      <c r="AK555" s="128">
        <v>0</v>
      </c>
      <c r="AL555" s="125">
        <v>7200000</v>
      </c>
      <c r="AM555" s="125"/>
      <c r="AN555" s="178">
        <f>$AJ555*0.125</f>
        <v>900000</v>
      </c>
      <c r="AO555" s="178">
        <f t="shared" ref="AO555:AU555" si="238">$AJ555*0.125</f>
        <v>900000</v>
      </c>
      <c r="AP555" s="178">
        <f t="shared" si="238"/>
        <v>900000</v>
      </c>
      <c r="AQ555" s="178">
        <f t="shared" si="238"/>
        <v>900000</v>
      </c>
      <c r="AR555" s="178">
        <f t="shared" si="238"/>
        <v>900000</v>
      </c>
      <c r="AS555" s="178">
        <f t="shared" si="238"/>
        <v>900000</v>
      </c>
      <c r="AT555" s="178">
        <f t="shared" si="238"/>
        <v>900000</v>
      </c>
      <c r="AU555" s="178">
        <f t="shared" si="238"/>
        <v>900000</v>
      </c>
      <c r="AV555" s="125"/>
      <c r="AW555" s="125"/>
      <c r="AX555" s="179"/>
      <c r="AY555" s="180"/>
      <c r="AZ555" s="41">
        <f t="shared" si="221"/>
        <v>7200000</v>
      </c>
      <c r="BA555" s="41">
        <f t="shared" si="223"/>
        <v>0</v>
      </c>
      <c r="BB555" s="110" t="s">
        <v>101</v>
      </c>
      <c r="BD555" s="181"/>
    </row>
    <row r="556" spans="1:56" s="74" customFormat="1" ht="23.25">
      <c r="B556" s="73"/>
      <c r="C556" s="1233"/>
      <c r="D556" s="1233"/>
      <c r="E556" s="73"/>
      <c r="F556" s="73"/>
      <c r="G556" s="73"/>
      <c r="H556" s="73"/>
      <c r="I556" s="73"/>
      <c r="J556" s="73"/>
      <c r="K556" s="73"/>
      <c r="L556" s="73"/>
      <c r="M556" s="1234"/>
      <c r="N556" s="1234"/>
      <c r="O556" s="73"/>
      <c r="P556" s="73"/>
      <c r="AH556" s="73"/>
      <c r="AI556" s="73"/>
      <c r="AJ556" s="73"/>
      <c r="AK556" s="911"/>
      <c r="AL556" s="1234"/>
      <c r="AM556" s="1234"/>
      <c r="AN556" s="1234"/>
      <c r="AO556" s="1234"/>
      <c r="AP556" s="1234"/>
      <c r="AQ556" s="1234"/>
      <c r="AR556" s="1234"/>
      <c r="AS556" s="1234"/>
      <c r="AT556" s="1234"/>
      <c r="AU556" s="1234"/>
      <c r="AV556" s="1234"/>
      <c r="AW556" s="1234"/>
      <c r="AX556" s="1235"/>
      <c r="AY556" s="378"/>
      <c r="AZ556" s="41">
        <f t="shared" si="221"/>
        <v>0</v>
      </c>
      <c r="BA556" s="41">
        <f t="shared" si="223"/>
        <v>0</v>
      </c>
      <c r="BB556" s="73" t="s">
        <v>101</v>
      </c>
      <c r="BD556" s="75"/>
    </row>
    <row r="557" spans="1:56" s="1243" customFormat="1" ht="23.25">
      <c r="A557" s="1236"/>
      <c r="B557" s="1237">
        <f>+B558+B562+B566+B570</f>
        <v>4</v>
      </c>
      <c r="C557" s="1238" t="s">
        <v>785</v>
      </c>
      <c r="D557" s="1239"/>
      <c r="E557" s="1237"/>
      <c r="F557" s="1237"/>
      <c r="G557" s="1237"/>
      <c r="H557" s="1237"/>
      <c r="I557" s="1237"/>
      <c r="J557" s="1237"/>
      <c r="K557" s="1237"/>
      <c r="L557" s="1237"/>
      <c r="M557" s="1240">
        <f>+M558+M562+M566+M570</f>
        <v>9900000</v>
      </c>
      <c r="N557" s="1240">
        <f>+N558+N562+N566+N570</f>
        <v>9900000</v>
      </c>
      <c r="O557" s="1240">
        <f t="shared" ref="O557:AX557" si="239">+O558+O562+O566+O570</f>
        <v>0</v>
      </c>
      <c r="P557" s="1240">
        <f t="shared" si="239"/>
        <v>1</v>
      </c>
      <c r="Q557" s="1240">
        <f t="shared" si="239"/>
        <v>1</v>
      </c>
      <c r="R557" s="1240">
        <f t="shared" si="239"/>
        <v>1</v>
      </c>
      <c r="S557" s="1240">
        <f t="shared" si="239"/>
        <v>1</v>
      </c>
      <c r="T557" s="1240">
        <f t="shared" si="239"/>
        <v>1</v>
      </c>
      <c r="U557" s="1240">
        <f t="shared" si="239"/>
        <v>0</v>
      </c>
      <c r="V557" s="1240">
        <f t="shared" si="239"/>
        <v>15000</v>
      </c>
      <c r="W557" s="1240">
        <f t="shared" si="239"/>
        <v>0</v>
      </c>
      <c r="X557" s="1240">
        <f t="shared" si="239"/>
        <v>0</v>
      </c>
      <c r="Y557" s="1240">
        <f t="shared" si="239"/>
        <v>1400</v>
      </c>
      <c r="Z557" s="1240">
        <f t="shared" si="239"/>
        <v>40</v>
      </c>
      <c r="AA557" s="1240">
        <f t="shared" si="239"/>
        <v>0</v>
      </c>
      <c r="AB557" s="1240">
        <f t="shared" si="239"/>
        <v>0</v>
      </c>
      <c r="AC557" s="1240">
        <f t="shared" si="239"/>
        <v>2513</v>
      </c>
      <c r="AD557" s="1240">
        <f t="shared" si="239"/>
        <v>2533</v>
      </c>
      <c r="AE557" s="1240">
        <f t="shared" si="239"/>
        <v>0</v>
      </c>
      <c r="AF557" s="1240">
        <f t="shared" si="239"/>
        <v>90</v>
      </c>
      <c r="AG557" s="1240">
        <f t="shared" si="239"/>
        <v>0</v>
      </c>
      <c r="AH557" s="1240">
        <f t="shared" si="239"/>
        <v>0</v>
      </c>
      <c r="AI557" s="1240">
        <f t="shared" si="239"/>
        <v>0</v>
      </c>
      <c r="AJ557" s="1240">
        <f t="shared" si="239"/>
        <v>9900000</v>
      </c>
      <c r="AK557" s="1241">
        <f t="shared" si="239"/>
        <v>0</v>
      </c>
      <c r="AL557" s="1240">
        <f t="shared" si="239"/>
        <v>9900000</v>
      </c>
      <c r="AM557" s="1240">
        <f t="shared" si="239"/>
        <v>0</v>
      </c>
      <c r="AN557" s="1240">
        <f t="shared" si="239"/>
        <v>2750000</v>
      </c>
      <c r="AO557" s="1240">
        <f t="shared" si="239"/>
        <v>2650000</v>
      </c>
      <c r="AP557" s="1240">
        <f t="shared" si="239"/>
        <v>1150000</v>
      </c>
      <c r="AQ557" s="1240">
        <f t="shared" si="239"/>
        <v>1150000</v>
      </c>
      <c r="AR557" s="1240">
        <f t="shared" si="239"/>
        <v>650000</v>
      </c>
      <c r="AS557" s="1240">
        <f t="shared" si="239"/>
        <v>650000</v>
      </c>
      <c r="AT557" s="1240">
        <f t="shared" si="239"/>
        <v>650000</v>
      </c>
      <c r="AU557" s="1240">
        <f t="shared" si="239"/>
        <v>250000</v>
      </c>
      <c r="AV557" s="1240">
        <f t="shared" si="239"/>
        <v>0</v>
      </c>
      <c r="AW557" s="1240">
        <f t="shared" si="239"/>
        <v>0</v>
      </c>
      <c r="AX557" s="1242">
        <f t="shared" si="239"/>
        <v>0</v>
      </c>
      <c r="AY557" s="1242"/>
      <c r="AZ557" s="41">
        <f t="shared" si="221"/>
        <v>9900000</v>
      </c>
      <c r="BA557" s="41">
        <f t="shared" si="223"/>
        <v>0</v>
      </c>
      <c r="BB557" s="1231">
        <v>3</v>
      </c>
      <c r="BC557" s="1224"/>
    </row>
    <row r="558" spans="1:56" s="226" customFormat="1" ht="23.25">
      <c r="B558" s="223">
        <f>COUNT(B559:B561)</f>
        <v>1</v>
      </c>
      <c r="C558" s="264" t="s">
        <v>118</v>
      </c>
      <c r="D558" s="264"/>
      <c r="E558" s="223"/>
      <c r="F558" s="223"/>
      <c r="G558" s="223"/>
      <c r="H558" s="223"/>
      <c r="I558" s="223"/>
      <c r="J558" s="223"/>
      <c r="K558" s="223"/>
      <c r="L558" s="223"/>
      <c r="M558" s="227">
        <f>SUM(M559:M561)</f>
        <v>2000000</v>
      </c>
      <c r="N558" s="227">
        <f>SUM(N559:N561)</f>
        <v>2000000</v>
      </c>
      <c r="O558" s="227">
        <f t="shared" ref="O558:AX558" si="240">SUM(O559:O561)</f>
        <v>0</v>
      </c>
      <c r="P558" s="227">
        <f t="shared" si="240"/>
        <v>1</v>
      </c>
      <c r="Q558" s="227">
        <f t="shared" si="240"/>
        <v>1</v>
      </c>
      <c r="R558" s="227">
        <f t="shared" si="240"/>
        <v>1</v>
      </c>
      <c r="S558" s="227">
        <f t="shared" si="240"/>
        <v>1</v>
      </c>
      <c r="T558" s="227">
        <f t="shared" si="240"/>
        <v>1</v>
      </c>
      <c r="U558" s="227">
        <f t="shared" si="240"/>
        <v>0</v>
      </c>
      <c r="V558" s="227">
        <f t="shared" si="240"/>
        <v>10000</v>
      </c>
      <c r="W558" s="227">
        <f t="shared" si="240"/>
        <v>0</v>
      </c>
      <c r="X558" s="227">
        <f t="shared" si="240"/>
        <v>0</v>
      </c>
      <c r="Y558" s="227">
        <f t="shared" si="240"/>
        <v>400</v>
      </c>
      <c r="Z558" s="227">
        <f t="shared" si="240"/>
        <v>30</v>
      </c>
      <c r="AA558" s="227">
        <f t="shared" si="240"/>
        <v>0</v>
      </c>
      <c r="AB558" s="227">
        <f t="shared" si="240"/>
        <v>0</v>
      </c>
      <c r="AC558" s="227">
        <f t="shared" si="240"/>
        <v>2513</v>
      </c>
      <c r="AD558" s="227">
        <f t="shared" si="240"/>
        <v>2533</v>
      </c>
      <c r="AE558" s="227">
        <f t="shared" si="240"/>
        <v>0</v>
      </c>
      <c r="AF558" s="227">
        <f t="shared" si="240"/>
        <v>90</v>
      </c>
      <c r="AG558" s="227">
        <f t="shared" si="240"/>
        <v>0</v>
      </c>
      <c r="AH558" s="227">
        <f t="shared" si="240"/>
        <v>0</v>
      </c>
      <c r="AI558" s="227">
        <f t="shared" si="240"/>
        <v>0</v>
      </c>
      <c r="AJ558" s="227">
        <f t="shared" si="240"/>
        <v>2000000</v>
      </c>
      <c r="AK558" s="265">
        <f t="shared" si="240"/>
        <v>0</v>
      </c>
      <c r="AL558" s="227">
        <f t="shared" si="240"/>
        <v>2000000</v>
      </c>
      <c r="AM558" s="227">
        <f t="shared" si="240"/>
        <v>0</v>
      </c>
      <c r="AN558" s="227">
        <f t="shared" si="240"/>
        <v>500000</v>
      </c>
      <c r="AO558" s="227">
        <f t="shared" si="240"/>
        <v>500000</v>
      </c>
      <c r="AP558" s="227">
        <f t="shared" si="240"/>
        <v>500000</v>
      </c>
      <c r="AQ558" s="227">
        <f t="shared" si="240"/>
        <v>500000</v>
      </c>
      <c r="AR558" s="227">
        <f t="shared" si="240"/>
        <v>0</v>
      </c>
      <c r="AS558" s="227">
        <f t="shared" si="240"/>
        <v>0</v>
      </c>
      <c r="AT558" s="227">
        <f t="shared" si="240"/>
        <v>0</v>
      </c>
      <c r="AU558" s="227">
        <f t="shared" si="240"/>
        <v>0</v>
      </c>
      <c r="AV558" s="227">
        <f t="shared" si="240"/>
        <v>0</v>
      </c>
      <c r="AW558" s="227">
        <f t="shared" si="240"/>
        <v>0</v>
      </c>
      <c r="AX558" s="266">
        <f t="shared" si="240"/>
        <v>0</v>
      </c>
      <c r="AY558" s="266"/>
      <c r="AZ558" s="41">
        <f t="shared" si="221"/>
        <v>2000000</v>
      </c>
      <c r="BA558" s="41">
        <f t="shared" si="223"/>
        <v>0</v>
      </c>
      <c r="BB558" s="254" t="s">
        <v>76</v>
      </c>
      <c r="BD558" s="267"/>
    </row>
    <row r="559" spans="1:56" s="74" customFormat="1" ht="23.25">
      <c r="B559" s="73"/>
      <c r="C559" s="66"/>
      <c r="D559" s="1233"/>
      <c r="E559" s="73"/>
      <c r="F559" s="73"/>
      <c r="G559" s="73"/>
      <c r="H559" s="73"/>
      <c r="I559" s="73"/>
      <c r="J559" s="73"/>
      <c r="K559" s="73"/>
      <c r="L559" s="73"/>
      <c r="M559" s="1234"/>
      <c r="N559" s="1234"/>
      <c r="O559" s="73"/>
      <c r="P559" s="73"/>
      <c r="AH559" s="73"/>
      <c r="AI559" s="73"/>
      <c r="AJ559" s="73"/>
      <c r="AK559" s="911"/>
      <c r="AL559" s="1234"/>
      <c r="AM559" s="1234"/>
      <c r="AN559" s="1234"/>
      <c r="AO559" s="1234"/>
      <c r="AP559" s="1234"/>
      <c r="AQ559" s="1234"/>
      <c r="AR559" s="1234"/>
      <c r="AS559" s="1234"/>
      <c r="AT559" s="1234"/>
      <c r="AU559" s="1234"/>
      <c r="AV559" s="1234"/>
      <c r="AW559" s="1234"/>
      <c r="AX559" s="1235"/>
      <c r="AY559" s="378"/>
      <c r="AZ559" s="41">
        <f t="shared" si="221"/>
        <v>0</v>
      </c>
      <c r="BA559" s="41">
        <f t="shared" si="223"/>
        <v>0</v>
      </c>
      <c r="BB559" s="73" t="s">
        <v>76</v>
      </c>
      <c r="BD559" s="75"/>
    </row>
    <row r="560" spans="1:56" s="74" customFormat="1" ht="23.25">
      <c r="A560" s="74">
        <v>2</v>
      </c>
      <c r="B560" s="73">
        <v>1</v>
      </c>
      <c r="C560" s="66" t="s">
        <v>786</v>
      </c>
      <c r="D560" s="1244">
        <v>3.3</v>
      </c>
      <c r="E560" s="73">
        <v>13</v>
      </c>
      <c r="F560" s="73" t="s">
        <v>124</v>
      </c>
      <c r="G560" s="73" t="s">
        <v>124</v>
      </c>
      <c r="H560" s="73" t="s">
        <v>76</v>
      </c>
      <c r="I560" s="73" t="s">
        <v>125</v>
      </c>
      <c r="J560" s="73" t="s">
        <v>90</v>
      </c>
      <c r="K560" s="73">
        <v>20.4451</v>
      </c>
      <c r="L560" s="73">
        <v>99.891499999999994</v>
      </c>
      <c r="M560" s="1234">
        <v>2000000</v>
      </c>
      <c r="N560" s="1234">
        <v>2000000</v>
      </c>
      <c r="O560" s="73"/>
      <c r="P560" s="73">
        <v>1</v>
      </c>
      <c r="Q560" s="74">
        <v>1</v>
      </c>
      <c r="R560" s="74">
        <v>1</v>
      </c>
      <c r="S560" s="74">
        <v>1</v>
      </c>
      <c r="T560" s="74">
        <v>1</v>
      </c>
      <c r="V560" s="1234">
        <v>10000</v>
      </c>
      <c r="Y560" s="74">
        <v>400</v>
      </c>
      <c r="Z560" s="74">
        <v>30</v>
      </c>
      <c r="AC560" s="74">
        <v>2513</v>
      </c>
      <c r="AD560" s="74">
        <v>2533</v>
      </c>
      <c r="AF560" s="74">
        <v>90</v>
      </c>
      <c r="AG560" s="74" t="s">
        <v>80</v>
      </c>
      <c r="AH560" s="73"/>
      <c r="AI560" s="73"/>
      <c r="AJ560" s="418">
        <v>2000000</v>
      </c>
      <c r="AK560" s="911"/>
      <c r="AL560" s="1234">
        <v>2000000</v>
      </c>
      <c r="AM560" s="1234"/>
      <c r="AN560" s="1234">
        <v>500000</v>
      </c>
      <c r="AO560" s="1234">
        <v>500000</v>
      </c>
      <c r="AP560" s="1234">
        <v>500000</v>
      </c>
      <c r="AQ560" s="1234">
        <v>500000</v>
      </c>
      <c r="AR560" s="1234"/>
      <c r="AS560" s="1234"/>
      <c r="AT560" s="1234"/>
      <c r="AU560" s="1234"/>
      <c r="AV560" s="1234"/>
      <c r="AW560" s="1234"/>
      <c r="AX560" s="1235"/>
      <c r="AY560" s="378"/>
      <c r="AZ560" s="41">
        <f t="shared" si="221"/>
        <v>2000000</v>
      </c>
      <c r="BA560" s="41">
        <f t="shared" si="223"/>
        <v>0</v>
      </c>
      <c r="BB560" s="73" t="s">
        <v>76</v>
      </c>
      <c r="BD560" s="75"/>
    </row>
    <row r="561" spans="1:56" s="74" customFormat="1" ht="23.25">
      <c r="B561" s="73"/>
      <c r="C561" s="66"/>
      <c r="D561" s="1233"/>
      <c r="E561" s="73"/>
      <c r="F561" s="73"/>
      <c r="G561" s="73"/>
      <c r="H561" s="73"/>
      <c r="I561" s="73"/>
      <c r="J561" s="73"/>
      <c r="K561" s="73"/>
      <c r="L561" s="73"/>
      <c r="M561" s="1234"/>
      <c r="N561" s="1234"/>
      <c r="O561" s="73"/>
      <c r="P561" s="73"/>
      <c r="AH561" s="73"/>
      <c r="AI561" s="73"/>
      <c r="AJ561" s="73"/>
      <c r="AK561" s="911"/>
      <c r="AL561" s="1234"/>
      <c r="AM561" s="1234"/>
      <c r="AN561" s="1234"/>
      <c r="AO561" s="1234"/>
      <c r="AP561" s="1234"/>
      <c r="AQ561" s="1234"/>
      <c r="AR561" s="1234"/>
      <c r="AS561" s="1234"/>
      <c r="AT561" s="1234"/>
      <c r="AU561" s="1234"/>
      <c r="AV561" s="1234"/>
      <c r="AW561" s="1234"/>
      <c r="AX561" s="1235"/>
      <c r="AY561" s="378"/>
      <c r="AZ561" s="41">
        <f t="shared" si="221"/>
        <v>0</v>
      </c>
      <c r="BA561" s="41">
        <f t="shared" si="223"/>
        <v>0</v>
      </c>
      <c r="BB561" s="73" t="s">
        <v>76</v>
      </c>
      <c r="BD561" s="75"/>
    </row>
    <row r="562" spans="1:56" s="226" customFormat="1" ht="23.25">
      <c r="B562" s="223">
        <f>COUNT(B563:B565)</f>
        <v>1</v>
      </c>
      <c r="C562" s="264" t="s">
        <v>137</v>
      </c>
      <c r="D562" s="264"/>
      <c r="E562" s="223"/>
      <c r="F562" s="223"/>
      <c r="G562" s="223"/>
      <c r="H562" s="223"/>
      <c r="I562" s="223"/>
      <c r="J562" s="223"/>
      <c r="K562" s="223"/>
      <c r="L562" s="223"/>
      <c r="M562" s="227">
        <f>SUM(M563:M565)</f>
        <v>2000000</v>
      </c>
      <c r="N562" s="227">
        <f>SUM(N563:N565)</f>
        <v>2000000</v>
      </c>
      <c r="O562" s="223"/>
      <c r="P562" s="223"/>
      <c r="V562" s="227">
        <f t="shared" ref="V562:Z562" si="241">SUM(V563:V565)</f>
        <v>0</v>
      </c>
      <c r="W562" s="227">
        <f t="shared" si="241"/>
        <v>0</v>
      </c>
      <c r="X562" s="227">
        <f t="shared" si="241"/>
        <v>0</v>
      </c>
      <c r="Y562" s="227">
        <f t="shared" si="241"/>
        <v>0</v>
      </c>
      <c r="Z562" s="227">
        <f t="shared" si="241"/>
        <v>0</v>
      </c>
      <c r="AH562" s="223"/>
      <c r="AI562" s="223"/>
      <c r="AJ562" s="333">
        <f>SUM(AJ563:AJ565)</f>
        <v>2000000</v>
      </c>
      <c r="AK562" s="265">
        <f t="shared" ref="AK562:AX562" si="242">SUM(AK563:AK565)</f>
        <v>0</v>
      </c>
      <c r="AL562" s="333">
        <f t="shared" si="242"/>
        <v>2000000</v>
      </c>
      <c r="AM562" s="333">
        <f t="shared" si="242"/>
        <v>0</v>
      </c>
      <c r="AN562" s="333">
        <f t="shared" si="242"/>
        <v>250000</v>
      </c>
      <c r="AO562" s="333">
        <f t="shared" si="242"/>
        <v>250000</v>
      </c>
      <c r="AP562" s="333">
        <f t="shared" si="242"/>
        <v>250000</v>
      </c>
      <c r="AQ562" s="333">
        <f t="shared" si="242"/>
        <v>250000</v>
      </c>
      <c r="AR562" s="333">
        <f t="shared" si="242"/>
        <v>250000</v>
      </c>
      <c r="AS562" s="333">
        <f t="shared" si="242"/>
        <v>250000</v>
      </c>
      <c r="AT562" s="333">
        <f t="shared" si="242"/>
        <v>250000</v>
      </c>
      <c r="AU562" s="333">
        <f t="shared" si="242"/>
        <v>250000</v>
      </c>
      <c r="AV562" s="333">
        <f t="shared" si="242"/>
        <v>0</v>
      </c>
      <c r="AW562" s="333">
        <f t="shared" si="242"/>
        <v>0</v>
      </c>
      <c r="AX562" s="334">
        <f t="shared" si="242"/>
        <v>0</v>
      </c>
      <c r="AY562" s="334"/>
      <c r="AZ562" s="41">
        <f t="shared" si="221"/>
        <v>2000000</v>
      </c>
      <c r="BA562" s="41">
        <f t="shared" si="223"/>
        <v>0</v>
      </c>
      <c r="BB562" s="254" t="s">
        <v>101</v>
      </c>
      <c r="BD562" s="267"/>
    </row>
    <row r="563" spans="1:56" s="74" customFormat="1" ht="23.25">
      <c r="B563" s="73"/>
      <c r="C563" s="1233"/>
      <c r="D563" s="1233"/>
      <c r="E563" s="73"/>
      <c r="F563" s="73"/>
      <c r="G563" s="73"/>
      <c r="H563" s="73"/>
      <c r="I563" s="73"/>
      <c r="J563" s="73"/>
      <c r="K563" s="73"/>
      <c r="L563" s="73"/>
      <c r="M563" s="1234"/>
      <c r="N563" s="1234"/>
      <c r="O563" s="73"/>
      <c r="P563" s="73"/>
      <c r="AH563" s="73"/>
      <c r="AI563" s="73"/>
      <c r="AJ563" s="73"/>
      <c r="AK563" s="911"/>
      <c r="AL563" s="1234"/>
      <c r="AM563" s="1234"/>
      <c r="AN563" s="1234"/>
      <c r="AO563" s="1234"/>
      <c r="AP563" s="1234"/>
      <c r="AQ563" s="1234"/>
      <c r="AR563" s="1234"/>
      <c r="AS563" s="1234"/>
      <c r="AT563" s="1234"/>
      <c r="AU563" s="1234"/>
      <c r="AV563" s="1234"/>
      <c r="AW563" s="1234"/>
      <c r="AX563" s="1235"/>
      <c r="AY563" s="378"/>
      <c r="AZ563" s="41">
        <f t="shared" si="221"/>
        <v>0</v>
      </c>
      <c r="BA563" s="41">
        <f t="shared" si="223"/>
        <v>0</v>
      </c>
      <c r="BB563" s="73" t="s">
        <v>101</v>
      </c>
      <c r="BD563" s="75"/>
    </row>
    <row r="564" spans="1:56" s="130" customFormat="1" ht="23.25">
      <c r="A564" s="110">
        <v>2</v>
      </c>
      <c r="B564" s="110">
        <v>1</v>
      </c>
      <c r="C564" s="174" t="s">
        <v>787</v>
      </c>
      <c r="D564" s="110">
        <v>3.3</v>
      </c>
      <c r="E564" s="110">
        <v>13</v>
      </c>
      <c r="F564" s="175" t="s">
        <v>159</v>
      </c>
      <c r="G564" s="175" t="s">
        <v>159</v>
      </c>
      <c r="H564" s="122" t="s">
        <v>66</v>
      </c>
      <c r="I564" s="176" t="s">
        <v>68</v>
      </c>
      <c r="J564" s="177" t="s">
        <v>160</v>
      </c>
      <c r="K564" s="335">
        <v>18.723099999999999</v>
      </c>
      <c r="L564" s="336">
        <v>99.600999999999999</v>
      </c>
      <c r="M564" s="125">
        <v>2000000</v>
      </c>
      <c r="N564" s="125">
        <v>2000000</v>
      </c>
      <c r="O564" s="125">
        <v>0</v>
      </c>
      <c r="P564" s="110">
        <v>1</v>
      </c>
      <c r="Q564" s="110">
        <v>1</v>
      </c>
      <c r="R564" s="110">
        <v>1</v>
      </c>
      <c r="S564" s="110">
        <v>1</v>
      </c>
      <c r="T564" s="110">
        <v>1</v>
      </c>
      <c r="U564" s="110"/>
      <c r="V564" s="110"/>
      <c r="W564" s="110"/>
      <c r="X564" s="110"/>
      <c r="Y564" s="110"/>
      <c r="Z564" s="110"/>
      <c r="AA564" s="110"/>
      <c r="AB564" s="110"/>
      <c r="AC564" s="110">
        <v>2563</v>
      </c>
      <c r="AD564" s="110">
        <v>2563</v>
      </c>
      <c r="AE564" s="110" t="s">
        <v>69</v>
      </c>
      <c r="AF564" s="110">
        <v>360</v>
      </c>
      <c r="AG564" s="110" t="s">
        <v>100</v>
      </c>
      <c r="AH564" s="110"/>
      <c r="AI564" s="110"/>
      <c r="AJ564" s="125">
        <v>2000000</v>
      </c>
      <c r="AK564" s="128">
        <v>0</v>
      </c>
      <c r="AL564" s="125">
        <v>2000000</v>
      </c>
      <c r="AM564" s="125"/>
      <c r="AN564" s="178">
        <f>$AJ564*0.125</f>
        <v>250000</v>
      </c>
      <c r="AO564" s="178">
        <f t="shared" ref="AO564:AU564" si="243">$AJ564*0.125</f>
        <v>250000</v>
      </c>
      <c r="AP564" s="178">
        <f t="shared" si="243"/>
        <v>250000</v>
      </c>
      <c r="AQ564" s="178">
        <f t="shared" si="243"/>
        <v>250000</v>
      </c>
      <c r="AR564" s="178">
        <f t="shared" si="243"/>
        <v>250000</v>
      </c>
      <c r="AS564" s="178">
        <f t="shared" si="243"/>
        <v>250000</v>
      </c>
      <c r="AT564" s="178">
        <f t="shared" si="243"/>
        <v>250000</v>
      </c>
      <c r="AU564" s="178">
        <f t="shared" si="243"/>
        <v>250000</v>
      </c>
      <c r="AV564" s="125"/>
      <c r="AW564" s="125"/>
      <c r="AX564" s="179"/>
      <c r="AY564" s="180"/>
      <c r="AZ564" s="41">
        <f t="shared" si="221"/>
        <v>2000000</v>
      </c>
      <c r="BA564" s="41">
        <f t="shared" si="223"/>
        <v>0</v>
      </c>
      <c r="BB564" s="110" t="s">
        <v>101</v>
      </c>
      <c r="BD564" s="181"/>
    </row>
    <row r="565" spans="1:56" s="74" customFormat="1" ht="23.25">
      <c r="B565" s="73"/>
      <c r="C565" s="1233"/>
      <c r="D565" s="1233"/>
      <c r="E565" s="73"/>
      <c r="F565" s="73"/>
      <c r="G565" s="73"/>
      <c r="H565" s="73"/>
      <c r="I565" s="73"/>
      <c r="J565" s="73"/>
      <c r="K565" s="73"/>
      <c r="L565" s="73"/>
      <c r="M565" s="1234"/>
      <c r="N565" s="1234"/>
      <c r="O565" s="73"/>
      <c r="P565" s="73"/>
      <c r="AH565" s="73"/>
      <c r="AI565" s="73"/>
      <c r="AJ565" s="73"/>
      <c r="AK565" s="911"/>
      <c r="AL565" s="1234"/>
      <c r="AM565" s="1234"/>
      <c r="AN565" s="1234"/>
      <c r="AO565" s="1234"/>
      <c r="AP565" s="1234"/>
      <c r="AQ565" s="1234"/>
      <c r="AR565" s="1234"/>
      <c r="AS565" s="1234"/>
      <c r="AT565" s="1234"/>
      <c r="AU565" s="1234"/>
      <c r="AV565" s="1234"/>
      <c r="AW565" s="1234"/>
      <c r="AX565" s="1235"/>
      <c r="AY565" s="378"/>
      <c r="AZ565" s="41">
        <f t="shared" si="221"/>
        <v>0</v>
      </c>
      <c r="BA565" s="41">
        <f t="shared" si="223"/>
        <v>0</v>
      </c>
      <c r="BB565" s="73" t="s">
        <v>101</v>
      </c>
      <c r="BD565" s="75"/>
    </row>
    <row r="566" spans="1:56" s="226" customFormat="1" ht="23.25">
      <c r="B566" s="223">
        <f>COUNT(B567:B569)</f>
        <v>1</v>
      </c>
      <c r="C566" s="1245" t="s">
        <v>661</v>
      </c>
      <c r="D566" s="264"/>
      <c r="E566" s="223"/>
      <c r="F566" s="223"/>
      <c r="G566" s="223"/>
      <c r="H566" s="223"/>
      <c r="I566" s="223"/>
      <c r="J566" s="223"/>
      <c r="K566" s="223"/>
      <c r="L566" s="223"/>
      <c r="M566" s="227">
        <f>SUM(M567:M569)</f>
        <v>2000000</v>
      </c>
      <c r="N566" s="227">
        <f>SUM(N567:N569)</f>
        <v>2000000</v>
      </c>
      <c r="O566" s="223"/>
      <c r="P566" s="223"/>
      <c r="AH566" s="223"/>
      <c r="AI566" s="223"/>
      <c r="AJ566" s="227">
        <f t="shared" ref="AJ566:AX566" si="244">SUM(AJ567:AJ569)</f>
        <v>2000000</v>
      </c>
      <c r="AK566" s="265">
        <f t="shared" si="244"/>
        <v>0</v>
      </c>
      <c r="AL566" s="227">
        <f t="shared" si="244"/>
        <v>2000000</v>
      </c>
      <c r="AM566" s="227">
        <f t="shared" si="244"/>
        <v>0</v>
      </c>
      <c r="AN566" s="227">
        <f t="shared" si="244"/>
        <v>0</v>
      </c>
      <c r="AO566" s="227">
        <f t="shared" si="244"/>
        <v>0</v>
      </c>
      <c r="AP566" s="227">
        <f t="shared" si="244"/>
        <v>400000</v>
      </c>
      <c r="AQ566" s="227">
        <f t="shared" si="244"/>
        <v>400000</v>
      </c>
      <c r="AR566" s="227">
        <f t="shared" si="244"/>
        <v>400000</v>
      </c>
      <c r="AS566" s="227">
        <f t="shared" si="244"/>
        <v>400000</v>
      </c>
      <c r="AT566" s="227">
        <f t="shared" si="244"/>
        <v>400000</v>
      </c>
      <c r="AU566" s="227">
        <f t="shared" si="244"/>
        <v>0</v>
      </c>
      <c r="AV566" s="227">
        <f t="shared" si="244"/>
        <v>0</v>
      </c>
      <c r="AW566" s="227">
        <f t="shared" si="244"/>
        <v>0</v>
      </c>
      <c r="AX566" s="266">
        <f t="shared" si="244"/>
        <v>0</v>
      </c>
      <c r="AY566" s="266"/>
      <c r="AZ566" s="41">
        <f t="shared" si="221"/>
        <v>2000000</v>
      </c>
      <c r="BA566" s="41">
        <f t="shared" si="223"/>
        <v>0</v>
      </c>
      <c r="BB566" s="254" t="s">
        <v>105</v>
      </c>
      <c r="BD566" s="267"/>
    </row>
    <row r="567" spans="1:56" s="74" customFormat="1" ht="23.25">
      <c r="B567" s="73"/>
      <c r="C567" s="379"/>
      <c r="D567" s="1233"/>
      <c r="E567" s="73"/>
      <c r="F567" s="73"/>
      <c r="G567" s="73"/>
      <c r="H567" s="73"/>
      <c r="I567" s="73"/>
      <c r="J567" s="73"/>
      <c r="K567" s="73"/>
      <c r="L567" s="73"/>
      <c r="M567" s="1234"/>
      <c r="N567" s="1234"/>
      <c r="O567" s="73"/>
      <c r="P567" s="73"/>
      <c r="AH567" s="73"/>
      <c r="AI567" s="73"/>
      <c r="AJ567" s="73"/>
      <c r="AK567" s="911"/>
      <c r="AL567" s="1234"/>
      <c r="AM567" s="1234"/>
      <c r="AN567" s="1234"/>
      <c r="AO567" s="1234"/>
      <c r="AP567" s="1234"/>
      <c r="AQ567" s="1234"/>
      <c r="AR567" s="1234"/>
      <c r="AS567" s="1234"/>
      <c r="AT567" s="1234"/>
      <c r="AU567" s="1234"/>
      <c r="AV567" s="1234"/>
      <c r="AW567" s="1234"/>
      <c r="AX567" s="1235"/>
      <c r="AY567" s="378"/>
      <c r="AZ567" s="41">
        <f t="shared" ref="AZ567:AZ630" si="245">SUM(AM567:AX567)</f>
        <v>0</v>
      </c>
      <c r="BA567" s="41">
        <f t="shared" si="223"/>
        <v>0</v>
      </c>
      <c r="BB567" s="73" t="s">
        <v>105</v>
      </c>
      <c r="BD567" s="75"/>
    </row>
    <row r="568" spans="1:56" s="1257" customFormat="1" ht="25.5" customHeight="1">
      <c r="A568" s="1246"/>
      <c r="B568" s="1247">
        <v>1</v>
      </c>
      <c r="C568" s="1248" t="s">
        <v>788</v>
      </c>
      <c r="D568" s="1247">
        <v>3.3</v>
      </c>
      <c r="E568" s="1247">
        <v>13</v>
      </c>
      <c r="F568" s="870" t="s">
        <v>475</v>
      </c>
      <c r="G568" s="870" t="s">
        <v>789</v>
      </c>
      <c r="H568" s="870" t="s">
        <v>66</v>
      </c>
      <c r="I568" s="1249" t="s">
        <v>67</v>
      </c>
      <c r="J568" s="1250" t="s">
        <v>68</v>
      </c>
      <c r="K568" s="1248">
        <v>18.148412</v>
      </c>
      <c r="L568" s="1246">
        <v>99.447626</v>
      </c>
      <c r="M568" s="1251">
        <v>2000000</v>
      </c>
      <c r="N568" s="1251">
        <v>2000000</v>
      </c>
      <c r="O568" s="1246"/>
      <c r="P568" s="1252">
        <v>1</v>
      </c>
      <c r="Q568" s="1252">
        <v>1</v>
      </c>
      <c r="R568" s="1252">
        <v>1</v>
      </c>
      <c r="S568" s="1252">
        <v>1</v>
      </c>
      <c r="T568" s="1252">
        <v>1</v>
      </c>
      <c r="U568" s="1246"/>
      <c r="V568" s="1246"/>
      <c r="W568" s="1246"/>
      <c r="X568" s="1246"/>
      <c r="Y568" s="1246"/>
      <c r="Z568" s="1246"/>
      <c r="AA568" s="1246"/>
      <c r="AB568" s="1246"/>
      <c r="AC568" s="1246">
        <v>2563</v>
      </c>
      <c r="AD568" s="1246">
        <v>2563</v>
      </c>
      <c r="AE568" s="1247" t="s">
        <v>69</v>
      </c>
      <c r="AF568" s="1247">
        <v>180</v>
      </c>
      <c r="AG568" s="1253" t="s">
        <v>104</v>
      </c>
      <c r="AH568" s="1246"/>
      <c r="AI568" s="1246"/>
      <c r="AJ568" s="1251">
        <v>2000000</v>
      </c>
      <c r="AK568" s="1254"/>
      <c r="AL568" s="1251">
        <v>2000000</v>
      </c>
      <c r="AM568" s="1251"/>
      <c r="AN568" s="1251"/>
      <c r="AO568" s="1251"/>
      <c r="AP568" s="1251">
        <v>400000</v>
      </c>
      <c r="AQ568" s="1251">
        <v>400000</v>
      </c>
      <c r="AR568" s="1251">
        <v>400000</v>
      </c>
      <c r="AS568" s="1251">
        <v>400000</v>
      </c>
      <c r="AT568" s="1251">
        <v>400000</v>
      </c>
      <c r="AU568" s="1251"/>
      <c r="AV568" s="1251"/>
      <c r="AW568" s="1251"/>
      <c r="AX568" s="1255"/>
      <c r="AY568" s="1256"/>
      <c r="AZ568" s="41">
        <f t="shared" si="245"/>
        <v>2000000</v>
      </c>
      <c r="BA568" s="41">
        <f t="shared" si="223"/>
        <v>0</v>
      </c>
      <c r="BB568" s="183" t="s">
        <v>105</v>
      </c>
      <c r="BC568" s="393"/>
    </row>
    <row r="569" spans="1:56" s="74" customFormat="1" ht="23.25">
      <c r="B569" s="73"/>
      <c r="C569" s="379"/>
      <c r="D569" s="1233"/>
      <c r="E569" s="73"/>
      <c r="F569" s="73"/>
      <c r="G569" s="73"/>
      <c r="H569" s="73"/>
      <c r="I569" s="73"/>
      <c r="J569" s="73"/>
      <c r="K569" s="73"/>
      <c r="L569" s="73"/>
      <c r="M569" s="1234"/>
      <c r="N569" s="1234"/>
      <c r="O569" s="73"/>
      <c r="P569" s="73"/>
      <c r="AH569" s="73"/>
      <c r="AI569" s="73"/>
      <c r="AJ569" s="73"/>
      <c r="AK569" s="911"/>
      <c r="AL569" s="1234"/>
      <c r="AM569" s="1234"/>
      <c r="AN569" s="1234"/>
      <c r="AO569" s="1234"/>
      <c r="AP569" s="1234"/>
      <c r="AQ569" s="1234"/>
      <c r="AR569" s="1234"/>
      <c r="AS569" s="1234"/>
      <c r="AT569" s="1234"/>
      <c r="AU569" s="1234"/>
      <c r="AV569" s="1234"/>
      <c r="AW569" s="1234"/>
      <c r="AX569" s="1235"/>
      <c r="AY569" s="378"/>
      <c r="AZ569" s="41">
        <f t="shared" si="245"/>
        <v>0</v>
      </c>
      <c r="BA569" s="41">
        <f t="shared" si="223"/>
        <v>0</v>
      </c>
      <c r="BB569" s="73" t="s">
        <v>105</v>
      </c>
      <c r="BD569" s="75"/>
    </row>
    <row r="570" spans="1:56" s="226" customFormat="1" ht="23.25">
      <c r="B570" s="223">
        <f>COUNT(B571:B573)</f>
        <v>1</v>
      </c>
      <c r="C570" s="264" t="s">
        <v>141</v>
      </c>
      <c r="D570" s="264"/>
      <c r="E570" s="223"/>
      <c r="F570" s="223"/>
      <c r="G570" s="223"/>
      <c r="H570" s="223"/>
      <c r="I570" s="223"/>
      <c r="J570" s="223"/>
      <c r="K570" s="223"/>
      <c r="L570" s="223"/>
      <c r="M570" s="227">
        <f>SUM(M571:M573)</f>
        <v>3900000</v>
      </c>
      <c r="N570" s="227">
        <f>SUM(N571:N573)</f>
        <v>3900000</v>
      </c>
      <c r="O570" s="223"/>
      <c r="P570" s="223"/>
      <c r="V570" s="227">
        <f t="shared" ref="V570:Z570" si="246">SUM(V571:V573)</f>
        <v>5000</v>
      </c>
      <c r="W570" s="227">
        <f t="shared" si="246"/>
        <v>0</v>
      </c>
      <c r="X570" s="227">
        <f t="shared" si="246"/>
        <v>0</v>
      </c>
      <c r="Y570" s="227">
        <f t="shared" si="246"/>
        <v>1000</v>
      </c>
      <c r="Z570" s="227">
        <f t="shared" si="246"/>
        <v>10</v>
      </c>
      <c r="AH570" s="223"/>
      <c r="AI570" s="223"/>
      <c r="AJ570" s="227">
        <f t="shared" ref="AJ570:AX570" si="247">SUM(AJ571:AJ573)</f>
        <v>3900000</v>
      </c>
      <c r="AK570" s="265">
        <f t="shared" si="247"/>
        <v>0</v>
      </c>
      <c r="AL570" s="227">
        <f t="shared" si="247"/>
        <v>3900000</v>
      </c>
      <c r="AM570" s="227">
        <f t="shared" si="247"/>
        <v>0</v>
      </c>
      <c r="AN570" s="227">
        <f t="shared" si="247"/>
        <v>2000000</v>
      </c>
      <c r="AO570" s="227">
        <f t="shared" si="247"/>
        <v>1900000</v>
      </c>
      <c r="AP570" s="227">
        <f t="shared" si="247"/>
        <v>0</v>
      </c>
      <c r="AQ570" s="227">
        <f t="shared" si="247"/>
        <v>0</v>
      </c>
      <c r="AR570" s="227">
        <f t="shared" si="247"/>
        <v>0</v>
      </c>
      <c r="AS570" s="227">
        <f t="shared" si="247"/>
        <v>0</v>
      </c>
      <c r="AT570" s="227">
        <f t="shared" si="247"/>
        <v>0</v>
      </c>
      <c r="AU570" s="227">
        <f t="shared" si="247"/>
        <v>0</v>
      </c>
      <c r="AV570" s="227">
        <f t="shared" si="247"/>
        <v>0</v>
      </c>
      <c r="AW570" s="227">
        <f t="shared" si="247"/>
        <v>0</v>
      </c>
      <c r="AX570" s="266">
        <f t="shared" si="247"/>
        <v>0</v>
      </c>
      <c r="AY570" s="266"/>
      <c r="AZ570" s="41">
        <f t="shared" si="245"/>
        <v>3900000</v>
      </c>
      <c r="BA570" s="41">
        <f t="shared" si="223"/>
        <v>0</v>
      </c>
      <c r="BB570" s="254" t="s">
        <v>108</v>
      </c>
      <c r="BD570" s="267"/>
    </row>
    <row r="571" spans="1:56" s="74" customFormat="1" ht="23.25">
      <c r="B571" s="73"/>
      <c r="C571" s="66"/>
      <c r="D571" s="1233"/>
      <c r="E571" s="73"/>
      <c r="F571" s="73"/>
      <c r="G571" s="73"/>
      <c r="H571" s="73"/>
      <c r="I571" s="73"/>
      <c r="J571" s="73"/>
      <c r="K571" s="73"/>
      <c r="L571" s="73"/>
      <c r="M571" s="1234"/>
      <c r="N571" s="1234"/>
      <c r="O571" s="73"/>
      <c r="P571" s="73"/>
      <c r="AH571" s="73"/>
      <c r="AI571" s="73"/>
      <c r="AJ571" s="73"/>
      <c r="AK571" s="911"/>
      <c r="AL571" s="1234"/>
      <c r="AM571" s="1234"/>
      <c r="AN571" s="1234"/>
      <c r="AO571" s="1234"/>
      <c r="AP571" s="1234"/>
      <c r="AQ571" s="1234"/>
      <c r="AR571" s="1234"/>
      <c r="AS571" s="1234"/>
      <c r="AT571" s="1234"/>
      <c r="AU571" s="1234"/>
      <c r="AV571" s="1234"/>
      <c r="AW571" s="1234"/>
      <c r="AX571" s="1235"/>
      <c r="AY571" s="378"/>
      <c r="AZ571" s="41">
        <f t="shared" si="245"/>
        <v>0</v>
      </c>
      <c r="BA571" s="41">
        <f t="shared" si="223"/>
        <v>0</v>
      </c>
      <c r="BB571" s="73" t="s">
        <v>108</v>
      </c>
      <c r="BD571" s="75"/>
    </row>
    <row r="572" spans="1:56" s="446" customFormat="1" ht="23.25">
      <c r="A572" s="315">
        <v>2</v>
      </c>
      <c r="B572" s="315">
        <v>1</v>
      </c>
      <c r="C572" s="432" t="s">
        <v>790</v>
      </c>
      <c r="D572" s="433">
        <v>3.3</v>
      </c>
      <c r="E572" s="433" t="s">
        <v>791</v>
      </c>
      <c r="F572" s="433" t="s">
        <v>107</v>
      </c>
      <c r="G572" s="433" t="s">
        <v>108</v>
      </c>
      <c r="H572" s="433" t="s">
        <v>76</v>
      </c>
      <c r="I572" s="433" t="s">
        <v>78</v>
      </c>
      <c r="J572" s="433" t="s">
        <v>109</v>
      </c>
      <c r="K572" s="1258">
        <v>19.711995999999999</v>
      </c>
      <c r="L572" s="1258">
        <v>99.661113</v>
      </c>
      <c r="M572" s="439">
        <v>3900000</v>
      </c>
      <c r="N572" s="439">
        <v>3900000</v>
      </c>
      <c r="O572" s="1259"/>
      <c r="P572" s="433">
        <v>1</v>
      </c>
      <c r="Q572" s="433">
        <v>1</v>
      </c>
      <c r="R572" s="433">
        <v>4</v>
      </c>
      <c r="S572" s="433">
        <v>4</v>
      </c>
      <c r="T572" s="433">
        <v>4</v>
      </c>
      <c r="U572" s="435"/>
      <c r="V572" s="454">
        <v>5000</v>
      </c>
      <c r="W572" s="1260"/>
      <c r="X572" s="439"/>
      <c r="Y572" s="454">
        <v>1000</v>
      </c>
      <c r="Z572" s="1261">
        <v>10</v>
      </c>
      <c r="AA572" s="436" t="s">
        <v>110</v>
      </c>
      <c r="AB572" s="437">
        <v>102</v>
      </c>
      <c r="AC572" s="441">
        <v>2563</v>
      </c>
      <c r="AD572" s="441">
        <v>2563</v>
      </c>
      <c r="AE572" s="441" t="s">
        <v>69</v>
      </c>
      <c r="AF572" s="441">
        <v>90</v>
      </c>
      <c r="AG572" s="433" t="s">
        <v>111</v>
      </c>
      <c r="AH572" s="315"/>
      <c r="AI572" s="442" t="s">
        <v>792</v>
      </c>
      <c r="AJ572" s="439">
        <v>3900000</v>
      </c>
      <c r="AK572" s="443" t="s">
        <v>79</v>
      </c>
      <c r="AL572" s="444">
        <f t="shared" ref="AL572" si="248">AJ572</f>
        <v>3900000</v>
      </c>
      <c r="AM572" s="444"/>
      <c r="AN572" s="444">
        <v>2000000</v>
      </c>
      <c r="AO572" s="444">
        <v>1900000</v>
      </c>
      <c r="AP572" s="444"/>
      <c r="AQ572" s="444"/>
      <c r="AR572" s="444"/>
      <c r="AS572" s="444"/>
      <c r="AT572" s="444"/>
      <c r="AU572" s="444"/>
      <c r="AV572" s="444"/>
      <c r="AW572" s="444"/>
      <c r="AX572" s="445"/>
      <c r="AY572" s="148"/>
      <c r="AZ572" s="41">
        <f t="shared" si="245"/>
        <v>3900000</v>
      </c>
      <c r="BA572" s="41">
        <f t="shared" si="223"/>
        <v>0</v>
      </c>
      <c r="BB572" s="110" t="s">
        <v>108</v>
      </c>
      <c r="BC572" s="130"/>
    </row>
    <row r="573" spans="1:56" s="74" customFormat="1" ht="23.25">
      <c r="B573" s="73"/>
      <c r="C573" s="66"/>
      <c r="D573" s="1233"/>
      <c r="E573" s="73"/>
      <c r="F573" s="73"/>
      <c r="G573" s="73"/>
      <c r="H573" s="73"/>
      <c r="I573" s="73"/>
      <c r="J573" s="73"/>
      <c r="K573" s="73"/>
      <c r="L573" s="73"/>
      <c r="M573" s="1234"/>
      <c r="N573" s="1234"/>
      <c r="O573" s="73"/>
      <c r="P573" s="73"/>
      <c r="AH573" s="73"/>
      <c r="AI573" s="73"/>
      <c r="AJ573" s="73"/>
      <c r="AK573" s="911"/>
      <c r="AL573" s="1234"/>
      <c r="AM573" s="1234"/>
      <c r="AN573" s="1234"/>
      <c r="AO573" s="1234"/>
      <c r="AP573" s="1234"/>
      <c r="AQ573" s="1234"/>
      <c r="AR573" s="1234"/>
      <c r="AS573" s="1234"/>
      <c r="AT573" s="1234"/>
      <c r="AU573" s="1234"/>
      <c r="AV573" s="1234"/>
      <c r="AW573" s="1234"/>
      <c r="AX573" s="1235"/>
      <c r="AY573" s="378"/>
      <c r="AZ573" s="41">
        <f t="shared" si="245"/>
        <v>0</v>
      </c>
      <c r="BA573" s="41">
        <f t="shared" si="223"/>
        <v>0</v>
      </c>
      <c r="BB573" s="73" t="s">
        <v>108</v>
      </c>
      <c r="BD573" s="75"/>
    </row>
    <row r="574" spans="1:56" s="1224" customFormat="1" ht="23.25">
      <c r="B574" s="1225">
        <f>+B575+B578</f>
        <v>1</v>
      </c>
      <c r="C574" s="1226" t="s">
        <v>793</v>
      </c>
      <c r="D574" s="1227"/>
      <c r="E574" s="1225"/>
      <c r="F574" s="1225"/>
      <c r="G574" s="1225"/>
      <c r="H574" s="1225"/>
      <c r="I574" s="1225"/>
      <c r="J574" s="1225"/>
      <c r="K574" s="1225"/>
      <c r="L574" s="1225"/>
      <c r="M574" s="1228">
        <f t="shared" ref="M574:AX574" si="249">+M575+M578</f>
        <v>4000000</v>
      </c>
      <c r="N574" s="1228">
        <f t="shared" si="249"/>
        <v>3300000</v>
      </c>
      <c r="O574" s="1228">
        <f t="shared" si="249"/>
        <v>700000</v>
      </c>
      <c r="P574" s="1228">
        <f t="shared" si="249"/>
        <v>0</v>
      </c>
      <c r="Q574" s="1228">
        <f t="shared" si="249"/>
        <v>0</v>
      </c>
      <c r="R574" s="1228">
        <f t="shared" si="249"/>
        <v>0</v>
      </c>
      <c r="S574" s="1228">
        <f t="shared" si="249"/>
        <v>0</v>
      </c>
      <c r="T574" s="1228">
        <f t="shared" si="249"/>
        <v>0</v>
      </c>
      <c r="U574" s="1228">
        <f t="shared" si="249"/>
        <v>0</v>
      </c>
      <c r="V574" s="1228">
        <f t="shared" si="249"/>
        <v>3500</v>
      </c>
      <c r="W574" s="1228">
        <f t="shared" si="249"/>
        <v>0</v>
      </c>
      <c r="X574" s="1228">
        <f t="shared" si="249"/>
        <v>0</v>
      </c>
      <c r="Y574" s="1228">
        <f t="shared" si="249"/>
        <v>300</v>
      </c>
      <c r="Z574" s="1228">
        <f t="shared" si="249"/>
        <v>5</v>
      </c>
      <c r="AA574" s="1228">
        <f t="shared" si="249"/>
        <v>0</v>
      </c>
      <c r="AB574" s="1228">
        <f t="shared" si="249"/>
        <v>0</v>
      </c>
      <c r="AC574" s="1228">
        <f t="shared" si="249"/>
        <v>0</v>
      </c>
      <c r="AD574" s="1228">
        <f t="shared" si="249"/>
        <v>0</v>
      </c>
      <c r="AE574" s="1228">
        <f t="shared" si="249"/>
        <v>0</v>
      </c>
      <c r="AF574" s="1228">
        <f t="shared" si="249"/>
        <v>0</v>
      </c>
      <c r="AG574" s="1228">
        <f t="shared" si="249"/>
        <v>0</v>
      </c>
      <c r="AH574" s="1228">
        <f t="shared" si="249"/>
        <v>0</v>
      </c>
      <c r="AI574" s="1228">
        <f t="shared" si="249"/>
        <v>0</v>
      </c>
      <c r="AJ574" s="1228">
        <f t="shared" si="249"/>
        <v>4000000</v>
      </c>
      <c r="AK574" s="1229">
        <f t="shared" si="249"/>
        <v>4000000</v>
      </c>
      <c r="AL574" s="1228">
        <f t="shared" si="249"/>
        <v>0</v>
      </c>
      <c r="AM574" s="1228">
        <f t="shared" si="249"/>
        <v>0</v>
      </c>
      <c r="AN574" s="1228">
        <f t="shared" si="249"/>
        <v>0</v>
      </c>
      <c r="AO574" s="1228">
        <f t="shared" si="249"/>
        <v>2000000</v>
      </c>
      <c r="AP574" s="1228">
        <f t="shared" si="249"/>
        <v>1000000</v>
      </c>
      <c r="AQ574" s="1228">
        <f t="shared" si="249"/>
        <v>1000000</v>
      </c>
      <c r="AR574" s="1228">
        <f t="shared" si="249"/>
        <v>0</v>
      </c>
      <c r="AS574" s="1228">
        <f t="shared" si="249"/>
        <v>0</v>
      </c>
      <c r="AT574" s="1228">
        <f t="shared" si="249"/>
        <v>0</v>
      </c>
      <c r="AU574" s="1228">
        <f t="shared" si="249"/>
        <v>0</v>
      </c>
      <c r="AV574" s="1228">
        <f t="shared" si="249"/>
        <v>0</v>
      </c>
      <c r="AW574" s="1228">
        <f t="shared" si="249"/>
        <v>0</v>
      </c>
      <c r="AX574" s="1230">
        <f t="shared" si="249"/>
        <v>0</v>
      </c>
      <c r="AY574" s="1230"/>
      <c r="AZ574" s="41">
        <f t="shared" si="245"/>
        <v>4000000</v>
      </c>
      <c r="BA574" s="41">
        <f t="shared" si="223"/>
        <v>0</v>
      </c>
      <c r="BB574" s="1231">
        <v>3</v>
      </c>
      <c r="BD574" s="1232"/>
    </row>
    <row r="575" spans="1:56" s="226" customFormat="1" ht="23.25">
      <c r="B575" s="223"/>
      <c r="C575" s="264" t="s">
        <v>137</v>
      </c>
      <c r="D575" s="264"/>
      <c r="E575" s="223"/>
      <c r="F575" s="223"/>
      <c r="G575" s="223"/>
      <c r="H575" s="223"/>
      <c r="I575" s="223"/>
      <c r="J575" s="223"/>
      <c r="K575" s="223"/>
      <c r="L575" s="223"/>
      <c r="M575" s="227">
        <f>SUM(M576:M577)</f>
        <v>0</v>
      </c>
      <c r="N575" s="227">
        <f>SUM(N576:N577)</f>
        <v>0</v>
      </c>
      <c r="O575" s="333">
        <f>SUM(O576:O577)</f>
        <v>0</v>
      </c>
      <c r="P575" s="223"/>
      <c r="AH575" s="223"/>
      <c r="AI575" s="223"/>
      <c r="AJ575" s="223"/>
      <c r="AK575" s="265"/>
      <c r="AL575" s="227"/>
      <c r="AM575" s="227"/>
      <c r="AN575" s="227"/>
      <c r="AO575" s="227"/>
      <c r="AP575" s="227"/>
      <c r="AQ575" s="227"/>
      <c r="AR575" s="227"/>
      <c r="AS575" s="227"/>
      <c r="AT575" s="227"/>
      <c r="AU575" s="227"/>
      <c r="AV575" s="227"/>
      <c r="AW575" s="227"/>
      <c r="AX575" s="266"/>
      <c r="AY575" s="266"/>
      <c r="AZ575" s="41">
        <f t="shared" si="245"/>
        <v>0</v>
      </c>
      <c r="BA575" s="41">
        <f t="shared" si="223"/>
        <v>0</v>
      </c>
      <c r="BB575" s="254" t="s">
        <v>101</v>
      </c>
      <c r="BD575" s="267"/>
    </row>
    <row r="576" spans="1:56" s="74" customFormat="1" ht="23.25">
      <c r="B576" s="73"/>
      <c r="C576" s="1233"/>
      <c r="D576" s="1233"/>
      <c r="E576" s="73"/>
      <c r="F576" s="73"/>
      <c r="G576" s="73"/>
      <c r="H576" s="73"/>
      <c r="I576" s="73"/>
      <c r="J576" s="73"/>
      <c r="K576" s="73"/>
      <c r="L576" s="73"/>
      <c r="M576" s="1234"/>
      <c r="N576" s="1234"/>
      <c r="O576" s="73"/>
      <c r="P576" s="73"/>
      <c r="AH576" s="73"/>
      <c r="AI576" s="73"/>
      <c r="AJ576" s="73"/>
      <c r="AK576" s="911"/>
      <c r="AL576" s="1234"/>
      <c r="AM576" s="1234"/>
      <c r="AN576" s="1234"/>
      <c r="AO576" s="1234"/>
      <c r="AP576" s="1234"/>
      <c r="AQ576" s="1234"/>
      <c r="AR576" s="1234"/>
      <c r="AS576" s="1234"/>
      <c r="AT576" s="1234"/>
      <c r="AU576" s="1234"/>
      <c r="AV576" s="1234"/>
      <c r="AW576" s="1234"/>
      <c r="AX576" s="1235"/>
      <c r="AY576" s="378"/>
      <c r="AZ576" s="41">
        <f t="shared" si="245"/>
        <v>0</v>
      </c>
      <c r="BA576" s="41">
        <f t="shared" si="223"/>
        <v>0</v>
      </c>
      <c r="BB576" s="73" t="s">
        <v>101</v>
      </c>
      <c r="BD576" s="75"/>
    </row>
    <row r="577" spans="1:56" s="74" customFormat="1" ht="23.25">
      <c r="B577" s="73"/>
      <c r="C577" s="1233"/>
      <c r="D577" s="1233"/>
      <c r="E577" s="73"/>
      <c r="F577" s="73"/>
      <c r="G577" s="73"/>
      <c r="H577" s="73"/>
      <c r="I577" s="73"/>
      <c r="J577" s="73"/>
      <c r="K577" s="73"/>
      <c r="L577" s="73"/>
      <c r="M577" s="1234"/>
      <c r="N577" s="1234"/>
      <c r="O577" s="73"/>
      <c r="P577" s="73"/>
      <c r="AH577" s="73"/>
      <c r="AI577" s="73"/>
      <c r="AJ577" s="73"/>
      <c r="AK577" s="911"/>
      <c r="AL577" s="1234"/>
      <c r="AM577" s="1234"/>
      <c r="AN577" s="1234"/>
      <c r="AO577" s="1234"/>
      <c r="AP577" s="1234"/>
      <c r="AQ577" s="1234"/>
      <c r="AR577" s="1234"/>
      <c r="AS577" s="1234"/>
      <c r="AT577" s="1234"/>
      <c r="AU577" s="1234"/>
      <c r="AV577" s="1234"/>
      <c r="AW577" s="1234"/>
      <c r="AX577" s="1235"/>
      <c r="AY577" s="378"/>
      <c r="AZ577" s="41">
        <f t="shared" si="245"/>
        <v>0</v>
      </c>
      <c r="BA577" s="41">
        <f t="shared" si="223"/>
        <v>0</v>
      </c>
      <c r="BB577" s="73" t="s">
        <v>101</v>
      </c>
      <c r="BD577" s="75"/>
    </row>
    <row r="578" spans="1:56" s="226" customFormat="1" ht="23.25">
      <c r="B578" s="223">
        <f>SUM(B579:B581)</f>
        <v>1</v>
      </c>
      <c r="C578" s="533" t="s">
        <v>118</v>
      </c>
      <c r="D578" s="264"/>
      <c r="E578" s="223"/>
      <c r="F578" s="223"/>
      <c r="G578" s="223"/>
      <c r="H578" s="223"/>
      <c r="I578" s="223"/>
      <c r="J578" s="223"/>
      <c r="K578" s="223"/>
      <c r="L578" s="223"/>
      <c r="M578" s="227">
        <f>SUM(M579:M581)</f>
        <v>4000000</v>
      </c>
      <c r="N578" s="227">
        <f>SUM(N579:N581)</f>
        <v>3300000</v>
      </c>
      <c r="O578" s="333">
        <f>SUM(O579:O581)</f>
        <v>700000</v>
      </c>
      <c r="P578" s="223"/>
      <c r="V578" s="227">
        <f t="shared" ref="V578:Z578" si="250">SUM(V579:V581)</f>
        <v>3500</v>
      </c>
      <c r="W578" s="227">
        <f t="shared" si="250"/>
        <v>0</v>
      </c>
      <c r="X578" s="227">
        <f t="shared" si="250"/>
        <v>0</v>
      </c>
      <c r="Y578" s="227">
        <f t="shared" si="250"/>
        <v>300</v>
      </c>
      <c r="Z578" s="227">
        <f t="shared" si="250"/>
        <v>5</v>
      </c>
      <c r="AH578" s="223"/>
      <c r="AI578" s="223"/>
      <c r="AJ578" s="333">
        <f>SUM(AJ579:AJ581)</f>
        <v>4000000</v>
      </c>
      <c r="AK578" s="265">
        <f t="shared" ref="AK578:AL578" si="251">SUM(AK579:AK581)</f>
        <v>4000000</v>
      </c>
      <c r="AL578" s="333">
        <f t="shared" si="251"/>
        <v>0</v>
      </c>
      <c r="AM578" s="227"/>
      <c r="AN578" s="333"/>
      <c r="AO578" s="333">
        <f t="shared" ref="AO578:AQ578" si="252">SUM(AO579:AO581)</f>
        <v>2000000</v>
      </c>
      <c r="AP578" s="333">
        <f t="shared" si="252"/>
        <v>1000000</v>
      </c>
      <c r="AQ578" s="333">
        <f t="shared" si="252"/>
        <v>1000000</v>
      </c>
      <c r="AR578" s="227"/>
      <c r="AS578" s="227"/>
      <c r="AT578" s="227"/>
      <c r="AU578" s="227"/>
      <c r="AV578" s="227"/>
      <c r="AW578" s="227"/>
      <c r="AX578" s="266"/>
      <c r="AY578" s="266"/>
      <c r="AZ578" s="41">
        <f t="shared" si="245"/>
        <v>4000000</v>
      </c>
      <c r="BA578" s="41">
        <f t="shared" si="223"/>
        <v>0</v>
      </c>
      <c r="BB578" s="254" t="s">
        <v>76</v>
      </c>
      <c r="BD578" s="267"/>
    </row>
    <row r="579" spans="1:56" s="74" customFormat="1" ht="23.25">
      <c r="B579" s="73"/>
      <c r="C579" s="570"/>
      <c r="D579" s="1233"/>
      <c r="E579" s="73"/>
      <c r="F579" s="73"/>
      <c r="G579" s="73"/>
      <c r="H579" s="73"/>
      <c r="I579" s="73"/>
      <c r="J579" s="73"/>
      <c r="K579" s="73"/>
      <c r="L579" s="73"/>
      <c r="M579" s="1234"/>
      <c r="N579" s="1234"/>
      <c r="O579" s="73"/>
      <c r="P579" s="73"/>
      <c r="AH579" s="73"/>
      <c r="AI579" s="73"/>
      <c r="AJ579" s="73"/>
      <c r="AK579" s="911"/>
      <c r="AL579" s="1234"/>
      <c r="AM579" s="1234"/>
      <c r="AN579" s="1234"/>
      <c r="AO579" s="1234"/>
      <c r="AP579" s="1234"/>
      <c r="AQ579" s="1234"/>
      <c r="AR579" s="1234"/>
      <c r="AS579" s="1234"/>
      <c r="AT579" s="1234"/>
      <c r="AU579" s="1234"/>
      <c r="AV579" s="1234"/>
      <c r="AW579" s="1234"/>
      <c r="AX579" s="1235"/>
      <c r="AY579" s="378"/>
      <c r="AZ579" s="41">
        <f t="shared" si="245"/>
        <v>0</v>
      </c>
      <c r="BA579" s="41">
        <f t="shared" si="223"/>
        <v>0</v>
      </c>
      <c r="BB579" s="73" t="s">
        <v>76</v>
      </c>
      <c r="BD579" s="75"/>
    </row>
    <row r="580" spans="1:56" s="182" customFormat="1" ht="27.75" customHeight="1">
      <c r="A580" s="183">
        <v>2</v>
      </c>
      <c r="B580" s="183">
        <v>1</v>
      </c>
      <c r="C580" s="1262" t="s">
        <v>794</v>
      </c>
      <c r="D580" s="183">
        <v>1.1000000000000001</v>
      </c>
      <c r="E580" s="183">
        <v>9</v>
      </c>
      <c r="F580" s="472" t="s">
        <v>795</v>
      </c>
      <c r="G580" s="472" t="s">
        <v>108</v>
      </c>
      <c r="H580" s="472" t="s">
        <v>76</v>
      </c>
      <c r="I580" s="1263" t="s">
        <v>225</v>
      </c>
      <c r="J580" s="1263">
        <v>3</v>
      </c>
      <c r="K580" s="183">
        <v>19.822500000000002</v>
      </c>
      <c r="L580" s="183">
        <v>99.657399999999996</v>
      </c>
      <c r="M580" s="189">
        <v>4000000</v>
      </c>
      <c r="N580" s="189">
        <v>3300000</v>
      </c>
      <c r="O580" s="189">
        <f>+M580-N580</f>
        <v>700000</v>
      </c>
      <c r="P580" s="183">
        <v>1</v>
      </c>
      <c r="Q580" s="183">
        <v>1</v>
      </c>
      <c r="R580" s="183">
        <v>1</v>
      </c>
      <c r="S580" s="183">
        <v>1</v>
      </c>
      <c r="T580" s="183">
        <v>1</v>
      </c>
      <c r="U580" s="183" t="s">
        <v>79</v>
      </c>
      <c r="V580" s="831">
        <v>3500</v>
      </c>
      <c r="W580" s="183"/>
      <c r="X580" s="183" t="s">
        <v>79</v>
      </c>
      <c r="Y580" s="1264">
        <v>300</v>
      </c>
      <c r="Z580" s="1264">
        <v>5</v>
      </c>
      <c r="AA580" s="183"/>
      <c r="AB580" s="183"/>
      <c r="AC580" s="183">
        <v>2562</v>
      </c>
      <c r="AD580" s="183">
        <v>2562</v>
      </c>
      <c r="AE580" s="183" t="s">
        <v>69</v>
      </c>
      <c r="AF580" s="183">
        <v>90</v>
      </c>
      <c r="AG580" s="262" t="s">
        <v>80</v>
      </c>
      <c r="AH580" s="183" t="s">
        <v>79</v>
      </c>
      <c r="AI580" s="183"/>
      <c r="AJ580" s="189">
        <v>4000000</v>
      </c>
      <c r="AK580" s="191">
        <v>4000000</v>
      </c>
      <c r="AL580" s="189"/>
      <c r="AM580" s="189"/>
      <c r="AN580" s="189"/>
      <c r="AO580" s="189">
        <v>2000000</v>
      </c>
      <c r="AP580" s="189">
        <v>1000000</v>
      </c>
      <c r="AQ580" s="189">
        <v>1000000</v>
      </c>
      <c r="AR580" s="189"/>
      <c r="AS580" s="189"/>
      <c r="AT580" s="189"/>
      <c r="AU580" s="189"/>
      <c r="AV580" s="189"/>
      <c r="AW580" s="189"/>
      <c r="AX580" s="474"/>
      <c r="AY580" s="180"/>
      <c r="AZ580" s="41">
        <f t="shared" si="245"/>
        <v>4000000</v>
      </c>
      <c r="BA580" s="41">
        <f t="shared" si="223"/>
        <v>0</v>
      </c>
      <c r="BB580" s="183" t="s">
        <v>76</v>
      </c>
      <c r="BD580" s="192"/>
    </row>
    <row r="581" spans="1:56" s="74" customFormat="1" ht="23.25">
      <c r="B581" s="73"/>
      <c r="C581" s="1265"/>
      <c r="D581" s="1233"/>
      <c r="E581" s="73"/>
      <c r="F581" s="73"/>
      <c r="G581" s="73"/>
      <c r="H581" s="73"/>
      <c r="I581" s="73"/>
      <c r="J581" s="73"/>
      <c r="K581" s="73"/>
      <c r="L581" s="73"/>
      <c r="M581" s="1234"/>
      <c r="N581" s="1234"/>
      <c r="O581" s="73"/>
      <c r="P581" s="73"/>
      <c r="AH581" s="73"/>
      <c r="AI581" s="73"/>
      <c r="AJ581" s="73"/>
      <c r="AK581" s="911"/>
      <c r="AL581" s="1234"/>
      <c r="AM581" s="1234"/>
      <c r="AN581" s="1234"/>
      <c r="AO581" s="1234"/>
      <c r="AP581" s="1234"/>
      <c r="AQ581" s="1234"/>
      <c r="AR581" s="1234"/>
      <c r="AS581" s="1234"/>
      <c r="AT581" s="1234"/>
      <c r="AU581" s="1234"/>
      <c r="AV581" s="1234"/>
      <c r="AW581" s="1234"/>
      <c r="AX581" s="1235"/>
      <c r="AY581" s="378"/>
      <c r="AZ581" s="41">
        <f t="shared" si="245"/>
        <v>0</v>
      </c>
      <c r="BA581" s="41">
        <f t="shared" si="223"/>
        <v>0</v>
      </c>
      <c r="BB581" s="73" t="s">
        <v>76</v>
      </c>
      <c r="BD581" s="75"/>
    </row>
    <row r="582" spans="1:56" s="1243" customFormat="1" ht="23.25">
      <c r="A582" s="1236"/>
      <c r="B582" s="1237">
        <f>+B583+B590</f>
        <v>4</v>
      </c>
      <c r="C582" s="1266" t="s">
        <v>796</v>
      </c>
      <c r="D582" s="1239"/>
      <c r="E582" s="1237"/>
      <c r="F582" s="1237"/>
      <c r="G582" s="1237"/>
      <c r="H582" s="1237"/>
      <c r="I582" s="1237"/>
      <c r="J582" s="1237"/>
      <c r="K582" s="1237"/>
      <c r="L582" s="1237"/>
      <c r="M582" s="1240">
        <f>+M583+M590</f>
        <v>7900000</v>
      </c>
      <c r="N582" s="1240">
        <f>+N583+N590</f>
        <v>2000000</v>
      </c>
      <c r="O582" s="1237"/>
      <c r="P582" s="1237"/>
      <c r="Q582" s="1236"/>
      <c r="R582" s="1236"/>
      <c r="S582" s="1236"/>
      <c r="T582" s="1236"/>
      <c r="U582" s="1236"/>
      <c r="V582" s="1236"/>
      <c r="W582" s="1236"/>
      <c r="X582" s="1236"/>
      <c r="Y582" s="1236"/>
      <c r="Z582" s="1236"/>
      <c r="AA582" s="1236"/>
      <c r="AB582" s="1236"/>
      <c r="AC582" s="1236"/>
      <c r="AD582" s="1236"/>
      <c r="AE582" s="1236"/>
      <c r="AF582" s="1236"/>
      <c r="AG582" s="1236"/>
      <c r="AH582" s="1237"/>
      <c r="AI582" s="1237"/>
      <c r="AJ582" s="1240">
        <f>+AJ583+AJ590</f>
        <v>11000000</v>
      </c>
      <c r="AK582" s="1241"/>
      <c r="AL582" s="1240">
        <f>+AL583+AL590</f>
        <v>11000000</v>
      </c>
      <c r="AM582" s="1240"/>
      <c r="AN582" s="1240">
        <f t="shared" ref="AN582:AP582" si="253">+AN583+AN590</f>
        <v>4400000</v>
      </c>
      <c r="AO582" s="1240">
        <f t="shared" si="253"/>
        <v>3300000</v>
      </c>
      <c r="AP582" s="1240">
        <f t="shared" si="253"/>
        <v>3300000</v>
      </c>
      <c r="AQ582" s="1240"/>
      <c r="AR582" s="1240"/>
      <c r="AS582" s="1240"/>
      <c r="AT582" s="1240"/>
      <c r="AU582" s="1240"/>
      <c r="AV582" s="1240"/>
      <c r="AW582" s="1240"/>
      <c r="AX582" s="1242"/>
      <c r="AY582" s="1242"/>
      <c r="AZ582" s="41">
        <f t="shared" si="245"/>
        <v>11000000</v>
      </c>
      <c r="BA582" s="41">
        <f t="shared" si="223"/>
        <v>0</v>
      </c>
      <c r="BB582" s="1231">
        <v>3</v>
      </c>
      <c r="BC582" s="1224"/>
    </row>
    <row r="583" spans="1:56" s="226" customFormat="1" ht="23.25">
      <c r="B583" s="223">
        <f>COUNT(B584:B588)</f>
        <v>4</v>
      </c>
      <c r="C583" s="263" t="s">
        <v>135</v>
      </c>
      <c r="D583" s="264"/>
      <c r="E583" s="223"/>
      <c r="F583" s="223"/>
      <c r="G583" s="223"/>
      <c r="H583" s="223"/>
      <c r="I583" s="223"/>
      <c r="J583" s="223"/>
      <c r="K583" s="223"/>
      <c r="L583" s="223"/>
      <c r="M583" s="227">
        <f>SUM(M584:M589)</f>
        <v>7900000</v>
      </c>
      <c r="N583" s="227">
        <f>SUM(N584:N589)</f>
        <v>2000000</v>
      </c>
      <c r="O583" s="223"/>
      <c r="P583" s="223"/>
      <c r="AH583" s="223"/>
      <c r="AI583" s="223"/>
      <c r="AJ583" s="227">
        <f>SUM(AJ584:AJ589)</f>
        <v>11000000</v>
      </c>
      <c r="AK583" s="265"/>
      <c r="AL583" s="227">
        <f>SUM(AL584:AL589)</f>
        <v>11000000</v>
      </c>
      <c r="AM583" s="227"/>
      <c r="AN583" s="227">
        <f t="shared" ref="AN583:AP583" si="254">SUM(AN584:AN589)</f>
        <v>4400000</v>
      </c>
      <c r="AO583" s="227">
        <f t="shared" si="254"/>
        <v>3300000</v>
      </c>
      <c r="AP583" s="227">
        <f t="shared" si="254"/>
        <v>3300000</v>
      </c>
      <c r="AQ583" s="227"/>
      <c r="AR583" s="227"/>
      <c r="AS583" s="227"/>
      <c r="AT583" s="227"/>
      <c r="AU583" s="227"/>
      <c r="AV583" s="227"/>
      <c r="AW583" s="227"/>
      <c r="AX583" s="266"/>
      <c r="AY583" s="266"/>
      <c r="AZ583" s="41">
        <f t="shared" si="245"/>
        <v>11000000</v>
      </c>
      <c r="BA583" s="41">
        <f t="shared" si="223"/>
        <v>0</v>
      </c>
      <c r="BB583" s="254" t="s">
        <v>66</v>
      </c>
      <c r="BD583" s="267"/>
    </row>
    <row r="584" spans="1:56" s="338" customFormat="1" ht="23.25">
      <c r="B584" s="339"/>
      <c r="C584" s="1267"/>
      <c r="D584" s="340"/>
      <c r="E584" s="339"/>
      <c r="F584" s="339"/>
      <c r="G584" s="339"/>
      <c r="H584" s="339"/>
      <c r="I584" s="339"/>
      <c r="J584" s="339"/>
      <c r="K584" s="339"/>
      <c r="L584" s="339"/>
      <c r="M584" s="341"/>
      <c r="N584" s="341"/>
      <c r="O584" s="339"/>
      <c r="P584" s="339"/>
      <c r="AH584" s="339"/>
      <c r="AI584" s="339"/>
      <c r="AJ584" s="339"/>
      <c r="AK584" s="342"/>
      <c r="AL584" s="341"/>
      <c r="AM584" s="341"/>
      <c r="AN584" s="341"/>
      <c r="AO584" s="341"/>
      <c r="AP584" s="341"/>
      <c r="AQ584" s="341"/>
      <c r="AR584" s="341"/>
      <c r="AS584" s="341"/>
      <c r="AT584" s="341"/>
      <c r="AU584" s="341"/>
      <c r="AV584" s="341"/>
      <c r="AW584" s="341"/>
      <c r="AX584" s="377"/>
      <c r="AY584" s="378"/>
      <c r="AZ584" s="41">
        <f t="shared" si="245"/>
        <v>0</v>
      </c>
      <c r="BA584" s="41">
        <f t="shared" si="223"/>
        <v>0</v>
      </c>
      <c r="BB584" s="339" t="s">
        <v>66</v>
      </c>
      <c r="BD584" s="346"/>
    </row>
    <row r="585" spans="1:56" s="172" customFormat="1" ht="23.25">
      <c r="A585" s="153">
        <v>2</v>
      </c>
      <c r="B585" s="153">
        <v>1</v>
      </c>
      <c r="C585" s="328" t="s">
        <v>797</v>
      </c>
      <c r="D585" s="153">
        <v>3.3</v>
      </c>
      <c r="E585" s="153">
        <v>13</v>
      </c>
      <c r="F585" s="651" t="s">
        <v>356</v>
      </c>
      <c r="G585" s="651" t="s">
        <v>357</v>
      </c>
      <c r="H585" s="155" t="s">
        <v>66</v>
      </c>
      <c r="I585" s="156"/>
      <c r="J585" s="157" t="s">
        <v>68</v>
      </c>
      <c r="K585" s="329">
        <v>18.863099999999999</v>
      </c>
      <c r="L585" s="329">
        <v>99.496799999999993</v>
      </c>
      <c r="M585" s="384">
        <v>1600000</v>
      </c>
      <c r="N585" s="384">
        <v>500000</v>
      </c>
      <c r="O585" s="156">
        <f>+M585-N585</f>
        <v>1100000</v>
      </c>
      <c r="P585" s="159">
        <v>1</v>
      </c>
      <c r="Q585" s="160">
        <v>1</v>
      </c>
      <c r="R585" s="161">
        <v>1</v>
      </c>
      <c r="S585" s="161">
        <v>1</v>
      </c>
      <c r="T585" s="161">
        <v>1</v>
      </c>
      <c r="U585" s="157"/>
      <c r="V585" s="162"/>
      <c r="W585" s="162"/>
      <c r="X585" s="163"/>
      <c r="Y585" s="164"/>
      <c r="Z585" s="164"/>
      <c r="AA585" s="153"/>
      <c r="AB585" s="153"/>
      <c r="AC585" s="110">
        <v>2563</v>
      </c>
      <c r="AD585" s="110">
        <v>2563</v>
      </c>
      <c r="AE585" s="110" t="s">
        <v>69</v>
      </c>
      <c r="AF585" s="165"/>
      <c r="AG585" s="105" t="s">
        <v>95</v>
      </c>
      <c r="AH585" s="166"/>
      <c r="AI585" s="167"/>
      <c r="AJ585" s="384">
        <v>2000000</v>
      </c>
      <c r="AK585" s="168"/>
      <c r="AL585" s="384">
        <v>2000000</v>
      </c>
      <c r="AM585" s="156"/>
      <c r="AN585" s="156">
        <f t="shared" ref="AN585:AN588" si="255">0.4*AL585</f>
        <v>800000</v>
      </c>
      <c r="AO585" s="156">
        <f t="shared" ref="AO585:AO588" si="256">0.3*AL585</f>
        <v>600000</v>
      </c>
      <c r="AP585" s="156">
        <f t="shared" ref="AP585:AP588" si="257">0.3*AL585</f>
        <v>600000</v>
      </c>
      <c r="AQ585" s="169"/>
      <c r="AR585" s="169"/>
      <c r="AS585" s="169"/>
      <c r="AT585" s="169"/>
      <c r="AU585" s="169"/>
      <c r="AV585" s="156"/>
      <c r="AW585" s="156"/>
      <c r="AX585" s="170"/>
      <c r="AY585" s="171"/>
      <c r="AZ585" s="41">
        <f t="shared" si="245"/>
        <v>2000000</v>
      </c>
      <c r="BA585" s="41">
        <f t="shared" si="223"/>
        <v>0</v>
      </c>
      <c r="BB585" s="153" t="s">
        <v>66</v>
      </c>
      <c r="BD585" s="173"/>
    </row>
    <row r="586" spans="1:56" s="172" customFormat="1" ht="23.25">
      <c r="A586" s="153">
        <v>2</v>
      </c>
      <c r="B586" s="153">
        <v>2</v>
      </c>
      <c r="C586" s="328" t="s">
        <v>798</v>
      </c>
      <c r="D586" s="153">
        <v>3.3</v>
      </c>
      <c r="E586" s="153">
        <v>13</v>
      </c>
      <c r="F586" s="651" t="s">
        <v>374</v>
      </c>
      <c r="G586" s="651" t="s">
        <v>362</v>
      </c>
      <c r="H586" s="155" t="s">
        <v>66</v>
      </c>
      <c r="I586" s="156"/>
      <c r="J586" s="157" t="s">
        <v>68</v>
      </c>
      <c r="K586" s="329">
        <v>18.076599999999999</v>
      </c>
      <c r="L586" s="329">
        <v>99.370800000000003</v>
      </c>
      <c r="M586" s="384">
        <v>2100000</v>
      </c>
      <c r="N586" s="384">
        <v>500000</v>
      </c>
      <c r="O586" s="156">
        <f>+M586-N586</f>
        <v>1600000</v>
      </c>
      <c r="P586" s="159">
        <v>1</v>
      </c>
      <c r="Q586" s="160">
        <v>1</v>
      </c>
      <c r="R586" s="161">
        <v>1</v>
      </c>
      <c r="S586" s="161">
        <v>1</v>
      </c>
      <c r="T586" s="161">
        <v>1</v>
      </c>
      <c r="U586" s="157"/>
      <c r="V586" s="162"/>
      <c r="W586" s="162"/>
      <c r="X586" s="163"/>
      <c r="Y586" s="164"/>
      <c r="Z586" s="164"/>
      <c r="AA586" s="153"/>
      <c r="AB586" s="153"/>
      <c r="AC586" s="110">
        <v>2563</v>
      </c>
      <c r="AD586" s="110">
        <v>2563</v>
      </c>
      <c r="AE586" s="110" t="s">
        <v>69</v>
      </c>
      <c r="AF586" s="165"/>
      <c r="AG586" s="105" t="s">
        <v>95</v>
      </c>
      <c r="AH586" s="166"/>
      <c r="AI586" s="167"/>
      <c r="AJ586" s="384">
        <v>3000000</v>
      </c>
      <c r="AK586" s="168"/>
      <c r="AL586" s="384">
        <v>3000000</v>
      </c>
      <c r="AM586" s="156"/>
      <c r="AN586" s="156">
        <f t="shared" si="255"/>
        <v>1200000</v>
      </c>
      <c r="AO586" s="156">
        <f t="shared" si="256"/>
        <v>900000</v>
      </c>
      <c r="AP586" s="156">
        <f t="shared" si="257"/>
        <v>900000</v>
      </c>
      <c r="AQ586" s="169"/>
      <c r="AR586" s="169"/>
      <c r="AS586" s="169"/>
      <c r="AT586" s="169"/>
      <c r="AU586" s="169"/>
      <c r="AV586" s="156"/>
      <c r="AW586" s="156"/>
      <c r="AX586" s="170"/>
      <c r="AY586" s="171"/>
      <c r="AZ586" s="41">
        <f t="shared" si="245"/>
        <v>3000000</v>
      </c>
      <c r="BA586" s="41">
        <f t="shared" si="223"/>
        <v>0</v>
      </c>
      <c r="BB586" s="153" t="s">
        <v>66</v>
      </c>
      <c r="BD586" s="173"/>
    </row>
    <row r="587" spans="1:56" s="172" customFormat="1" ht="23.25">
      <c r="A587" s="153">
        <v>2</v>
      </c>
      <c r="B587" s="153">
        <v>3</v>
      </c>
      <c r="C587" s="328" t="s">
        <v>799</v>
      </c>
      <c r="D587" s="153">
        <v>3.3</v>
      </c>
      <c r="E587" s="153">
        <v>13</v>
      </c>
      <c r="F587" s="157" t="s">
        <v>345</v>
      </c>
      <c r="G587" s="157" t="s">
        <v>345</v>
      </c>
      <c r="H587" s="155" t="s">
        <v>66</v>
      </c>
      <c r="I587" s="156"/>
      <c r="J587" s="157" t="s">
        <v>68</v>
      </c>
      <c r="K587" s="329"/>
      <c r="L587" s="329"/>
      <c r="M587" s="384">
        <v>2100000</v>
      </c>
      <c r="N587" s="384">
        <v>500000</v>
      </c>
      <c r="O587" s="156">
        <f>+M587-N587</f>
        <v>1600000</v>
      </c>
      <c r="P587" s="159">
        <v>1</v>
      </c>
      <c r="Q587" s="160">
        <v>1</v>
      </c>
      <c r="R587" s="161">
        <v>1</v>
      </c>
      <c r="S587" s="161">
        <v>1</v>
      </c>
      <c r="T587" s="161">
        <v>1</v>
      </c>
      <c r="U587" s="157"/>
      <c r="V587" s="162"/>
      <c r="W587" s="162"/>
      <c r="X587" s="163"/>
      <c r="Y587" s="164"/>
      <c r="Z587" s="164"/>
      <c r="AA587" s="153"/>
      <c r="AB587" s="153"/>
      <c r="AC587" s="110">
        <v>2563</v>
      </c>
      <c r="AD587" s="110">
        <v>2563</v>
      </c>
      <c r="AE587" s="110" t="s">
        <v>69</v>
      </c>
      <c r="AF587" s="165"/>
      <c r="AG587" s="105" t="s">
        <v>95</v>
      </c>
      <c r="AH587" s="166" t="s">
        <v>800</v>
      </c>
      <c r="AI587" s="167"/>
      <c r="AJ587" s="384">
        <v>3000000</v>
      </c>
      <c r="AK587" s="168"/>
      <c r="AL587" s="384">
        <v>3000000</v>
      </c>
      <c r="AM587" s="156"/>
      <c r="AN587" s="156">
        <f t="shared" si="255"/>
        <v>1200000</v>
      </c>
      <c r="AO587" s="156">
        <f t="shared" si="256"/>
        <v>900000</v>
      </c>
      <c r="AP587" s="156">
        <f t="shared" si="257"/>
        <v>900000</v>
      </c>
      <c r="AQ587" s="169"/>
      <c r="AR587" s="169"/>
      <c r="AS587" s="169"/>
      <c r="AT587" s="169"/>
      <c r="AU587" s="169"/>
      <c r="AV587" s="156"/>
      <c r="AW587" s="156"/>
      <c r="AX587" s="170"/>
      <c r="AY587" s="171"/>
      <c r="AZ587" s="41">
        <f t="shared" si="245"/>
        <v>3000000</v>
      </c>
      <c r="BA587" s="41">
        <f t="shared" si="223"/>
        <v>0</v>
      </c>
      <c r="BB587" s="153" t="s">
        <v>66</v>
      </c>
      <c r="BD587" s="173"/>
    </row>
    <row r="588" spans="1:56" s="172" customFormat="1" ht="23.25">
      <c r="A588" s="153">
        <v>2</v>
      </c>
      <c r="B588" s="153">
        <v>4</v>
      </c>
      <c r="C588" s="328" t="s">
        <v>801</v>
      </c>
      <c r="D588" s="153">
        <v>3.3</v>
      </c>
      <c r="E588" s="153">
        <v>13</v>
      </c>
      <c r="F588" s="651" t="s">
        <v>802</v>
      </c>
      <c r="G588" s="157" t="s">
        <v>345</v>
      </c>
      <c r="H588" s="155" t="s">
        <v>66</v>
      </c>
      <c r="I588" s="156"/>
      <c r="J588" s="157" t="s">
        <v>68</v>
      </c>
      <c r="K588" s="329"/>
      <c r="L588" s="329"/>
      <c r="M588" s="384">
        <v>2100000</v>
      </c>
      <c r="N588" s="384">
        <v>500000</v>
      </c>
      <c r="O588" s="156">
        <f>+M588-N588</f>
        <v>1600000</v>
      </c>
      <c r="P588" s="159">
        <v>1</v>
      </c>
      <c r="Q588" s="160">
        <v>1</v>
      </c>
      <c r="R588" s="161">
        <v>1</v>
      </c>
      <c r="S588" s="161">
        <v>1</v>
      </c>
      <c r="T588" s="161">
        <v>1</v>
      </c>
      <c r="U588" s="157"/>
      <c r="V588" s="162"/>
      <c r="W588" s="162"/>
      <c r="X588" s="163"/>
      <c r="Y588" s="164"/>
      <c r="Z588" s="164"/>
      <c r="AA588" s="153"/>
      <c r="AB588" s="153"/>
      <c r="AC588" s="110">
        <v>2563</v>
      </c>
      <c r="AD588" s="110">
        <v>2563</v>
      </c>
      <c r="AE588" s="110" t="s">
        <v>69</v>
      </c>
      <c r="AF588" s="165"/>
      <c r="AG588" s="105" t="s">
        <v>95</v>
      </c>
      <c r="AH588" s="166" t="s">
        <v>800</v>
      </c>
      <c r="AI588" s="167"/>
      <c r="AJ588" s="384">
        <v>3000000</v>
      </c>
      <c r="AK588" s="168"/>
      <c r="AL588" s="384">
        <v>3000000</v>
      </c>
      <c r="AM588" s="156"/>
      <c r="AN588" s="156">
        <f t="shared" si="255"/>
        <v>1200000</v>
      </c>
      <c r="AO588" s="156">
        <f t="shared" si="256"/>
        <v>900000</v>
      </c>
      <c r="AP588" s="156">
        <f t="shared" si="257"/>
        <v>900000</v>
      </c>
      <c r="AQ588" s="169"/>
      <c r="AR588" s="169"/>
      <c r="AS588" s="169"/>
      <c r="AT588" s="169"/>
      <c r="AU588" s="169"/>
      <c r="AV588" s="156"/>
      <c r="AW588" s="156"/>
      <c r="AX588" s="170"/>
      <c r="AY588" s="171"/>
      <c r="AZ588" s="41">
        <f t="shared" si="245"/>
        <v>3000000</v>
      </c>
      <c r="BA588" s="41">
        <f t="shared" si="223"/>
        <v>0</v>
      </c>
      <c r="BB588" s="153" t="s">
        <v>66</v>
      </c>
      <c r="BD588" s="173"/>
    </row>
    <row r="589" spans="1:56" s="74" customFormat="1" ht="23.25">
      <c r="B589" s="73"/>
      <c r="C589" s="379"/>
      <c r="D589" s="1233"/>
      <c r="E589" s="73"/>
      <c r="F589" s="73"/>
      <c r="G589" s="73"/>
      <c r="H589" s="73"/>
      <c r="I589" s="73"/>
      <c r="J589" s="73"/>
      <c r="K589" s="73"/>
      <c r="L589" s="73"/>
      <c r="M589" s="1234"/>
      <c r="N589" s="1234"/>
      <c r="O589" s="73"/>
      <c r="P589" s="73"/>
      <c r="AH589" s="73"/>
      <c r="AI589" s="73"/>
      <c r="AJ589" s="73"/>
      <c r="AK589" s="911"/>
      <c r="AL589" s="1234"/>
      <c r="AM589" s="1234"/>
      <c r="AN589" s="1234"/>
      <c r="AO589" s="1234"/>
      <c r="AP589" s="1234"/>
      <c r="AQ589" s="1234"/>
      <c r="AR589" s="1234"/>
      <c r="AS589" s="1234"/>
      <c r="AT589" s="1234"/>
      <c r="AU589" s="1234"/>
      <c r="AV589" s="1234"/>
      <c r="AW589" s="1234"/>
      <c r="AX589" s="1235"/>
      <c r="AY589" s="378"/>
      <c r="AZ589" s="41">
        <f t="shared" si="245"/>
        <v>0</v>
      </c>
      <c r="BA589" s="41">
        <f t="shared" si="223"/>
        <v>0</v>
      </c>
      <c r="BB589" s="73" t="s">
        <v>66</v>
      </c>
      <c r="BD589" s="75"/>
    </row>
    <row r="590" spans="1:56" s="226" customFormat="1" ht="23.25">
      <c r="B590" s="223"/>
      <c r="C590" s="533" t="s">
        <v>118</v>
      </c>
      <c r="D590" s="264"/>
      <c r="E590" s="223"/>
      <c r="F590" s="223"/>
      <c r="G590" s="223"/>
      <c r="H590" s="223"/>
      <c r="I590" s="223"/>
      <c r="J590" s="223"/>
      <c r="K590" s="223"/>
      <c r="L590" s="223"/>
      <c r="M590" s="227"/>
      <c r="N590" s="227"/>
      <c r="O590" s="223"/>
      <c r="P590" s="223"/>
      <c r="AH590" s="223"/>
      <c r="AI590" s="223"/>
      <c r="AJ590" s="223"/>
      <c r="AK590" s="265"/>
      <c r="AL590" s="227"/>
      <c r="AM590" s="227"/>
      <c r="AN590" s="227"/>
      <c r="AO590" s="227"/>
      <c r="AP590" s="227"/>
      <c r="AQ590" s="227"/>
      <c r="AR590" s="227"/>
      <c r="AS590" s="227"/>
      <c r="AT590" s="227"/>
      <c r="AU590" s="227"/>
      <c r="AV590" s="227"/>
      <c r="AW590" s="227"/>
      <c r="AX590" s="266"/>
      <c r="AY590" s="266"/>
      <c r="AZ590" s="41">
        <f t="shared" si="245"/>
        <v>0</v>
      </c>
      <c r="BA590" s="41">
        <f t="shared" si="223"/>
        <v>0</v>
      </c>
      <c r="BB590" s="254" t="s">
        <v>76</v>
      </c>
      <c r="BD590" s="267"/>
    </row>
    <row r="591" spans="1:56" s="74" customFormat="1" ht="23.25">
      <c r="B591" s="73"/>
      <c r="C591" s="1268"/>
      <c r="D591" s="1233"/>
      <c r="E591" s="73"/>
      <c r="F591" s="73"/>
      <c r="G591" s="73"/>
      <c r="H591" s="73"/>
      <c r="I591" s="73"/>
      <c r="J591" s="73"/>
      <c r="K591" s="73"/>
      <c r="L591" s="73"/>
      <c r="M591" s="1234"/>
      <c r="N591" s="1234"/>
      <c r="O591" s="73"/>
      <c r="P591" s="73"/>
      <c r="AH591" s="73"/>
      <c r="AI591" s="73"/>
      <c r="AJ591" s="73"/>
      <c r="AK591" s="911"/>
      <c r="AL591" s="1234"/>
      <c r="AM591" s="1234"/>
      <c r="AN591" s="1234"/>
      <c r="AO591" s="1234"/>
      <c r="AP591" s="1234"/>
      <c r="AQ591" s="1234"/>
      <c r="AR591" s="1234"/>
      <c r="AS591" s="1234"/>
      <c r="AT591" s="1234"/>
      <c r="AU591" s="1234"/>
      <c r="AV591" s="1234"/>
      <c r="AW591" s="1234"/>
      <c r="AX591" s="1235"/>
      <c r="AY591" s="378"/>
      <c r="AZ591" s="41">
        <f t="shared" si="245"/>
        <v>0</v>
      </c>
      <c r="BA591" s="41">
        <f t="shared" si="223"/>
        <v>0</v>
      </c>
      <c r="BB591" s="73" t="s">
        <v>76</v>
      </c>
      <c r="BD591" s="75"/>
    </row>
    <row r="592" spans="1:56" s="74" customFormat="1" ht="23.25">
      <c r="B592" s="73"/>
      <c r="C592" s="1269"/>
      <c r="D592" s="1233"/>
      <c r="E592" s="73"/>
      <c r="F592" s="73"/>
      <c r="G592" s="73"/>
      <c r="H592" s="73"/>
      <c r="I592" s="73"/>
      <c r="J592" s="73"/>
      <c r="K592" s="73"/>
      <c r="L592" s="73"/>
      <c r="M592" s="1234"/>
      <c r="N592" s="1234"/>
      <c r="O592" s="73"/>
      <c r="P592" s="73"/>
      <c r="AH592" s="73"/>
      <c r="AI592" s="73"/>
      <c r="AJ592" s="73"/>
      <c r="AK592" s="911"/>
      <c r="AL592" s="1234"/>
      <c r="AM592" s="1234"/>
      <c r="AN592" s="1234"/>
      <c r="AO592" s="1234"/>
      <c r="AP592" s="1234"/>
      <c r="AQ592" s="1234"/>
      <c r="AR592" s="1234"/>
      <c r="AS592" s="1234"/>
      <c r="AT592" s="1234"/>
      <c r="AU592" s="1234"/>
      <c r="AV592" s="1234"/>
      <c r="AW592" s="1234"/>
      <c r="AX592" s="1235"/>
      <c r="AY592" s="378"/>
      <c r="AZ592" s="41">
        <f t="shared" si="245"/>
        <v>0</v>
      </c>
      <c r="BA592" s="41">
        <f t="shared" si="223"/>
        <v>0</v>
      </c>
      <c r="BB592" s="73" t="s">
        <v>76</v>
      </c>
      <c r="BD592" s="75"/>
    </row>
    <row r="593" spans="1:56" s="84" customFormat="1" ht="23.25">
      <c r="B593" s="879">
        <f>+B594+B633+B649+B673</f>
        <v>55</v>
      </c>
      <c r="C593" s="77" t="s">
        <v>803</v>
      </c>
      <c r="D593" s="1106"/>
      <c r="E593" s="879"/>
      <c r="F593" s="879"/>
      <c r="G593" s="879"/>
      <c r="H593" s="879"/>
      <c r="I593" s="879"/>
      <c r="J593" s="879"/>
      <c r="K593" s="879"/>
      <c r="L593" s="879"/>
      <c r="M593" s="881">
        <f>+M594+M633+M649+M673</f>
        <v>1203650000</v>
      </c>
      <c r="N593" s="881">
        <f t="shared" ref="N593:O593" si="258">+N594+N633+N649+N673</f>
        <v>946150000</v>
      </c>
      <c r="O593" s="881">
        <f t="shared" si="258"/>
        <v>257500000</v>
      </c>
      <c r="P593" s="879"/>
      <c r="AH593" s="879"/>
      <c r="AI593" s="879"/>
      <c r="AJ593" s="1270">
        <f>+AJ594+AJ633+AJ649+AJ673</f>
        <v>1203650000</v>
      </c>
      <c r="AK593" s="882">
        <f t="shared" ref="AK593:AX593" si="259">+AK594+AK633+AK649+AK673</f>
        <v>0</v>
      </c>
      <c r="AL593" s="1271">
        <f t="shared" si="259"/>
        <v>1203650000</v>
      </c>
      <c r="AM593" s="1270">
        <f t="shared" si="259"/>
        <v>52507166.74000001</v>
      </c>
      <c r="AN593" s="1270">
        <f t="shared" si="259"/>
        <v>75338166.74000001</v>
      </c>
      <c r="AO593" s="1270">
        <f t="shared" si="259"/>
        <v>90467166.74000001</v>
      </c>
      <c r="AP593" s="1270">
        <f t="shared" si="259"/>
        <v>107113166.74000001</v>
      </c>
      <c r="AQ593" s="1270">
        <f t="shared" si="259"/>
        <v>120969166.74000001</v>
      </c>
      <c r="AR593" s="1270">
        <f t="shared" si="259"/>
        <v>142397166.74000001</v>
      </c>
      <c r="AS593" s="1270">
        <f t="shared" si="259"/>
        <v>171135166.74000001</v>
      </c>
      <c r="AT593" s="1270">
        <f t="shared" si="259"/>
        <v>144174166.74000001</v>
      </c>
      <c r="AU593" s="1270">
        <f t="shared" si="259"/>
        <v>96918166.74000001</v>
      </c>
      <c r="AV593" s="1270">
        <f t="shared" si="259"/>
        <v>79784166.74000001</v>
      </c>
      <c r="AW593" s="1270">
        <f t="shared" si="259"/>
        <v>66961166.74000001</v>
      </c>
      <c r="AX593" s="1272">
        <f t="shared" si="259"/>
        <v>55885165.859999917</v>
      </c>
      <c r="AY593" s="1272"/>
      <c r="AZ593" s="41">
        <f t="shared" si="245"/>
        <v>1203650000</v>
      </c>
      <c r="BA593" s="41">
        <f t="shared" si="223"/>
        <v>0</v>
      </c>
      <c r="BB593" s="83">
        <v>2</v>
      </c>
      <c r="BD593" s="85"/>
    </row>
    <row r="594" spans="1:56" s="1273" customFormat="1" ht="23.25">
      <c r="B594" s="1274">
        <f>+B595+B616+B620</f>
        <v>29</v>
      </c>
      <c r="C594" s="1275" t="s">
        <v>804</v>
      </c>
      <c r="D594" s="1276"/>
      <c r="E594" s="1274"/>
      <c r="F594" s="1274"/>
      <c r="G594" s="1274"/>
      <c r="H594" s="1274"/>
      <c r="I594" s="1274"/>
      <c r="J594" s="1274"/>
      <c r="K594" s="1274"/>
      <c r="L594" s="1274"/>
      <c r="M594" s="1277">
        <f>+M595+M616+M620</f>
        <v>769350000</v>
      </c>
      <c r="N594" s="1277">
        <f t="shared" ref="N594:O594" si="260">+N595+N616+N620</f>
        <v>573350000</v>
      </c>
      <c r="O594" s="1277">
        <f t="shared" si="260"/>
        <v>196000000</v>
      </c>
      <c r="P594" s="1274"/>
      <c r="AH594" s="1274"/>
      <c r="AI594" s="1274"/>
      <c r="AJ594" s="1278">
        <f>+AJ595+AJ616+AJ620</f>
        <v>769350000</v>
      </c>
      <c r="AK594" s="1279"/>
      <c r="AL594" s="1278">
        <f t="shared" ref="AL594:AX594" si="261">+AL595+AL616+AL620</f>
        <v>769350000</v>
      </c>
      <c r="AM594" s="1278">
        <f t="shared" si="261"/>
        <v>49249166.74000001</v>
      </c>
      <c r="AN594" s="1278">
        <f t="shared" si="261"/>
        <v>49689166.74000001</v>
      </c>
      <c r="AO594" s="1278">
        <f t="shared" si="261"/>
        <v>58299166.74000001</v>
      </c>
      <c r="AP594" s="1278">
        <f t="shared" si="261"/>
        <v>66689166.74000001</v>
      </c>
      <c r="AQ594" s="1278">
        <f t="shared" si="261"/>
        <v>75079166.74000001</v>
      </c>
      <c r="AR594" s="1278">
        <f t="shared" si="261"/>
        <v>76399166.74000001</v>
      </c>
      <c r="AS594" s="1278">
        <f t="shared" si="261"/>
        <v>93619166.74000001</v>
      </c>
      <c r="AT594" s="1278">
        <f t="shared" si="261"/>
        <v>84129166.74000001</v>
      </c>
      <c r="AU594" s="1278">
        <f t="shared" si="261"/>
        <v>58739166.74000001</v>
      </c>
      <c r="AV594" s="1278">
        <f t="shared" si="261"/>
        <v>58079166.74000001</v>
      </c>
      <c r="AW594" s="1278">
        <f t="shared" si="261"/>
        <v>49909166.74000001</v>
      </c>
      <c r="AX594" s="1280">
        <f t="shared" si="261"/>
        <v>49469165.859999917</v>
      </c>
      <c r="AY594" s="1280"/>
      <c r="AZ594" s="41">
        <f t="shared" si="245"/>
        <v>769350000</v>
      </c>
      <c r="BA594" s="41">
        <f t="shared" ref="BA594:BA657" si="262">+AJ594-AZ594</f>
        <v>0</v>
      </c>
      <c r="BB594" s="1281">
        <v>3</v>
      </c>
      <c r="BD594" s="1282"/>
    </row>
    <row r="595" spans="1:56" s="226" customFormat="1" ht="23.25">
      <c r="B595" s="223">
        <f>COUNT(B596:B615)</f>
        <v>18</v>
      </c>
      <c r="C595" s="1029" t="s">
        <v>805</v>
      </c>
      <c r="D595" s="264"/>
      <c r="E595" s="223"/>
      <c r="F595" s="223"/>
      <c r="G595" s="223"/>
      <c r="H595" s="223"/>
      <c r="I595" s="223"/>
      <c r="J595" s="223"/>
      <c r="K595" s="223"/>
      <c r="L595" s="223"/>
      <c r="M595" s="227">
        <f>SUM(M596:M615)</f>
        <v>588350000</v>
      </c>
      <c r="N595" s="227">
        <f>SUM(N596:N615)</f>
        <v>573350000</v>
      </c>
      <c r="O595" s="227">
        <f>SUM(O596:O615)</f>
        <v>15000000</v>
      </c>
      <c r="P595" s="223"/>
      <c r="U595" s="227">
        <f t="shared" ref="U595:Z595" si="263">SUM(U596:U615)</f>
        <v>6900</v>
      </c>
      <c r="V595" s="227">
        <f t="shared" si="263"/>
        <v>10950</v>
      </c>
      <c r="W595" s="227">
        <f t="shared" si="263"/>
        <v>6</v>
      </c>
      <c r="X595" s="229">
        <f t="shared" si="263"/>
        <v>3.2739999999999996</v>
      </c>
      <c r="Y595" s="227">
        <f t="shared" si="263"/>
        <v>6770</v>
      </c>
      <c r="Z595" s="227">
        <f t="shared" si="263"/>
        <v>1945</v>
      </c>
      <c r="AH595" s="223"/>
      <c r="AI595" s="223"/>
      <c r="AJ595" s="227">
        <f t="shared" ref="AJ595:AX595" si="264">SUM(AJ596:AJ615)</f>
        <v>588350000</v>
      </c>
      <c r="AK595" s="265">
        <f t="shared" si="264"/>
        <v>0</v>
      </c>
      <c r="AL595" s="227">
        <f t="shared" si="264"/>
        <v>588350000</v>
      </c>
      <c r="AM595" s="227">
        <f t="shared" si="264"/>
        <v>49029166.74000001</v>
      </c>
      <c r="AN595" s="227">
        <f t="shared" si="264"/>
        <v>49029166.74000001</v>
      </c>
      <c r="AO595" s="227">
        <f t="shared" si="264"/>
        <v>49029166.74000001</v>
      </c>
      <c r="AP595" s="227">
        <f t="shared" si="264"/>
        <v>49029166.74000001</v>
      </c>
      <c r="AQ595" s="227">
        <f t="shared" si="264"/>
        <v>49029166.74000001</v>
      </c>
      <c r="AR595" s="227">
        <f t="shared" si="264"/>
        <v>49029166.74000001</v>
      </c>
      <c r="AS595" s="227">
        <f t="shared" si="264"/>
        <v>49029166.74000001</v>
      </c>
      <c r="AT595" s="227">
        <f t="shared" si="264"/>
        <v>49029166.74000001</v>
      </c>
      <c r="AU595" s="227">
        <f t="shared" si="264"/>
        <v>49029166.74000001</v>
      </c>
      <c r="AV595" s="227">
        <f t="shared" si="264"/>
        <v>49029166.74000001</v>
      </c>
      <c r="AW595" s="227">
        <f t="shared" si="264"/>
        <v>49029166.74000001</v>
      </c>
      <c r="AX595" s="266">
        <f t="shared" si="264"/>
        <v>49029165.859999917</v>
      </c>
      <c r="AY595" s="266"/>
      <c r="AZ595" s="41">
        <f t="shared" si="245"/>
        <v>588350000</v>
      </c>
      <c r="BA595" s="41">
        <f t="shared" si="262"/>
        <v>0</v>
      </c>
      <c r="BB595" s="254" t="s">
        <v>806</v>
      </c>
      <c r="BD595" s="267"/>
    </row>
    <row r="596" spans="1:56" s="74" customFormat="1" ht="23.25">
      <c r="B596" s="73"/>
      <c r="C596" s="66"/>
      <c r="D596" s="1233"/>
      <c r="E596" s="73"/>
      <c r="F596" s="73"/>
      <c r="G596" s="73"/>
      <c r="H596" s="73"/>
      <c r="I596" s="73"/>
      <c r="J596" s="73"/>
      <c r="K596" s="73"/>
      <c r="L596" s="73"/>
      <c r="M596" s="1234"/>
      <c r="N596" s="1234"/>
      <c r="O596" s="73"/>
      <c r="P596" s="73"/>
      <c r="U596" s="1234"/>
      <c r="V596" s="1234"/>
      <c r="W596" s="1234"/>
      <c r="X596" s="1234"/>
      <c r="Y596" s="1234"/>
      <c r="Z596" s="1234"/>
      <c r="AH596" s="73"/>
      <c r="AI596" s="73"/>
      <c r="AJ596" s="73"/>
      <c r="AK596" s="911"/>
      <c r="AL596" s="1234"/>
      <c r="AM596" s="1234"/>
      <c r="AN596" s="1234"/>
      <c r="AO596" s="1234"/>
      <c r="AP596" s="1234"/>
      <c r="AQ596" s="1234"/>
      <c r="AR596" s="1234"/>
      <c r="AS596" s="1234"/>
      <c r="AT596" s="1234"/>
      <c r="AU596" s="1234"/>
      <c r="AV596" s="1234"/>
      <c r="AW596" s="1234"/>
      <c r="AX596" s="1235"/>
      <c r="AY596" s="378"/>
      <c r="AZ596" s="41">
        <f t="shared" si="245"/>
        <v>0</v>
      </c>
      <c r="BA596" s="41">
        <f t="shared" si="262"/>
        <v>0</v>
      </c>
      <c r="BB596" s="73" t="s">
        <v>806</v>
      </c>
      <c r="BD596" s="75"/>
    </row>
    <row r="597" spans="1:56" s="130" customFormat="1" ht="23.25">
      <c r="A597" s="110">
        <v>2</v>
      </c>
      <c r="B597" s="110">
        <v>1</v>
      </c>
      <c r="C597" s="1283" t="s">
        <v>807</v>
      </c>
      <c r="D597" s="110">
        <v>4.2</v>
      </c>
      <c r="E597" s="110">
        <v>1</v>
      </c>
      <c r="F597" s="1283" t="s">
        <v>808</v>
      </c>
      <c r="G597" s="1283" t="s">
        <v>652</v>
      </c>
      <c r="H597" s="1283" t="s">
        <v>83</v>
      </c>
      <c r="I597" s="637" t="s">
        <v>809</v>
      </c>
      <c r="J597" s="105" t="s">
        <v>85</v>
      </c>
      <c r="K597" s="1284" t="s">
        <v>810</v>
      </c>
      <c r="L597" s="1284" t="s">
        <v>811</v>
      </c>
      <c r="M597" s="637">
        <v>25000000</v>
      </c>
      <c r="N597" s="637">
        <v>22000000</v>
      </c>
      <c r="O597" s="637">
        <f t="shared" ref="O597:O614" si="265">+M597-N597</f>
        <v>3000000</v>
      </c>
      <c r="P597" s="104">
        <v>1</v>
      </c>
      <c r="Q597" s="1113">
        <v>3</v>
      </c>
      <c r="R597" s="104">
        <v>4</v>
      </c>
      <c r="S597" s="104">
        <v>4</v>
      </c>
      <c r="T597" s="104">
        <v>4</v>
      </c>
      <c r="U597" s="395"/>
      <c r="V597" s="395">
        <v>1500</v>
      </c>
      <c r="W597" s="395"/>
      <c r="X597" s="683">
        <v>0.436</v>
      </c>
      <c r="Y597" s="359">
        <v>300</v>
      </c>
      <c r="Z597" s="395">
        <v>99</v>
      </c>
      <c r="AA597" s="110"/>
      <c r="AB597" s="110"/>
      <c r="AC597" s="110">
        <v>2563</v>
      </c>
      <c r="AD597" s="110">
        <v>2564</v>
      </c>
      <c r="AE597" s="110" t="s">
        <v>69</v>
      </c>
      <c r="AF597" s="104">
        <v>365</v>
      </c>
      <c r="AG597" s="105" t="s">
        <v>812</v>
      </c>
      <c r="AH597" s="105"/>
      <c r="AI597" s="262"/>
      <c r="AJ597" s="637">
        <f t="shared" ref="AJ597:AJ614" si="266">M597</f>
        <v>25000000</v>
      </c>
      <c r="AK597" s="70"/>
      <c r="AL597" s="637">
        <f>AJ597</f>
        <v>25000000</v>
      </c>
      <c r="AM597" s="637">
        <f>ROUNDUP(AL597/12,2)</f>
        <v>2083333.34</v>
      </c>
      <c r="AN597" s="637">
        <f>AM597</f>
        <v>2083333.34</v>
      </c>
      <c r="AO597" s="637">
        <f>AM597</f>
        <v>2083333.34</v>
      </c>
      <c r="AP597" s="637">
        <f t="shared" ref="AP597:AW612" si="267">AN597</f>
        <v>2083333.34</v>
      </c>
      <c r="AQ597" s="637">
        <f t="shared" si="267"/>
        <v>2083333.34</v>
      </c>
      <c r="AR597" s="637">
        <f t="shared" si="267"/>
        <v>2083333.34</v>
      </c>
      <c r="AS597" s="637">
        <f t="shared" si="267"/>
        <v>2083333.34</v>
      </c>
      <c r="AT597" s="637">
        <f t="shared" si="267"/>
        <v>2083333.34</v>
      </c>
      <c r="AU597" s="637">
        <f t="shared" si="267"/>
        <v>2083333.34</v>
      </c>
      <c r="AV597" s="637">
        <f t="shared" si="267"/>
        <v>2083333.34</v>
      </c>
      <c r="AW597" s="637">
        <f t="shared" si="267"/>
        <v>2083333.34</v>
      </c>
      <c r="AX597" s="638">
        <f>AL597-AM597-AN597-AO597-AP597-AQ597-AR597-AS597-AT597-AU597-AV597-AW597</f>
        <v>2083333.2600000014</v>
      </c>
      <c r="AY597" s="171"/>
      <c r="AZ597" s="41">
        <f t="shared" si="245"/>
        <v>25000000.000000004</v>
      </c>
      <c r="BA597" s="41">
        <f t="shared" si="262"/>
        <v>0</v>
      </c>
      <c r="BB597" s="110" t="s">
        <v>806</v>
      </c>
      <c r="BD597" s="181"/>
    </row>
    <row r="598" spans="1:56" s="130" customFormat="1" ht="23.25">
      <c r="A598" s="110">
        <v>2</v>
      </c>
      <c r="B598" s="110">
        <v>2</v>
      </c>
      <c r="C598" s="1283" t="s">
        <v>813</v>
      </c>
      <c r="D598" s="110">
        <v>4.2</v>
      </c>
      <c r="E598" s="110">
        <v>3</v>
      </c>
      <c r="F598" s="1283" t="s">
        <v>814</v>
      </c>
      <c r="G598" s="1283" t="s">
        <v>815</v>
      </c>
      <c r="H598" s="1283" t="s">
        <v>66</v>
      </c>
      <c r="I598" s="637" t="s">
        <v>160</v>
      </c>
      <c r="J598" s="105" t="s">
        <v>68</v>
      </c>
      <c r="K598" s="1284" t="s">
        <v>816</v>
      </c>
      <c r="L598" s="1284" t="s">
        <v>817</v>
      </c>
      <c r="M598" s="637">
        <v>25000000</v>
      </c>
      <c r="N598" s="637">
        <v>25000000</v>
      </c>
      <c r="O598" s="637">
        <f t="shared" si="265"/>
        <v>0</v>
      </c>
      <c r="P598" s="1113">
        <v>3</v>
      </c>
      <c r="Q598" s="104">
        <v>1</v>
      </c>
      <c r="R598" s="104">
        <v>4</v>
      </c>
      <c r="S598" s="104">
        <v>4</v>
      </c>
      <c r="T598" s="1113">
        <v>3</v>
      </c>
      <c r="U598" s="395" t="s">
        <v>210</v>
      </c>
      <c r="V598" s="395">
        <v>200</v>
      </c>
      <c r="W598" s="395"/>
      <c r="X598" s="683">
        <v>1.2999999999999999E-2</v>
      </c>
      <c r="Y598" s="359">
        <v>200</v>
      </c>
      <c r="Z598" s="395">
        <v>43</v>
      </c>
      <c r="AA598" s="110"/>
      <c r="AB598" s="110"/>
      <c r="AC598" s="110">
        <v>2563</v>
      </c>
      <c r="AD598" s="110">
        <v>2564</v>
      </c>
      <c r="AE598" s="110" t="s">
        <v>69</v>
      </c>
      <c r="AF598" s="104">
        <v>365</v>
      </c>
      <c r="AG598" s="105" t="s">
        <v>812</v>
      </c>
      <c r="AH598" s="105"/>
      <c r="AI598" s="262"/>
      <c r="AJ598" s="637">
        <f t="shared" si="266"/>
        <v>25000000</v>
      </c>
      <c r="AK598" s="70"/>
      <c r="AL598" s="637">
        <f t="shared" ref="AL598:AL614" si="268">AJ598</f>
        <v>25000000</v>
      </c>
      <c r="AM598" s="637">
        <f t="shared" ref="AM598:AM614" si="269">ROUNDUP(AL598/12,2)</f>
        <v>2083333.34</v>
      </c>
      <c r="AN598" s="637">
        <f t="shared" ref="AN598:AN614" si="270">AM598</f>
        <v>2083333.34</v>
      </c>
      <c r="AO598" s="637">
        <f t="shared" ref="AO598:AW613" si="271">AM598</f>
        <v>2083333.34</v>
      </c>
      <c r="AP598" s="637">
        <f t="shared" si="267"/>
        <v>2083333.34</v>
      </c>
      <c r="AQ598" s="637">
        <f t="shared" si="267"/>
        <v>2083333.34</v>
      </c>
      <c r="AR598" s="637">
        <f t="shared" si="267"/>
        <v>2083333.34</v>
      </c>
      <c r="AS598" s="637">
        <f t="shared" si="267"/>
        <v>2083333.34</v>
      </c>
      <c r="AT598" s="637">
        <f t="shared" si="267"/>
        <v>2083333.34</v>
      </c>
      <c r="AU598" s="637">
        <f t="shared" si="267"/>
        <v>2083333.34</v>
      </c>
      <c r="AV598" s="637">
        <f t="shared" si="267"/>
        <v>2083333.34</v>
      </c>
      <c r="AW598" s="637">
        <f t="shared" si="267"/>
        <v>2083333.34</v>
      </c>
      <c r="AX598" s="638">
        <f t="shared" ref="AX598:AX614" si="272">AL598-AM598-AN598-AO598-AP598-AQ598-AR598-AS598-AT598-AU598-AV598-AW598</f>
        <v>2083333.2600000014</v>
      </c>
      <c r="AY598" s="171"/>
      <c r="AZ598" s="41">
        <f t="shared" si="245"/>
        <v>25000000.000000004</v>
      </c>
      <c r="BA598" s="41">
        <f t="shared" si="262"/>
        <v>0</v>
      </c>
      <c r="BB598" s="110" t="s">
        <v>806</v>
      </c>
      <c r="BD598" s="181"/>
    </row>
    <row r="599" spans="1:56" s="130" customFormat="1" ht="23.25">
      <c r="A599" s="110">
        <v>2</v>
      </c>
      <c r="B599" s="110">
        <v>3</v>
      </c>
      <c r="C599" s="1283" t="s">
        <v>818</v>
      </c>
      <c r="D599" s="110">
        <v>4.2</v>
      </c>
      <c r="E599" s="110">
        <v>3</v>
      </c>
      <c r="F599" s="1283" t="s">
        <v>397</v>
      </c>
      <c r="G599" s="1283" t="s">
        <v>397</v>
      </c>
      <c r="H599" s="1283" t="s">
        <v>89</v>
      </c>
      <c r="I599" s="637" t="s">
        <v>819</v>
      </c>
      <c r="J599" s="105" t="s">
        <v>90</v>
      </c>
      <c r="K599" s="1284" t="s">
        <v>820</v>
      </c>
      <c r="L599" s="1284" t="s">
        <v>821</v>
      </c>
      <c r="M599" s="637">
        <v>25000000</v>
      </c>
      <c r="N599" s="637">
        <v>25000000</v>
      </c>
      <c r="O599" s="637">
        <f t="shared" si="265"/>
        <v>0</v>
      </c>
      <c r="P599" s="1285">
        <v>2</v>
      </c>
      <c r="Q599" s="1285">
        <v>2</v>
      </c>
      <c r="R599" s="1113">
        <v>3</v>
      </c>
      <c r="S599" s="1285">
        <v>2</v>
      </c>
      <c r="T599" s="1285">
        <v>2</v>
      </c>
      <c r="U599" s="395" t="s">
        <v>79</v>
      </c>
      <c r="V599" s="395">
        <v>650</v>
      </c>
      <c r="W599" s="395"/>
      <c r="X599" s="683">
        <v>7.0999999999999994E-2</v>
      </c>
      <c r="Y599" s="359">
        <v>56</v>
      </c>
      <c r="Z599" s="395">
        <v>100</v>
      </c>
      <c r="AA599" s="110"/>
      <c r="AB599" s="110"/>
      <c r="AC599" s="110">
        <v>2563</v>
      </c>
      <c r="AD599" s="110">
        <v>2564</v>
      </c>
      <c r="AE599" s="110" t="s">
        <v>69</v>
      </c>
      <c r="AF599" s="104">
        <v>365</v>
      </c>
      <c r="AG599" s="105" t="s">
        <v>812</v>
      </c>
      <c r="AH599" s="105"/>
      <c r="AI599" s="262"/>
      <c r="AJ599" s="637">
        <f t="shared" si="266"/>
        <v>25000000</v>
      </c>
      <c r="AK599" s="70"/>
      <c r="AL599" s="637">
        <f>AJ599</f>
        <v>25000000</v>
      </c>
      <c r="AM599" s="637">
        <f t="shared" si="269"/>
        <v>2083333.34</v>
      </c>
      <c r="AN599" s="637">
        <f t="shared" si="270"/>
        <v>2083333.34</v>
      </c>
      <c r="AO599" s="637">
        <f t="shared" si="271"/>
        <v>2083333.34</v>
      </c>
      <c r="AP599" s="637">
        <f t="shared" si="267"/>
        <v>2083333.34</v>
      </c>
      <c r="AQ599" s="637">
        <f t="shared" si="267"/>
        <v>2083333.34</v>
      </c>
      <c r="AR599" s="637">
        <f t="shared" si="267"/>
        <v>2083333.34</v>
      </c>
      <c r="AS599" s="637">
        <f t="shared" si="267"/>
        <v>2083333.34</v>
      </c>
      <c r="AT599" s="637">
        <f t="shared" si="267"/>
        <v>2083333.34</v>
      </c>
      <c r="AU599" s="637">
        <f t="shared" si="267"/>
        <v>2083333.34</v>
      </c>
      <c r="AV599" s="637">
        <f t="shared" si="267"/>
        <v>2083333.34</v>
      </c>
      <c r="AW599" s="637">
        <f t="shared" si="267"/>
        <v>2083333.34</v>
      </c>
      <c r="AX599" s="638">
        <f t="shared" si="272"/>
        <v>2083333.2600000014</v>
      </c>
      <c r="AY599" s="171"/>
      <c r="AZ599" s="41">
        <f t="shared" si="245"/>
        <v>25000000.000000004</v>
      </c>
      <c r="BA599" s="41">
        <f t="shared" si="262"/>
        <v>0</v>
      </c>
      <c r="BB599" s="110" t="s">
        <v>806</v>
      </c>
      <c r="BD599" s="181"/>
    </row>
    <row r="600" spans="1:56" s="130" customFormat="1" ht="23.25">
      <c r="A600" s="110">
        <v>2</v>
      </c>
      <c r="B600" s="110">
        <v>4</v>
      </c>
      <c r="C600" s="1283" t="s">
        <v>822</v>
      </c>
      <c r="D600" s="110">
        <v>4.2</v>
      </c>
      <c r="E600" s="110">
        <v>1</v>
      </c>
      <c r="F600" s="1283" t="s">
        <v>823</v>
      </c>
      <c r="G600" s="1283" t="s">
        <v>228</v>
      </c>
      <c r="H600" s="1283" t="s">
        <v>76</v>
      </c>
      <c r="I600" s="637" t="s">
        <v>181</v>
      </c>
      <c r="J600" s="105" t="s">
        <v>90</v>
      </c>
      <c r="K600" s="1284" t="s">
        <v>824</v>
      </c>
      <c r="L600" s="1284" t="s">
        <v>825</v>
      </c>
      <c r="M600" s="637">
        <v>50000000</v>
      </c>
      <c r="N600" s="637">
        <v>46000000</v>
      </c>
      <c r="O600" s="637">
        <f t="shared" si="265"/>
        <v>4000000</v>
      </c>
      <c r="P600" s="104">
        <v>1</v>
      </c>
      <c r="Q600" s="1113">
        <v>3</v>
      </c>
      <c r="R600" s="104">
        <v>4</v>
      </c>
      <c r="S600" s="104">
        <v>4</v>
      </c>
      <c r="T600" s="104" t="s">
        <v>173</v>
      </c>
      <c r="U600" s="395"/>
      <c r="V600" s="395">
        <v>500</v>
      </c>
      <c r="W600" s="395"/>
      <c r="X600" s="683">
        <v>0.19800000000000001</v>
      </c>
      <c r="Y600" s="359">
        <v>62</v>
      </c>
      <c r="Z600" s="395">
        <v>235</v>
      </c>
      <c r="AA600" s="110"/>
      <c r="AB600" s="110"/>
      <c r="AC600" s="110">
        <v>2563</v>
      </c>
      <c r="AD600" s="110">
        <v>2564</v>
      </c>
      <c r="AE600" s="110" t="s">
        <v>69</v>
      </c>
      <c r="AF600" s="104">
        <v>365</v>
      </c>
      <c r="AG600" s="105" t="s">
        <v>812</v>
      </c>
      <c r="AH600" s="105"/>
      <c r="AI600" s="262"/>
      <c r="AJ600" s="637">
        <f t="shared" si="266"/>
        <v>50000000</v>
      </c>
      <c r="AK600" s="70"/>
      <c r="AL600" s="637">
        <f t="shared" si="268"/>
        <v>50000000</v>
      </c>
      <c r="AM600" s="637">
        <f t="shared" si="269"/>
        <v>4166666.67</v>
      </c>
      <c r="AN600" s="637">
        <f t="shared" si="270"/>
        <v>4166666.67</v>
      </c>
      <c r="AO600" s="637">
        <f t="shared" si="271"/>
        <v>4166666.67</v>
      </c>
      <c r="AP600" s="637">
        <f t="shared" si="267"/>
        <v>4166666.67</v>
      </c>
      <c r="AQ600" s="637">
        <f t="shared" si="267"/>
        <v>4166666.67</v>
      </c>
      <c r="AR600" s="637">
        <f t="shared" si="267"/>
        <v>4166666.67</v>
      </c>
      <c r="AS600" s="637">
        <f t="shared" si="267"/>
        <v>4166666.67</v>
      </c>
      <c r="AT600" s="637">
        <f t="shared" si="267"/>
        <v>4166666.67</v>
      </c>
      <c r="AU600" s="637">
        <f t="shared" si="267"/>
        <v>4166666.67</v>
      </c>
      <c r="AV600" s="637">
        <f t="shared" si="267"/>
        <v>4166666.67</v>
      </c>
      <c r="AW600" s="637">
        <f t="shared" si="267"/>
        <v>4166666.67</v>
      </c>
      <c r="AX600" s="638">
        <f t="shared" si="272"/>
        <v>4166666.6299999878</v>
      </c>
      <c r="AY600" s="171"/>
      <c r="AZ600" s="41">
        <f t="shared" si="245"/>
        <v>50000000</v>
      </c>
      <c r="BA600" s="41">
        <f t="shared" si="262"/>
        <v>0</v>
      </c>
      <c r="BB600" s="110" t="s">
        <v>806</v>
      </c>
      <c r="BD600" s="181"/>
    </row>
    <row r="601" spans="1:56" s="130" customFormat="1" ht="23.25">
      <c r="A601" s="110">
        <v>2</v>
      </c>
      <c r="B601" s="110">
        <v>5</v>
      </c>
      <c r="C601" s="1283" t="s">
        <v>826</v>
      </c>
      <c r="D601" s="110">
        <v>4.2</v>
      </c>
      <c r="E601" s="110">
        <v>1</v>
      </c>
      <c r="F601" s="1283" t="s">
        <v>827</v>
      </c>
      <c r="G601" s="1283" t="s">
        <v>828</v>
      </c>
      <c r="H601" s="1283" t="s">
        <v>83</v>
      </c>
      <c r="I601" s="637" t="s">
        <v>829</v>
      </c>
      <c r="J601" s="105" t="s">
        <v>85</v>
      </c>
      <c r="K601" s="1284" t="s">
        <v>830</v>
      </c>
      <c r="L601" s="1284" t="s">
        <v>831</v>
      </c>
      <c r="M601" s="637">
        <v>35000000</v>
      </c>
      <c r="N601" s="637">
        <v>35000000</v>
      </c>
      <c r="O601" s="637">
        <f t="shared" si="265"/>
        <v>0</v>
      </c>
      <c r="P601" s="104">
        <v>1</v>
      </c>
      <c r="Q601" s="1113">
        <v>3</v>
      </c>
      <c r="R601" s="104">
        <v>4</v>
      </c>
      <c r="S601" s="104">
        <v>4</v>
      </c>
      <c r="T601" s="104">
        <v>4</v>
      </c>
      <c r="U601" s="395"/>
      <c r="V601" s="395">
        <v>900</v>
      </c>
      <c r="W601" s="395"/>
      <c r="X601" s="683">
        <v>0.432</v>
      </c>
      <c r="Y601" s="359">
        <v>180</v>
      </c>
      <c r="Z601" s="395">
        <v>74</v>
      </c>
      <c r="AA601" s="110"/>
      <c r="AB601" s="110"/>
      <c r="AC601" s="110">
        <v>2563</v>
      </c>
      <c r="AD601" s="110">
        <v>2564</v>
      </c>
      <c r="AE601" s="110" t="s">
        <v>69</v>
      </c>
      <c r="AF601" s="104">
        <v>365</v>
      </c>
      <c r="AG601" s="105" t="s">
        <v>812</v>
      </c>
      <c r="AH601" s="105"/>
      <c r="AI601" s="262"/>
      <c r="AJ601" s="637">
        <f t="shared" si="266"/>
        <v>35000000</v>
      </c>
      <c r="AK601" s="70"/>
      <c r="AL601" s="637">
        <f t="shared" si="268"/>
        <v>35000000</v>
      </c>
      <c r="AM601" s="637">
        <f t="shared" si="269"/>
        <v>2916666.67</v>
      </c>
      <c r="AN601" s="637">
        <f t="shared" si="270"/>
        <v>2916666.67</v>
      </c>
      <c r="AO601" s="637">
        <f t="shared" si="271"/>
        <v>2916666.67</v>
      </c>
      <c r="AP601" s="637">
        <f t="shared" si="267"/>
        <v>2916666.67</v>
      </c>
      <c r="AQ601" s="637">
        <f t="shared" si="267"/>
        <v>2916666.67</v>
      </c>
      <c r="AR601" s="637">
        <f t="shared" si="267"/>
        <v>2916666.67</v>
      </c>
      <c r="AS601" s="637">
        <f t="shared" si="267"/>
        <v>2916666.67</v>
      </c>
      <c r="AT601" s="637">
        <f t="shared" si="267"/>
        <v>2916666.67</v>
      </c>
      <c r="AU601" s="637">
        <f t="shared" si="267"/>
        <v>2916666.67</v>
      </c>
      <c r="AV601" s="637">
        <f t="shared" si="267"/>
        <v>2916666.67</v>
      </c>
      <c r="AW601" s="637">
        <f t="shared" si="267"/>
        <v>2916666.67</v>
      </c>
      <c r="AX601" s="638">
        <f t="shared" si="272"/>
        <v>2916666.6299999896</v>
      </c>
      <c r="AY601" s="171"/>
      <c r="AZ601" s="41">
        <f t="shared" si="245"/>
        <v>34999999.999999993</v>
      </c>
      <c r="BA601" s="41">
        <f t="shared" si="262"/>
        <v>0</v>
      </c>
      <c r="BB601" s="110" t="s">
        <v>806</v>
      </c>
      <c r="BD601" s="181"/>
    </row>
    <row r="602" spans="1:56" s="130" customFormat="1" ht="23.25">
      <c r="A602" s="110">
        <v>2</v>
      </c>
      <c r="B602" s="110">
        <v>6</v>
      </c>
      <c r="C602" s="1283" t="s">
        <v>832</v>
      </c>
      <c r="D602" s="110">
        <v>4.2</v>
      </c>
      <c r="E602" s="110">
        <v>10</v>
      </c>
      <c r="F602" s="1283" t="s">
        <v>159</v>
      </c>
      <c r="G602" s="1283" t="s">
        <v>159</v>
      </c>
      <c r="H602" s="1283" t="s">
        <v>66</v>
      </c>
      <c r="I602" s="637" t="s">
        <v>160</v>
      </c>
      <c r="J602" s="105" t="s">
        <v>68</v>
      </c>
      <c r="K602" s="1284">
        <v>18.699580059999999</v>
      </c>
      <c r="L602" s="1284">
        <v>99.618367199999994</v>
      </c>
      <c r="M602" s="637">
        <v>25000000</v>
      </c>
      <c r="N602" s="637">
        <v>25000000</v>
      </c>
      <c r="O602" s="637">
        <f t="shared" si="265"/>
        <v>0</v>
      </c>
      <c r="P602" s="104">
        <v>1</v>
      </c>
      <c r="Q602" s="104">
        <v>1</v>
      </c>
      <c r="R602" s="104">
        <v>4</v>
      </c>
      <c r="S602" s="104">
        <v>4</v>
      </c>
      <c r="T602" s="1113">
        <v>3</v>
      </c>
      <c r="U602" s="395">
        <v>2000</v>
      </c>
      <c r="V602" s="395"/>
      <c r="W602" s="395"/>
      <c r="X602" s="683"/>
      <c r="Y602" s="359">
        <v>400</v>
      </c>
      <c r="Z602" s="395">
        <v>40</v>
      </c>
      <c r="AA602" s="110"/>
      <c r="AB602" s="110"/>
      <c r="AC602" s="110">
        <v>2563</v>
      </c>
      <c r="AD602" s="110">
        <v>2564</v>
      </c>
      <c r="AE602" s="110" t="s">
        <v>69</v>
      </c>
      <c r="AF602" s="104">
        <v>365</v>
      </c>
      <c r="AG602" s="105" t="s">
        <v>812</v>
      </c>
      <c r="AH602" s="105"/>
      <c r="AI602" s="262"/>
      <c r="AJ602" s="637">
        <f t="shared" si="266"/>
        <v>25000000</v>
      </c>
      <c r="AK602" s="70"/>
      <c r="AL602" s="637">
        <f t="shared" si="268"/>
        <v>25000000</v>
      </c>
      <c r="AM602" s="637">
        <f t="shared" si="269"/>
        <v>2083333.34</v>
      </c>
      <c r="AN602" s="637">
        <f t="shared" si="270"/>
        <v>2083333.34</v>
      </c>
      <c r="AO602" s="637">
        <f t="shared" si="271"/>
        <v>2083333.34</v>
      </c>
      <c r="AP602" s="637">
        <f t="shared" si="267"/>
        <v>2083333.34</v>
      </c>
      <c r="AQ602" s="637">
        <f t="shared" si="267"/>
        <v>2083333.34</v>
      </c>
      <c r="AR602" s="637">
        <f t="shared" si="267"/>
        <v>2083333.34</v>
      </c>
      <c r="AS602" s="637">
        <f t="shared" si="267"/>
        <v>2083333.34</v>
      </c>
      <c r="AT602" s="637">
        <f t="shared" si="267"/>
        <v>2083333.34</v>
      </c>
      <c r="AU602" s="637">
        <f t="shared" si="267"/>
        <v>2083333.34</v>
      </c>
      <c r="AV602" s="637">
        <f t="shared" si="267"/>
        <v>2083333.34</v>
      </c>
      <c r="AW602" s="637">
        <f t="shared" si="267"/>
        <v>2083333.34</v>
      </c>
      <c r="AX602" s="638">
        <f t="shared" si="272"/>
        <v>2083333.2600000014</v>
      </c>
      <c r="AY602" s="171"/>
      <c r="AZ602" s="41">
        <f t="shared" si="245"/>
        <v>25000000.000000004</v>
      </c>
      <c r="BA602" s="41">
        <f t="shared" si="262"/>
        <v>0</v>
      </c>
      <c r="BB602" s="110" t="s">
        <v>806</v>
      </c>
      <c r="BD602" s="181"/>
    </row>
    <row r="603" spans="1:56" s="130" customFormat="1" ht="23.25">
      <c r="A603" s="110">
        <v>2</v>
      </c>
      <c r="B603" s="110">
        <v>7</v>
      </c>
      <c r="C603" s="1283" t="s">
        <v>833</v>
      </c>
      <c r="D603" s="110">
        <v>4.2</v>
      </c>
      <c r="E603" s="110">
        <v>3</v>
      </c>
      <c r="F603" s="1283" t="s">
        <v>108</v>
      </c>
      <c r="G603" s="1283" t="s">
        <v>381</v>
      </c>
      <c r="H603" s="1283" t="s">
        <v>89</v>
      </c>
      <c r="I603" s="637" t="s">
        <v>705</v>
      </c>
      <c r="J603" s="105" t="s">
        <v>90</v>
      </c>
      <c r="K603" s="1284" t="s">
        <v>834</v>
      </c>
      <c r="L603" s="1284" t="s">
        <v>835</v>
      </c>
      <c r="M603" s="637">
        <v>50000000</v>
      </c>
      <c r="N603" s="637">
        <v>50000000</v>
      </c>
      <c r="O603" s="637">
        <f t="shared" si="265"/>
        <v>0</v>
      </c>
      <c r="P603" s="1144">
        <v>2</v>
      </c>
      <c r="Q603" s="104">
        <v>1</v>
      </c>
      <c r="R603" s="104">
        <v>4</v>
      </c>
      <c r="S603" s="1144">
        <v>2</v>
      </c>
      <c r="T603" s="1144">
        <v>2</v>
      </c>
      <c r="U603" s="395">
        <v>300</v>
      </c>
      <c r="V603" s="395" t="s">
        <v>210</v>
      </c>
      <c r="W603" s="395"/>
      <c r="X603" s="683">
        <v>0.19800000000000001</v>
      </c>
      <c r="Y603" s="359">
        <v>450</v>
      </c>
      <c r="Z603" s="395">
        <v>90</v>
      </c>
      <c r="AA603" s="110"/>
      <c r="AB603" s="110"/>
      <c r="AC603" s="110">
        <v>2563</v>
      </c>
      <c r="AD603" s="110">
        <v>2564</v>
      </c>
      <c r="AE603" s="110" t="s">
        <v>69</v>
      </c>
      <c r="AF603" s="104">
        <v>365</v>
      </c>
      <c r="AG603" s="105" t="s">
        <v>812</v>
      </c>
      <c r="AH603" s="105"/>
      <c r="AI603" s="262"/>
      <c r="AJ603" s="637">
        <f t="shared" si="266"/>
        <v>50000000</v>
      </c>
      <c r="AK603" s="70"/>
      <c r="AL603" s="637">
        <f>AJ603</f>
        <v>50000000</v>
      </c>
      <c r="AM603" s="637">
        <f t="shared" si="269"/>
        <v>4166666.67</v>
      </c>
      <c r="AN603" s="637">
        <f t="shared" si="270"/>
        <v>4166666.67</v>
      </c>
      <c r="AO603" s="637">
        <f t="shared" si="271"/>
        <v>4166666.67</v>
      </c>
      <c r="AP603" s="637">
        <f t="shared" si="267"/>
        <v>4166666.67</v>
      </c>
      <c r="AQ603" s="637">
        <f t="shared" si="267"/>
        <v>4166666.67</v>
      </c>
      <c r="AR603" s="637">
        <f t="shared" si="267"/>
        <v>4166666.67</v>
      </c>
      <c r="AS603" s="637">
        <f t="shared" si="267"/>
        <v>4166666.67</v>
      </c>
      <c r="AT603" s="637">
        <f t="shared" si="267"/>
        <v>4166666.67</v>
      </c>
      <c r="AU603" s="637">
        <f t="shared" si="267"/>
        <v>4166666.67</v>
      </c>
      <c r="AV603" s="637">
        <f t="shared" si="267"/>
        <v>4166666.67</v>
      </c>
      <c r="AW603" s="637">
        <f t="shared" si="267"/>
        <v>4166666.67</v>
      </c>
      <c r="AX603" s="638">
        <f t="shared" si="272"/>
        <v>4166666.6299999878</v>
      </c>
      <c r="AY603" s="171"/>
      <c r="AZ603" s="41">
        <f t="shared" si="245"/>
        <v>50000000</v>
      </c>
      <c r="BA603" s="41">
        <f t="shared" si="262"/>
        <v>0</v>
      </c>
      <c r="BB603" s="110" t="s">
        <v>806</v>
      </c>
      <c r="BD603" s="181"/>
    </row>
    <row r="604" spans="1:56" s="130" customFormat="1" ht="23.25">
      <c r="A604" s="110">
        <v>2</v>
      </c>
      <c r="B604" s="110">
        <v>8</v>
      </c>
      <c r="C604" s="1283" t="s">
        <v>836</v>
      </c>
      <c r="D604" s="110">
        <v>4.2</v>
      </c>
      <c r="E604" s="110">
        <v>3</v>
      </c>
      <c r="F604" s="1283" t="s">
        <v>837</v>
      </c>
      <c r="G604" s="1286" t="s">
        <v>838</v>
      </c>
      <c r="H604" s="1283" t="s">
        <v>76</v>
      </c>
      <c r="I604" s="1287" t="s">
        <v>77</v>
      </c>
      <c r="J604" s="1288" t="s">
        <v>78</v>
      </c>
      <c r="K604" s="1284">
        <v>20.0029</v>
      </c>
      <c r="L604" s="1284">
        <v>99.981800000000007</v>
      </c>
      <c r="M604" s="637">
        <v>25000000</v>
      </c>
      <c r="N604" s="637">
        <v>25000000</v>
      </c>
      <c r="O604" s="637">
        <f t="shared" si="265"/>
        <v>0</v>
      </c>
      <c r="P604" s="104">
        <v>1</v>
      </c>
      <c r="Q604" s="104">
        <v>1</v>
      </c>
      <c r="R604" s="104">
        <v>4</v>
      </c>
      <c r="S604" s="104">
        <v>4</v>
      </c>
      <c r="T604" s="1144">
        <v>2</v>
      </c>
      <c r="U604" s="395">
        <v>250</v>
      </c>
      <c r="V604" s="395">
        <v>500</v>
      </c>
      <c r="W604" s="395"/>
      <c r="X604" s="683">
        <v>2.3E-2</v>
      </c>
      <c r="Y604" s="359">
        <v>139</v>
      </c>
      <c r="Z604" s="395">
        <v>55</v>
      </c>
      <c r="AA604" s="110"/>
      <c r="AB604" s="110"/>
      <c r="AC604" s="110">
        <v>2563</v>
      </c>
      <c r="AD604" s="110">
        <v>2564</v>
      </c>
      <c r="AE604" s="110" t="s">
        <v>69</v>
      </c>
      <c r="AF604" s="104">
        <v>365</v>
      </c>
      <c r="AG604" s="105" t="s">
        <v>812</v>
      </c>
      <c r="AH604" s="105"/>
      <c r="AI604" s="262"/>
      <c r="AJ604" s="637">
        <f t="shared" si="266"/>
        <v>25000000</v>
      </c>
      <c r="AK604" s="70"/>
      <c r="AL604" s="637">
        <f t="shared" si="268"/>
        <v>25000000</v>
      </c>
      <c r="AM604" s="637">
        <f t="shared" si="269"/>
        <v>2083333.34</v>
      </c>
      <c r="AN604" s="637">
        <f t="shared" si="270"/>
        <v>2083333.34</v>
      </c>
      <c r="AO604" s="637">
        <f t="shared" si="271"/>
        <v>2083333.34</v>
      </c>
      <c r="AP604" s="637">
        <f t="shared" si="267"/>
        <v>2083333.34</v>
      </c>
      <c r="AQ604" s="637">
        <f t="shared" si="267"/>
        <v>2083333.34</v>
      </c>
      <c r="AR604" s="637">
        <f t="shared" si="267"/>
        <v>2083333.34</v>
      </c>
      <c r="AS604" s="637">
        <f t="shared" si="267"/>
        <v>2083333.34</v>
      </c>
      <c r="AT604" s="637">
        <f t="shared" si="267"/>
        <v>2083333.34</v>
      </c>
      <c r="AU604" s="637">
        <f t="shared" si="267"/>
        <v>2083333.34</v>
      </c>
      <c r="AV604" s="637">
        <f t="shared" si="267"/>
        <v>2083333.34</v>
      </c>
      <c r="AW604" s="637">
        <f t="shared" si="267"/>
        <v>2083333.34</v>
      </c>
      <c r="AX604" s="638">
        <f t="shared" si="272"/>
        <v>2083333.2600000014</v>
      </c>
      <c r="AY604" s="171"/>
      <c r="AZ604" s="41">
        <f t="shared" si="245"/>
        <v>25000000.000000004</v>
      </c>
      <c r="BA604" s="41">
        <f t="shared" si="262"/>
        <v>0</v>
      </c>
      <c r="BB604" s="110" t="s">
        <v>806</v>
      </c>
      <c r="BD604" s="181"/>
    </row>
    <row r="605" spans="1:56" s="130" customFormat="1" ht="23.25">
      <c r="A605" s="110">
        <v>2</v>
      </c>
      <c r="B605" s="110">
        <v>9</v>
      </c>
      <c r="C605" s="1283" t="s">
        <v>839</v>
      </c>
      <c r="D605" s="110">
        <v>4.2</v>
      </c>
      <c r="E605" s="110">
        <v>1</v>
      </c>
      <c r="F605" s="1286" t="s">
        <v>593</v>
      </c>
      <c r="G605" s="1283" t="s">
        <v>193</v>
      </c>
      <c r="H605" s="1283" t="s">
        <v>83</v>
      </c>
      <c r="I605" s="637" t="s">
        <v>840</v>
      </c>
      <c r="J605" s="105" t="s">
        <v>85</v>
      </c>
      <c r="K605" s="1284" t="s">
        <v>841</v>
      </c>
      <c r="L605" s="1284" t="s">
        <v>842</v>
      </c>
      <c r="M605" s="637">
        <v>25000000</v>
      </c>
      <c r="N605" s="637">
        <v>25000000</v>
      </c>
      <c r="O605" s="637">
        <f t="shared" si="265"/>
        <v>0</v>
      </c>
      <c r="P605" s="104">
        <v>1</v>
      </c>
      <c r="Q605" s="1113">
        <v>3</v>
      </c>
      <c r="R605" s="104">
        <v>4</v>
      </c>
      <c r="S605" s="104">
        <v>4</v>
      </c>
      <c r="T605" s="104">
        <v>4</v>
      </c>
      <c r="U605" s="395"/>
      <c r="V605" s="395">
        <v>600</v>
      </c>
      <c r="W605" s="395"/>
      <c r="X605" s="683">
        <v>0.54600000000000004</v>
      </c>
      <c r="Y605" s="359">
        <v>162</v>
      </c>
      <c r="Z605" s="395">
        <v>130</v>
      </c>
      <c r="AA605" s="110"/>
      <c r="AB605" s="110"/>
      <c r="AC605" s="110">
        <v>2563</v>
      </c>
      <c r="AD605" s="110">
        <v>2564</v>
      </c>
      <c r="AE605" s="110" t="s">
        <v>69</v>
      </c>
      <c r="AF605" s="104">
        <v>365</v>
      </c>
      <c r="AG605" s="105" t="s">
        <v>812</v>
      </c>
      <c r="AH605" s="105"/>
      <c r="AI605" s="262"/>
      <c r="AJ605" s="637">
        <f t="shared" si="266"/>
        <v>25000000</v>
      </c>
      <c r="AK605" s="70"/>
      <c r="AL605" s="637">
        <f t="shared" si="268"/>
        <v>25000000</v>
      </c>
      <c r="AM605" s="637">
        <f t="shared" si="269"/>
        <v>2083333.34</v>
      </c>
      <c r="AN605" s="637">
        <f t="shared" si="270"/>
        <v>2083333.34</v>
      </c>
      <c r="AO605" s="637">
        <f t="shared" si="271"/>
        <v>2083333.34</v>
      </c>
      <c r="AP605" s="637">
        <f t="shared" si="267"/>
        <v>2083333.34</v>
      </c>
      <c r="AQ605" s="637">
        <f t="shared" si="267"/>
        <v>2083333.34</v>
      </c>
      <c r="AR605" s="637">
        <f t="shared" si="267"/>
        <v>2083333.34</v>
      </c>
      <c r="AS605" s="637">
        <f t="shared" si="267"/>
        <v>2083333.34</v>
      </c>
      <c r="AT605" s="637">
        <f t="shared" si="267"/>
        <v>2083333.34</v>
      </c>
      <c r="AU605" s="637">
        <f t="shared" si="267"/>
        <v>2083333.34</v>
      </c>
      <c r="AV605" s="637">
        <f t="shared" si="267"/>
        <v>2083333.34</v>
      </c>
      <c r="AW605" s="637">
        <f t="shared" si="267"/>
        <v>2083333.34</v>
      </c>
      <c r="AX605" s="638">
        <f t="shared" si="272"/>
        <v>2083333.2600000014</v>
      </c>
      <c r="AY605" s="171"/>
      <c r="AZ605" s="41">
        <f t="shared" si="245"/>
        <v>25000000.000000004</v>
      </c>
      <c r="BA605" s="41">
        <f t="shared" si="262"/>
        <v>0</v>
      </c>
      <c r="BB605" s="110" t="s">
        <v>806</v>
      </c>
      <c r="BD605" s="181"/>
    </row>
    <row r="606" spans="1:56" s="130" customFormat="1" ht="23.25">
      <c r="A606" s="110">
        <v>2</v>
      </c>
      <c r="B606" s="110">
        <v>10</v>
      </c>
      <c r="C606" s="1283" t="s">
        <v>843</v>
      </c>
      <c r="D606" s="110">
        <v>4.2</v>
      </c>
      <c r="E606" s="110">
        <v>1</v>
      </c>
      <c r="F606" s="1283" t="s">
        <v>372</v>
      </c>
      <c r="G606" s="1283" t="s">
        <v>370</v>
      </c>
      <c r="H606" s="1283" t="s">
        <v>66</v>
      </c>
      <c r="I606" s="637" t="s">
        <v>844</v>
      </c>
      <c r="J606" s="1288" t="s">
        <v>68</v>
      </c>
      <c r="K606" s="1284">
        <v>18.2029</v>
      </c>
      <c r="L606" s="1284">
        <v>99.753699999999995</v>
      </c>
      <c r="M606" s="637">
        <v>27000000</v>
      </c>
      <c r="N606" s="637">
        <v>27000000</v>
      </c>
      <c r="O606" s="637">
        <f t="shared" si="265"/>
        <v>0</v>
      </c>
      <c r="P606" s="104">
        <v>1</v>
      </c>
      <c r="Q606" s="1144">
        <v>2</v>
      </c>
      <c r="R606" s="104">
        <v>4</v>
      </c>
      <c r="S606" s="104">
        <v>4</v>
      </c>
      <c r="T606" s="1144">
        <v>2</v>
      </c>
      <c r="U606" s="395">
        <v>650</v>
      </c>
      <c r="V606" s="395">
        <v>700</v>
      </c>
      <c r="W606" s="395"/>
      <c r="X606" s="683">
        <v>6.5000000000000002E-2</v>
      </c>
      <c r="Y606" s="359">
        <v>195</v>
      </c>
      <c r="Z606" s="395">
        <v>125</v>
      </c>
      <c r="AA606" s="110"/>
      <c r="AB606" s="110"/>
      <c r="AC606" s="110">
        <v>2563</v>
      </c>
      <c r="AD606" s="110">
        <v>2564</v>
      </c>
      <c r="AE606" s="110" t="s">
        <v>69</v>
      </c>
      <c r="AF606" s="104">
        <v>365</v>
      </c>
      <c r="AG606" s="105" t="s">
        <v>812</v>
      </c>
      <c r="AH606" s="105"/>
      <c r="AI606" s="262"/>
      <c r="AJ606" s="637">
        <f t="shared" si="266"/>
        <v>27000000</v>
      </c>
      <c r="AK606" s="70"/>
      <c r="AL606" s="637">
        <f t="shared" si="268"/>
        <v>27000000</v>
      </c>
      <c r="AM606" s="637">
        <f t="shared" si="269"/>
        <v>2250000</v>
      </c>
      <c r="AN606" s="637">
        <f t="shared" si="270"/>
        <v>2250000</v>
      </c>
      <c r="AO606" s="637">
        <f t="shared" si="271"/>
        <v>2250000</v>
      </c>
      <c r="AP606" s="637">
        <f t="shared" si="267"/>
        <v>2250000</v>
      </c>
      <c r="AQ606" s="637">
        <f t="shared" si="267"/>
        <v>2250000</v>
      </c>
      <c r="AR606" s="637">
        <f t="shared" si="267"/>
        <v>2250000</v>
      </c>
      <c r="AS606" s="637">
        <f t="shared" si="267"/>
        <v>2250000</v>
      </c>
      <c r="AT606" s="637">
        <f t="shared" si="267"/>
        <v>2250000</v>
      </c>
      <c r="AU606" s="637">
        <f t="shared" si="267"/>
        <v>2250000</v>
      </c>
      <c r="AV606" s="637">
        <f t="shared" si="267"/>
        <v>2250000</v>
      </c>
      <c r="AW606" s="637">
        <f t="shared" si="267"/>
        <v>2250000</v>
      </c>
      <c r="AX606" s="638">
        <f t="shared" si="272"/>
        <v>2250000</v>
      </c>
      <c r="AY606" s="171"/>
      <c r="AZ606" s="41">
        <f t="shared" si="245"/>
        <v>27000000</v>
      </c>
      <c r="BA606" s="41">
        <f t="shared" si="262"/>
        <v>0</v>
      </c>
      <c r="BB606" s="110" t="s">
        <v>806</v>
      </c>
      <c r="BD606" s="181"/>
    </row>
    <row r="607" spans="1:56" s="130" customFormat="1" ht="23.25" customHeight="1">
      <c r="A607" s="110">
        <v>2</v>
      </c>
      <c r="B607" s="110">
        <v>11</v>
      </c>
      <c r="C607" s="1283" t="s">
        <v>845</v>
      </c>
      <c r="D607" s="110">
        <v>4.2</v>
      </c>
      <c r="E607" s="110">
        <v>10</v>
      </c>
      <c r="F607" s="1283" t="s">
        <v>846</v>
      </c>
      <c r="G607" s="1286" t="s">
        <v>273</v>
      </c>
      <c r="H607" s="1283" t="s">
        <v>76</v>
      </c>
      <c r="I607" s="1287" t="s">
        <v>194</v>
      </c>
      <c r="J607" s="1288" t="s">
        <v>90</v>
      </c>
      <c r="K607" s="1284">
        <v>19.829599999999999</v>
      </c>
      <c r="L607" s="1284">
        <v>100.1039</v>
      </c>
      <c r="M607" s="637">
        <v>32000000</v>
      </c>
      <c r="N607" s="637">
        <v>31000000</v>
      </c>
      <c r="O607" s="637">
        <f t="shared" si="265"/>
        <v>1000000</v>
      </c>
      <c r="P607" s="1113">
        <v>3</v>
      </c>
      <c r="Q607" s="104">
        <v>4</v>
      </c>
      <c r="R607" s="104">
        <v>4</v>
      </c>
      <c r="S607" s="104">
        <v>4</v>
      </c>
      <c r="T607" s="104">
        <v>4</v>
      </c>
      <c r="U607" s="395"/>
      <c r="V607" s="395">
        <v>2000</v>
      </c>
      <c r="W607" s="395">
        <v>6</v>
      </c>
      <c r="X607" s="683"/>
      <c r="Y607" s="359">
        <v>1000</v>
      </c>
      <c r="Z607" s="395">
        <v>100</v>
      </c>
      <c r="AA607" s="110"/>
      <c r="AB607" s="110"/>
      <c r="AC607" s="110">
        <v>2563</v>
      </c>
      <c r="AD607" s="110">
        <v>2564</v>
      </c>
      <c r="AE607" s="110" t="s">
        <v>69</v>
      </c>
      <c r="AF607" s="104">
        <v>365</v>
      </c>
      <c r="AG607" s="105" t="s">
        <v>812</v>
      </c>
      <c r="AH607" s="105"/>
      <c r="AI607" s="262"/>
      <c r="AJ607" s="637">
        <f t="shared" si="266"/>
        <v>32000000</v>
      </c>
      <c r="AK607" s="70"/>
      <c r="AL607" s="637">
        <f>AJ607</f>
        <v>32000000</v>
      </c>
      <c r="AM607" s="637">
        <f t="shared" si="269"/>
        <v>2666666.67</v>
      </c>
      <c r="AN607" s="637">
        <f t="shared" si="270"/>
        <v>2666666.67</v>
      </c>
      <c r="AO607" s="637">
        <f t="shared" si="271"/>
        <v>2666666.67</v>
      </c>
      <c r="AP607" s="637">
        <f t="shared" si="267"/>
        <v>2666666.67</v>
      </c>
      <c r="AQ607" s="637">
        <f t="shared" si="267"/>
        <v>2666666.67</v>
      </c>
      <c r="AR607" s="637">
        <f t="shared" si="267"/>
        <v>2666666.67</v>
      </c>
      <c r="AS607" s="637">
        <f t="shared" si="267"/>
        <v>2666666.67</v>
      </c>
      <c r="AT607" s="637">
        <f t="shared" si="267"/>
        <v>2666666.67</v>
      </c>
      <c r="AU607" s="637">
        <f t="shared" si="267"/>
        <v>2666666.67</v>
      </c>
      <c r="AV607" s="637">
        <f t="shared" si="267"/>
        <v>2666666.67</v>
      </c>
      <c r="AW607" s="637">
        <f t="shared" si="267"/>
        <v>2666666.67</v>
      </c>
      <c r="AX607" s="638">
        <f t="shared" si="272"/>
        <v>2666666.6299999915</v>
      </c>
      <c r="AY607" s="171"/>
      <c r="AZ607" s="41">
        <f t="shared" si="245"/>
        <v>31999999.999999996</v>
      </c>
      <c r="BA607" s="41">
        <f t="shared" si="262"/>
        <v>0</v>
      </c>
      <c r="BB607" s="110" t="s">
        <v>806</v>
      </c>
      <c r="BD607" s="181"/>
    </row>
    <row r="608" spans="1:56" s="130" customFormat="1" ht="24" customHeight="1">
      <c r="A608" s="110">
        <v>2</v>
      </c>
      <c r="B608" s="110">
        <v>12</v>
      </c>
      <c r="C608" s="1283" t="s">
        <v>847</v>
      </c>
      <c r="D608" s="110">
        <v>4.2</v>
      </c>
      <c r="E608" s="110">
        <v>1</v>
      </c>
      <c r="F608" s="1283" t="s">
        <v>714</v>
      </c>
      <c r="G608" s="1283" t="s">
        <v>715</v>
      </c>
      <c r="H608" s="1283" t="s">
        <v>76</v>
      </c>
      <c r="I608" s="637" t="s">
        <v>643</v>
      </c>
      <c r="J608" s="105" t="s">
        <v>90</v>
      </c>
      <c r="K608" s="1284" t="s">
        <v>848</v>
      </c>
      <c r="L608" s="1284" t="s">
        <v>849</v>
      </c>
      <c r="M608" s="637">
        <v>45000000</v>
      </c>
      <c r="N608" s="637">
        <v>45000000</v>
      </c>
      <c r="O608" s="637">
        <f t="shared" si="265"/>
        <v>0</v>
      </c>
      <c r="P608" s="104">
        <v>1</v>
      </c>
      <c r="Q608" s="1113">
        <v>3</v>
      </c>
      <c r="R608" s="104">
        <v>4</v>
      </c>
      <c r="S608" s="104">
        <v>4</v>
      </c>
      <c r="T608" s="104" t="s">
        <v>173</v>
      </c>
      <c r="U608" s="395"/>
      <c r="V608" s="395">
        <v>1400</v>
      </c>
      <c r="W608" s="395"/>
      <c r="X608" s="683">
        <v>7.0999999999999994E-2</v>
      </c>
      <c r="Y608" s="359">
        <v>250</v>
      </c>
      <c r="Z608" s="395">
        <v>150</v>
      </c>
      <c r="AA608" s="110"/>
      <c r="AB608" s="110"/>
      <c r="AC608" s="110">
        <v>2563</v>
      </c>
      <c r="AD608" s="110">
        <v>2564</v>
      </c>
      <c r="AE608" s="110" t="s">
        <v>69</v>
      </c>
      <c r="AF608" s="104">
        <v>365</v>
      </c>
      <c r="AG608" s="105" t="s">
        <v>812</v>
      </c>
      <c r="AH608" s="105"/>
      <c r="AI608" s="262"/>
      <c r="AJ608" s="637">
        <f t="shared" si="266"/>
        <v>45000000</v>
      </c>
      <c r="AK608" s="70"/>
      <c r="AL608" s="637">
        <f t="shared" si="268"/>
        <v>45000000</v>
      </c>
      <c r="AM608" s="637">
        <f t="shared" si="269"/>
        <v>3750000</v>
      </c>
      <c r="AN608" s="637">
        <f t="shared" si="270"/>
        <v>3750000</v>
      </c>
      <c r="AO608" s="637">
        <f t="shared" si="271"/>
        <v>3750000</v>
      </c>
      <c r="AP608" s="637">
        <f t="shared" si="267"/>
        <v>3750000</v>
      </c>
      <c r="AQ608" s="637">
        <f t="shared" si="267"/>
        <v>3750000</v>
      </c>
      <c r="AR608" s="637">
        <f t="shared" si="267"/>
        <v>3750000</v>
      </c>
      <c r="AS608" s="637">
        <f t="shared" si="267"/>
        <v>3750000</v>
      </c>
      <c r="AT608" s="637">
        <f t="shared" si="267"/>
        <v>3750000</v>
      </c>
      <c r="AU608" s="637">
        <f t="shared" si="267"/>
        <v>3750000</v>
      </c>
      <c r="AV608" s="637">
        <f t="shared" si="267"/>
        <v>3750000</v>
      </c>
      <c r="AW608" s="637">
        <f t="shared" si="267"/>
        <v>3750000</v>
      </c>
      <c r="AX608" s="638">
        <f t="shared" si="272"/>
        <v>3750000</v>
      </c>
      <c r="AY608" s="171"/>
      <c r="AZ608" s="41">
        <f t="shared" si="245"/>
        <v>45000000</v>
      </c>
      <c r="BA608" s="41">
        <f t="shared" si="262"/>
        <v>0</v>
      </c>
      <c r="BB608" s="110" t="s">
        <v>806</v>
      </c>
      <c r="BD608" s="181"/>
    </row>
    <row r="609" spans="1:56" s="130" customFormat="1" ht="23.25">
      <c r="A609" s="110">
        <v>2</v>
      </c>
      <c r="B609" s="110">
        <v>13</v>
      </c>
      <c r="C609" s="1283" t="s">
        <v>850</v>
      </c>
      <c r="D609" s="110">
        <v>4.2</v>
      </c>
      <c r="E609" s="110">
        <v>1</v>
      </c>
      <c r="F609" s="1283" t="s">
        <v>272</v>
      </c>
      <c r="G609" s="1289" t="s">
        <v>273</v>
      </c>
      <c r="H609" s="1283" t="s">
        <v>76</v>
      </c>
      <c r="I609" s="637" t="s">
        <v>645</v>
      </c>
      <c r="J609" s="105" t="s">
        <v>90</v>
      </c>
      <c r="K609" s="1284">
        <v>19.962</v>
      </c>
      <c r="L609" s="1284">
        <v>100.16500000000001</v>
      </c>
      <c r="M609" s="637">
        <v>42350000</v>
      </c>
      <c r="N609" s="637">
        <v>42350000</v>
      </c>
      <c r="O609" s="637">
        <f t="shared" si="265"/>
        <v>0</v>
      </c>
      <c r="P609" s="104">
        <v>1</v>
      </c>
      <c r="Q609" s="1113">
        <v>3</v>
      </c>
      <c r="R609" s="104">
        <v>4</v>
      </c>
      <c r="S609" s="104">
        <v>4</v>
      </c>
      <c r="T609" s="104" t="s">
        <v>173</v>
      </c>
      <c r="U609" s="395">
        <v>900</v>
      </c>
      <c r="V609" s="395"/>
      <c r="W609" s="395"/>
      <c r="X609" s="683">
        <v>0.126</v>
      </c>
      <c r="Y609" s="359">
        <v>2779</v>
      </c>
      <c r="Z609" s="395">
        <v>215</v>
      </c>
      <c r="AA609" s="110"/>
      <c r="AB609" s="110"/>
      <c r="AC609" s="110">
        <v>2563</v>
      </c>
      <c r="AD609" s="110">
        <v>2564</v>
      </c>
      <c r="AE609" s="110" t="s">
        <v>69</v>
      </c>
      <c r="AF609" s="104">
        <v>365</v>
      </c>
      <c r="AG609" s="105" t="s">
        <v>812</v>
      </c>
      <c r="AH609" s="105"/>
      <c r="AI609" s="262"/>
      <c r="AJ609" s="637">
        <f t="shared" si="266"/>
        <v>42350000</v>
      </c>
      <c r="AK609" s="70"/>
      <c r="AL609" s="637">
        <f t="shared" si="268"/>
        <v>42350000</v>
      </c>
      <c r="AM609" s="637">
        <f t="shared" si="269"/>
        <v>3529166.67</v>
      </c>
      <c r="AN609" s="637">
        <f t="shared" si="270"/>
        <v>3529166.67</v>
      </c>
      <c r="AO609" s="637">
        <f t="shared" si="271"/>
        <v>3529166.67</v>
      </c>
      <c r="AP609" s="637">
        <f t="shared" si="267"/>
        <v>3529166.67</v>
      </c>
      <c r="AQ609" s="637">
        <f t="shared" si="267"/>
        <v>3529166.67</v>
      </c>
      <c r="AR609" s="637">
        <f t="shared" si="267"/>
        <v>3529166.67</v>
      </c>
      <c r="AS609" s="637">
        <f t="shared" si="267"/>
        <v>3529166.67</v>
      </c>
      <c r="AT609" s="637">
        <f t="shared" si="267"/>
        <v>3529166.67</v>
      </c>
      <c r="AU609" s="637">
        <f t="shared" si="267"/>
        <v>3529166.67</v>
      </c>
      <c r="AV609" s="637">
        <f t="shared" si="267"/>
        <v>3529166.67</v>
      </c>
      <c r="AW609" s="637">
        <f t="shared" si="267"/>
        <v>3529166.67</v>
      </c>
      <c r="AX609" s="638">
        <f t="shared" si="272"/>
        <v>3529166.6299999878</v>
      </c>
      <c r="AY609" s="171"/>
      <c r="AZ609" s="41">
        <f t="shared" si="245"/>
        <v>42350000</v>
      </c>
      <c r="BA609" s="41">
        <f t="shared" si="262"/>
        <v>0</v>
      </c>
      <c r="BB609" s="110" t="s">
        <v>806</v>
      </c>
      <c r="BD609" s="181"/>
    </row>
    <row r="610" spans="1:56" s="130" customFormat="1" ht="23.25">
      <c r="A610" s="110">
        <v>2</v>
      </c>
      <c r="B610" s="110">
        <v>14</v>
      </c>
      <c r="C610" s="1283" t="s">
        <v>851</v>
      </c>
      <c r="D610" s="110">
        <v>4.2</v>
      </c>
      <c r="E610" s="110">
        <v>3</v>
      </c>
      <c r="F610" s="1290" t="s">
        <v>852</v>
      </c>
      <c r="G610" s="1290" t="s">
        <v>381</v>
      </c>
      <c r="H610" s="1290" t="s">
        <v>89</v>
      </c>
      <c r="I610" s="637" t="s">
        <v>705</v>
      </c>
      <c r="J610" s="105" t="s">
        <v>90</v>
      </c>
      <c r="K610" s="1284" t="s">
        <v>853</v>
      </c>
      <c r="L610" s="1284" t="s">
        <v>854</v>
      </c>
      <c r="M610" s="637">
        <v>50000000</v>
      </c>
      <c r="N610" s="637">
        <v>50000000</v>
      </c>
      <c r="O610" s="637">
        <f t="shared" si="265"/>
        <v>0</v>
      </c>
      <c r="P610" s="1144">
        <v>2</v>
      </c>
      <c r="Q610" s="1144">
        <v>2</v>
      </c>
      <c r="R610" s="104">
        <v>4</v>
      </c>
      <c r="S610" s="1144">
        <v>2</v>
      </c>
      <c r="T610" s="1144" t="s">
        <v>634</v>
      </c>
      <c r="U610" s="395"/>
      <c r="V610" s="395">
        <v>400</v>
      </c>
      <c r="W610" s="395"/>
      <c r="X610" s="683">
        <v>0.432</v>
      </c>
      <c r="Y610" s="359">
        <v>50</v>
      </c>
      <c r="Z610" s="395">
        <v>61</v>
      </c>
      <c r="AA610" s="110"/>
      <c r="AB610" s="110"/>
      <c r="AC610" s="110">
        <v>2563</v>
      </c>
      <c r="AD610" s="110">
        <v>2564</v>
      </c>
      <c r="AE610" s="110" t="s">
        <v>69</v>
      </c>
      <c r="AF610" s="104">
        <v>365</v>
      </c>
      <c r="AG610" s="105" t="s">
        <v>812</v>
      </c>
      <c r="AH610" s="105"/>
      <c r="AI610" s="262"/>
      <c r="AJ610" s="637">
        <f t="shared" si="266"/>
        <v>50000000</v>
      </c>
      <c r="AK610" s="70"/>
      <c r="AL610" s="637">
        <f t="shared" si="268"/>
        <v>50000000</v>
      </c>
      <c r="AM610" s="637">
        <f t="shared" si="269"/>
        <v>4166666.67</v>
      </c>
      <c r="AN610" s="637">
        <f t="shared" si="270"/>
        <v>4166666.67</v>
      </c>
      <c r="AO610" s="637">
        <f t="shared" si="271"/>
        <v>4166666.67</v>
      </c>
      <c r="AP610" s="637">
        <f t="shared" si="267"/>
        <v>4166666.67</v>
      </c>
      <c r="AQ610" s="637">
        <f t="shared" si="267"/>
        <v>4166666.67</v>
      </c>
      <c r="AR610" s="637">
        <f t="shared" si="267"/>
        <v>4166666.67</v>
      </c>
      <c r="AS610" s="637">
        <f t="shared" si="267"/>
        <v>4166666.67</v>
      </c>
      <c r="AT610" s="637">
        <f t="shared" si="267"/>
        <v>4166666.67</v>
      </c>
      <c r="AU610" s="637">
        <f t="shared" si="267"/>
        <v>4166666.67</v>
      </c>
      <c r="AV610" s="637">
        <f t="shared" si="267"/>
        <v>4166666.67</v>
      </c>
      <c r="AW610" s="637">
        <f t="shared" si="267"/>
        <v>4166666.67</v>
      </c>
      <c r="AX610" s="638">
        <f t="shared" si="272"/>
        <v>4166666.6299999878</v>
      </c>
      <c r="AY610" s="171"/>
      <c r="AZ610" s="41">
        <f t="shared" si="245"/>
        <v>50000000</v>
      </c>
      <c r="BA610" s="41">
        <f t="shared" si="262"/>
        <v>0</v>
      </c>
      <c r="BB610" s="110" t="s">
        <v>806</v>
      </c>
      <c r="BD610" s="181"/>
    </row>
    <row r="611" spans="1:56" s="130" customFormat="1" ht="23.25">
      <c r="A611" s="110">
        <v>2</v>
      </c>
      <c r="B611" s="110">
        <v>15</v>
      </c>
      <c r="C611" s="1283" t="s">
        <v>855</v>
      </c>
      <c r="D611" s="110">
        <v>4.2</v>
      </c>
      <c r="E611" s="110">
        <v>3</v>
      </c>
      <c r="F611" s="1283" t="s">
        <v>399</v>
      </c>
      <c r="G611" s="1283" t="s">
        <v>397</v>
      </c>
      <c r="H611" s="1283" t="s">
        <v>89</v>
      </c>
      <c r="I611" s="637" t="s">
        <v>705</v>
      </c>
      <c r="J611" s="105" t="s">
        <v>90</v>
      </c>
      <c r="K611" s="1284" t="s">
        <v>856</v>
      </c>
      <c r="L611" s="1284" t="s">
        <v>857</v>
      </c>
      <c r="M611" s="637">
        <v>35000000</v>
      </c>
      <c r="N611" s="637">
        <v>35000000</v>
      </c>
      <c r="O611" s="637">
        <f t="shared" si="265"/>
        <v>0</v>
      </c>
      <c r="P611" s="1144">
        <v>2</v>
      </c>
      <c r="Q611" s="1144">
        <v>2</v>
      </c>
      <c r="R611" s="1144">
        <v>2</v>
      </c>
      <c r="S611" s="1144">
        <v>2</v>
      </c>
      <c r="T611" s="1144">
        <v>2</v>
      </c>
      <c r="U611" s="395">
        <v>300</v>
      </c>
      <c r="V611" s="395" t="s">
        <v>79</v>
      </c>
      <c r="W611" s="395"/>
      <c r="X611" s="683">
        <v>0.56000000000000005</v>
      </c>
      <c r="Y611" s="359">
        <v>80</v>
      </c>
      <c r="Z611" s="395">
        <v>99</v>
      </c>
      <c r="AA611" s="110"/>
      <c r="AB611" s="110"/>
      <c r="AC611" s="110">
        <v>2563</v>
      </c>
      <c r="AD611" s="110">
        <v>2564</v>
      </c>
      <c r="AE611" s="110" t="s">
        <v>69</v>
      </c>
      <c r="AF611" s="104">
        <v>365</v>
      </c>
      <c r="AG611" s="105" t="s">
        <v>812</v>
      </c>
      <c r="AH611" s="105"/>
      <c r="AI611" s="262"/>
      <c r="AJ611" s="637">
        <f t="shared" si="266"/>
        <v>35000000</v>
      </c>
      <c r="AK611" s="70"/>
      <c r="AL611" s="637">
        <f t="shared" si="268"/>
        <v>35000000</v>
      </c>
      <c r="AM611" s="637">
        <f t="shared" si="269"/>
        <v>2916666.67</v>
      </c>
      <c r="AN611" s="637">
        <f t="shared" si="270"/>
        <v>2916666.67</v>
      </c>
      <c r="AO611" s="637">
        <f t="shared" si="271"/>
        <v>2916666.67</v>
      </c>
      <c r="AP611" s="637">
        <f t="shared" si="267"/>
        <v>2916666.67</v>
      </c>
      <c r="AQ611" s="637">
        <f t="shared" si="267"/>
        <v>2916666.67</v>
      </c>
      <c r="AR611" s="637">
        <f t="shared" si="267"/>
        <v>2916666.67</v>
      </c>
      <c r="AS611" s="637">
        <f t="shared" si="267"/>
        <v>2916666.67</v>
      </c>
      <c r="AT611" s="637">
        <f t="shared" si="267"/>
        <v>2916666.67</v>
      </c>
      <c r="AU611" s="637">
        <f t="shared" si="267"/>
        <v>2916666.67</v>
      </c>
      <c r="AV611" s="637">
        <f t="shared" si="267"/>
        <v>2916666.67</v>
      </c>
      <c r="AW611" s="637">
        <f t="shared" si="267"/>
        <v>2916666.67</v>
      </c>
      <c r="AX611" s="638">
        <f t="shared" si="272"/>
        <v>2916666.6299999896</v>
      </c>
      <c r="AY611" s="171"/>
      <c r="AZ611" s="41">
        <f t="shared" si="245"/>
        <v>34999999.999999993</v>
      </c>
      <c r="BA611" s="41">
        <f t="shared" si="262"/>
        <v>0</v>
      </c>
      <c r="BB611" s="110" t="s">
        <v>806</v>
      </c>
      <c r="BD611" s="181"/>
    </row>
    <row r="612" spans="1:56" s="130" customFormat="1" ht="23.25">
      <c r="A612" s="110">
        <v>2</v>
      </c>
      <c r="B612" s="110">
        <v>16</v>
      </c>
      <c r="C612" s="1291" t="s">
        <v>858</v>
      </c>
      <c r="D612" s="110">
        <v>4.2</v>
      </c>
      <c r="E612" s="1292">
        <v>3</v>
      </c>
      <c r="F612" s="1293" t="s">
        <v>859</v>
      </c>
      <c r="G612" s="1293" t="s">
        <v>134</v>
      </c>
      <c r="H612" s="1293" t="s">
        <v>89</v>
      </c>
      <c r="I612" s="1294" t="s">
        <v>194</v>
      </c>
      <c r="J612" s="1294" t="s">
        <v>90</v>
      </c>
      <c r="K612" s="1295" t="s">
        <v>860</v>
      </c>
      <c r="L612" s="1295" t="s">
        <v>861</v>
      </c>
      <c r="M612" s="637">
        <v>26000000</v>
      </c>
      <c r="N612" s="637">
        <v>26000000</v>
      </c>
      <c r="O612" s="637">
        <f t="shared" si="265"/>
        <v>0</v>
      </c>
      <c r="P612" s="1296">
        <v>2</v>
      </c>
      <c r="Q612" s="1297">
        <v>2</v>
      </c>
      <c r="R612" s="1298">
        <v>4</v>
      </c>
      <c r="S612" s="1299">
        <v>2</v>
      </c>
      <c r="T612" s="1300" t="s">
        <v>634</v>
      </c>
      <c r="U612" s="359">
        <v>2500</v>
      </c>
      <c r="V612" s="359" t="s">
        <v>79</v>
      </c>
      <c r="W612" s="359"/>
      <c r="X612" s="683">
        <v>3.7999999999999999E-2</v>
      </c>
      <c r="Y612" s="598">
        <v>132</v>
      </c>
      <c r="Z612" s="598">
        <v>95</v>
      </c>
      <c r="AA612" s="110"/>
      <c r="AB612" s="110"/>
      <c r="AC612" s="110">
        <v>2563</v>
      </c>
      <c r="AD612" s="110">
        <v>2564</v>
      </c>
      <c r="AE612" s="110" t="s">
        <v>69</v>
      </c>
      <c r="AF612" s="104">
        <v>365</v>
      </c>
      <c r="AG612" s="105" t="s">
        <v>812</v>
      </c>
      <c r="AH612" s="105"/>
      <c r="AI612" s="262"/>
      <c r="AJ612" s="637">
        <f t="shared" si="266"/>
        <v>26000000</v>
      </c>
      <c r="AK612" s="70"/>
      <c r="AL612" s="637">
        <f t="shared" si="268"/>
        <v>26000000</v>
      </c>
      <c r="AM612" s="637">
        <f t="shared" si="269"/>
        <v>2166666.67</v>
      </c>
      <c r="AN612" s="637">
        <f t="shared" si="270"/>
        <v>2166666.67</v>
      </c>
      <c r="AO612" s="637">
        <f t="shared" si="271"/>
        <v>2166666.67</v>
      </c>
      <c r="AP612" s="637">
        <f t="shared" si="267"/>
        <v>2166666.67</v>
      </c>
      <c r="AQ612" s="637">
        <f t="shared" si="267"/>
        <v>2166666.67</v>
      </c>
      <c r="AR612" s="637">
        <f t="shared" si="267"/>
        <v>2166666.67</v>
      </c>
      <c r="AS612" s="637">
        <f t="shared" si="267"/>
        <v>2166666.67</v>
      </c>
      <c r="AT612" s="637">
        <f t="shared" si="267"/>
        <v>2166666.67</v>
      </c>
      <c r="AU612" s="637">
        <f t="shared" si="267"/>
        <v>2166666.67</v>
      </c>
      <c r="AV612" s="637">
        <f t="shared" si="267"/>
        <v>2166666.67</v>
      </c>
      <c r="AW612" s="637">
        <f t="shared" si="267"/>
        <v>2166666.67</v>
      </c>
      <c r="AX612" s="638">
        <f t="shared" si="272"/>
        <v>2166666.6299999934</v>
      </c>
      <c r="AY612" s="171"/>
      <c r="AZ612" s="41">
        <f t="shared" si="245"/>
        <v>26000000</v>
      </c>
      <c r="BA612" s="41">
        <f t="shared" si="262"/>
        <v>0</v>
      </c>
      <c r="BB612" s="110" t="s">
        <v>806</v>
      </c>
      <c r="BD612" s="181"/>
    </row>
    <row r="613" spans="1:56" s="130" customFormat="1" ht="23.25">
      <c r="A613" s="110">
        <v>2</v>
      </c>
      <c r="B613" s="110">
        <v>17</v>
      </c>
      <c r="C613" s="1283" t="s">
        <v>862</v>
      </c>
      <c r="D613" s="110">
        <v>4.2</v>
      </c>
      <c r="E613" s="110">
        <v>3</v>
      </c>
      <c r="F613" s="1283" t="s">
        <v>863</v>
      </c>
      <c r="G613" s="1283" t="s">
        <v>815</v>
      </c>
      <c r="H613" s="1283" t="s">
        <v>66</v>
      </c>
      <c r="I613" s="637" t="s">
        <v>160</v>
      </c>
      <c r="J613" s="105" t="s">
        <v>68</v>
      </c>
      <c r="K613" s="1284" t="s">
        <v>864</v>
      </c>
      <c r="L613" s="1284" t="s">
        <v>865</v>
      </c>
      <c r="M613" s="637">
        <v>24000000</v>
      </c>
      <c r="N613" s="637">
        <v>24000000</v>
      </c>
      <c r="O613" s="637">
        <f t="shared" si="265"/>
        <v>0</v>
      </c>
      <c r="P613" s="1144">
        <v>2</v>
      </c>
      <c r="Q613" s="104">
        <v>1</v>
      </c>
      <c r="R613" s="104">
        <v>4</v>
      </c>
      <c r="S613" s="104">
        <v>4</v>
      </c>
      <c r="T613" s="1144">
        <v>2</v>
      </c>
      <c r="U613" s="395">
        <v>0</v>
      </c>
      <c r="V613" s="395">
        <v>900</v>
      </c>
      <c r="W613" s="395"/>
      <c r="X613" s="683">
        <v>6.5000000000000002E-2</v>
      </c>
      <c r="Y613" s="359">
        <v>195</v>
      </c>
      <c r="Z613" s="395">
        <v>137</v>
      </c>
      <c r="AA613" s="110"/>
      <c r="AB613" s="110"/>
      <c r="AC613" s="110">
        <v>2563</v>
      </c>
      <c r="AD613" s="110">
        <v>2564</v>
      </c>
      <c r="AE613" s="110" t="s">
        <v>69</v>
      </c>
      <c r="AF613" s="104">
        <v>365</v>
      </c>
      <c r="AG613" s="105" t="s">
        <v>812</v>
      </c>
      <c r="AH613" s="105"/>
      <c r="AI613" s="262"/>
      <c r="AJ613" s="637">
        <f t="shared" si="266"/>
        <v>24000000</v>
      </c>
      <c r="AK613" s="70"/>
      <c r="AL613" s="637">
        <f t="shared" si="268"/>
        <v>24000000</v>
      </c>
      <c r="AM613" s="637">
        <f t="shared" si="269"/>
        <v>2000000</v>
      </c>
      <c r="AN613" s="637">
        <f t="shared" si="270"/>
        <v>2000000</v>
      </c>
      <c r="AO613" s="637">
        <f t="shared" si="271"/>
        <v>2000000</v>
      </c>
      <c r="AP613" s="637">
        <f t="shared" si="271"/>
        <v>2000000</v>
      </c>
      <c r="AQ613" s="637">
        <f t="shared" si="271"/>
        <v>2000000</v>
      </c>
      <c r="AR613" s="637">
        <f t="shared" si="271"/>
        <v>2000000</v>
      </c>
      <c r="AS613" s="637">
        <f t="shared" si="271"/>
        <v>2000000</v>
      </c>
      <c r="AT613" s="637">
        <f t="shared" si="271"/>
        <v>2000000</v>
      </c>
      <c r="AU613" s="637">
        <f t="shared" si="271"/>
        <v>2000000</v>
      </c>
      <c r="AV613" s="637">
        <f t="shared" si="271"/>
        <v>2000000</v>
      </c>
      <c r="AW613" s="637">
        <f t="shared" si="271"/>
        <v>2000000</v>
      </c>
      <c r="AX613" s="638">
        <f t="shared" si="272"/>
        <v>2000000</v>
      </c>
      <c r="AY613" s="171"/>
      <c r="AZ613" s="41">
        <f t="shared" si="245"/>
        <v>24000000</v>
      </c>
      <c r="BA613" s="41">
        <f t="shared" si="262"/>
        <v>0</v>
      </c>
      <c r="BB613" s="110" t="s">
        <v>806</v>
      </c>
      <c r="BD613" s="181"/>
    </row>
    <row r="614" spans="1:56" s="130" customFormat="1" ht="23.25">
      <c r="A614" s="110">
        <v>2</v>
      </c>
      <c r="B614" s="110">
        <v>18</v>
      </c>
      <c r="C614" s="1283" t="s">
        <v>866</v>
      </c>
      <c r="D614" s="110">
        <v>4.2</v>
      </c>
      <c r="E614" s="110">
        <v>3</v>
      </c>
      <c r="F614" s="1301" t="s">
        <v>867</v>
      </c>
      <c r="G614" s="1301" t="s">
        <v>868</v>
      </c>
      <c r="H614" s="1301" t="s">
        <v>66</v>
      </c>
      <c r="I614" s="238" t="s">
        <v>869</v>
      </c>
      <c r="J614" s="238" t="s">
        <v>68</v>
      </c>
      <c r="K614" s="585">
        <v>18.008199999999999</v>
      </c>
      <c r="L614" s="585">
        <v>99.5077</v>
      </c>
      <c r="M614" s="637">
        <v>22000000</v>
      </c>
      <c r="N614" s="637">
        <v>15000000</v>
      </c>
      <c r="O614" s="637">
        <f t="shared" si="265"/>
        <v>7000000</v>
      </c>
      <c r="P614" s="1144">
        <v>2</v>
      </c>
      <c r="Q614" s="104">
        <v>1</v>
      </c>
      <c r="R614" s="104">
        <v>4</v>
      </c>
      <c r="S614" s="104">
        <v>4</v>
      </c>
      <c r="T614" s="104">
        <v>4</v>
      </c>
      <c r="U614" s="395"/>
      <c r="V614" s="395">
        <v>700</v>
      </c>
      <c r="W614" s="395"/>
      <c r="X614" s="683"/>
      <c r="Y614" s="359">
        <v>140</v>
      </c>
      <c r="Z614" s="395">
        <v>97</v>
      </c>
      <c r="AA614" s="110"/>
      <c r="AB614" s="110"/>
      <c r="AC614" s="110">
        <v>2563</v>
      </c>
      <c r="AD614" s="110">
        <v>2564</v>
      </c>
      <c r="AE614" s="110" t="s">
        <v>69</v>
      </c>
      <c r="AF614" s="104">
        <v>365</v>
      </c>
      <c r="AG614" s="105" t="s">
        <v>812</v>
      </c>
      <c r="AH614" s="105"/>
      <c r="AI614" s="262"/>
      <c r="AJ614" s="637">
        <f t="shared" si="266"/>
        <v>22000000</v>
      </c>
      <c r="AK614" s="70"/>
      <c r="AL614" s="637">
        <f t="shared" si="268"/>
        <v>22000000</v>
      </c>
      <c r="AM614" s="637">
        <f t="shared" si="269"/>
        <v>1833333.34</v>
      </c>
      <c r="AN614" s="637">
        <f t="shared" si="270"/>
        <v>1833333.34</v>
      </c>
      <c r="AO614" s="637">
        <f t="shared" ref="AO614:AW614" si="273">AM614</f>
        <v>1833333.34</v>
      </c>
      <c r="AP614" s="637">
        <f t="shared" si="273"/>
        <v>1833333.34</v>
      </c>
      <c r="AQ614" s="637">
        <f t="shared" si="273"/>
        <v>1833333.34</v>
      </c>
      <c r="AR614" s="637">
        <f t="shared" si="273"/>
        <v>1833333.34</v>
      </c>
      <c r="AS614" s="637">
        <f t="shared" si="273"/>
        <v>1833333.34</v>
      </c>
      <c r="AT614" s="637">
        <f t="shared" si="273"/>
        <v>1833333.34</v>
      </c>
      <c r="AU614" s="637">
        <f t="shared" si="273"/>
        <v>1833333.34</v>
      </c>
      <c r="AV614" s="637">
        <f t="shared" si="273"/>
        <v>1833333.34</v>
      </c>
      <c r="AW614" s="637">
        <f t="shared" si="273"/>
        <v>1833333.34</v>
      </c>
      <c r="AX614" s="638">
        <f t="shared" si="272"/>
        <v>1833333.2600000014</v>
      </c>
      <c r="AY614" s="171"/>
      <c r="AZ614" s="41">
        <f t="shared" si="245"/>
        <v>22000000.000000004</v>
      </c>
      <c r="BA614" s="41">
        <f t="shared" si="262"/>
        <v>0</v>
      </c>
      <c r="BB614" s="110" t="s">
        <v>806</v>
      </c>
      <c r="BD614" s="181"/>
    </row>
    <row r="615" spans="1:56" s="74" customFormat="1" ht="23.25">
      <c r="B615" s="73"/>
      <c r="C615" s="1302"/>
      <c r="D615" s="1233"/>
      <c r="E615" s="73"/>
      <c r="F615" s="73"/>
      <c r="G615" s="73"/>
      <c r="H615" s="73"/>
      <c r="I615" s="73"/>
      <c r="J615" s="73"/>
      <c r="K615" s="73"/>
      <c r="L615" s="73"/>
      <c r="M615" s="1234"/>
      <c r="N615" s="1234"/>
      <c r="O615" s="418"/>
      <c r="P615" s="73"/>
      <c r="U615" s="1234"/>
      <c r="V615" s="1234"/>
      <c r="W615" s="1234"/>
      <c r="X615" s="1303"/>
      <c r="Y615" s="1234"/>
      <c r="Z615" s="1234"/>
      <c r="AH615" s="73"/>
      <c r="AI615" s="73"/>
      <c r="AJ615" s="418"/>
      <c r="AK615" s="911"/>
      <c r="AL615" s="1234"/>
      <c r="AM615" s="1234"/>
      <c r="AN615" s="1234"/>
      <c r="AO615" s="1234"/>
      <c r="AP615" s="1234"/>
      <c r="AQ615" s="1234"/>
      <c r="AR615" s="1234"/>
      <c r="AS615" s="1234"/>
      <c r="AT615" s="1234"/>
      <c r="AU615" s="1234"/>
      <c r="AV615" s="1234"/>
      <c r="AW615" s="1234"/>
      <c r="AX615" s="1235"/>
      <c r="AY615" s="378"/>
      <c r="AZ615" s="41">
        <f t="shared" si="245"/>
        <v>0</v>
      </c>
      <c r="BA615" s="41">
        <f t="shared" si="262"/>
        <v>0</v>
      </c>
      <c r="BB615" s="73" t="s">
        <v>806</v>
      </c>
      <c r="BD615" s="75"/>
    </row>
    <row r="616" spans="1:56" s="226" customFormat="1" ht="23.25">
      <c r="B616" s="223">
        <f>COUNT(B618:B619)</f>
        <v>1</v>
      </c>
      <c r="C616" s="1029" t="s">
        <v>118</v>
      </c>
      <c r="D616" s="264"/>
      <c r="E616" s="223"/>
      <c r="F616" s="223"/>
      <c r="G616" s="223"/>
      <c r="H616" s="223"/>
      <c r="I616" s="223"/>
      <c r="J616" s="223"/>
      <c r="K616" s="223"/>
      <c r="L616" s="223"/>
      <c r="M616" s="227">
        <f>SUM(M617:M619)</f>
        <v>22000000</v>
      </c>
      <c r="N616" s="227">
        <f t="shared" ref="N616:O616" si="274">SUM(N617:N619)</f>
        <v>0</v>
      </c>
      <c r="O616" s="227">
        <f t="shared" si="274"/>
        <v>22000000</v>
      </c>
      <c r="P616" s="223"/>
      <c r="U616" s="226">
        <f>SUM(U617:U618)</f>
        <v>1000</v>
      </c>
      <c r="X616" s="226">
        <f>SUM(X617:X619)</f>
        <v>2.5000000000000001E-4</v>
      </c>
      <c r="Y616" s="226">
        <f t="shared" ref="Y616:AB616" si="275">SUM(Y617:Y619)</f>
        <v>80</v>
      </c>
      <c r="Z616" s="226">
        <f t="shared" si="275"/>
        <v>76.347031963470315</v>
      </c>
      <c r="AA616" s="226">
        <f t="shared" si="275"/>
        <v>0</v>
      </c>
      <c r="AB616" s="226">
        <f t="shared" si="275"/>
        <v>0</v>
      </c>
      <c r="AH616" s="223"/>
      <c r="AI616" s="223"/>
      <c r="AJ616" s="227">
        <f t="shared" ref="AJ616:AX616" si="276">SUM(AJ617:AJ619)</f>
        <v>22000000</v>
      </c>
      <c r="AK616" s="265">
        <f t="shared" si="276"/>
        <v>0</v>
      </c>
      <c r="AL616" s="227">
        <f t="shared" si="276"/>
        <v>22000000</v>
      </c>
      <c r="AM616" s="227">
        <f t="shared" si="276"/>
        <v>220000</v>
      </c>
      <c r="AN616" s="227">
        <f t="shared" si="276"/>
        <v>660000</v>
      </c>
      <c r="AO616" s="227">
        <f t="shared" si="276"/>
        <v>1320000</v>
      </c>
      <c r="AP616" s="227">
        <f t="shared" si="276"/>
        <v>1760000</v>
      </c>
      <c r="AQ616" s="227">
        <f t="shared" si="276"/>
        <v>2200000</v>
      </c>
      <c r="AR616" s="227">
        <f t="shared" si="276"/>
        <v>3520000</v>
      </c>
      <c r="AS616" s="227">
        <f t="shared" si="276"/>
        <v>4840000</v>
      </c>
      <c r="AT616" s="227">
        <f t="shared" si="276"/>
        <v>3300000</v>
      </c>
      <c r="AU616" s="227">
        <f t="shared" si="276"/>
        <v>1760000</v>
      </c>
      <c r="AV616" s="227">
        <f t="shared" si="276"/>
        <v>1100000</v>
      </c>
      <c r="AW616" s="227">
        <f t="shared" si="276"/>
        <v>880000</v>
      </c>
      <c r="AX616" s="266">
        <f t="shared" si="276"/>
        <v>440000</v>
      </c>
      <c r="AY616" s="266"/>
      <c r="AZ616" s="41">
        <f t="shared" si="245"/>
        <v>22000000</v>
      </c>
      <c r="BA616" s="41">
        <f t="shared" si="262"/>
        <v>0</v>
      </c>
      <c r="BB616" s="254" t="s">
        <v>76</v>
      </c>
      <c r="BD616" s="267"/>
    </row>
    <row r="617" spans="1:56" s="74" customFormat="1" ht="23.25">
      <c r="B617" s="73"/>
      <c r="C617" s="1301"/>
      <c r="D617" s="1233"/>
      <c r="E617" s="73"/>
      <c r="F617" s="73"/>
      <c r="G617" s="73"/>
      <c r="H617" s="73"/>
      <c r="I617" s="73"/>
      <c r="J617" s="73"/>
      <c r="K617" s="73"/>
      <c r="L617" s="73"/>
      <c r="M617" s="1234"/>
      <c r="N617" s="1234"/>
      <c r="O617" s="73"/>
      <c r="P617" s="73"/>
      <c r="AH617" s="73"/>
      <c r="AI617" s="73"/>
      <c r="AJ617" s="73"/>
      <c r="AK617" s="911"/>
      <c r="AL617" s="1234"/>
      <c r="AM617" s="1234"/>
      <c r="AN617" s="1234"/>
      <c r="AO617" s="1234"/>
      <c r="AP617" s="1234"/>
      <c r="AQ617" s="1234"/>
      <c r="AR617" s="1234"/>
      <c r="AS617" s="1234"/>
      <c r="AT617" s="1234"/>
      <c r="AU617" s="1234"/>
      <c r="AV617" s="1234"/>
      <c r="AW617" s="1234"/>
      <c r="AX617" s="1235"/>
      <c r="AY617" s="378"/>
      <c r="AZ617" s="41">
        <f t="shared" si="245"/>
        <v>0</v>
      </c>
      <c r="BA617" s="41">
        <f t="shared" si="262"/>
        <v>0</v>
      </c>
      <c r="BB617" s="73" t="s">
        <v>76</v>
      </c>
      <c r="BD617" s="75"/>
    </row>
    <row r="618" spans="1:56" s="130" customFormat="1" ht="24" customHeight="1">
      <c r="A618" s="110">
        <v>2</v>
      </c>
      <c r="B618" s="234">
        <v>1</v>
      </c>
      <c r="C618" s="892" t="s">
        <v>870</v>
      </c>
      <c r="D618" s="110">
        <v>4.2</v>
      </c>
      <c r="E618" s="555" t="s">
        <v>625</v>
      </c>
      <c r="F618" s="409" t="s">
        <v>871</v>
      </c>
      <c r="G618" s="409" t="s">
        <v>224</v>
      </c>
      <c r="H618" s="409" t="s">
        <v>76</v>
      </c>
      <c r="I618" s="605" t="s">
        <v>78</v>
      </c>
      <c r="J618" s="238" t="s">
        <v>109</v>
      </c>
      <c r="K618" s="239">
        <v>19.315300000000001</v>
      </c>
      <c r="L618" s="239">
        <v>99.516900000000007</v>
      </c>
      <c r="M618" s="125">
        <v>22000000</v>
      </c>
      <c r="N618" s="125"/>
      <c r="O618" s="125">
        <v>22000000</v>
      </c>
      <c r="P618" s="409">
        <v>1</v>
      </c>
      <c r="Q618" s="409">
        <v>2</v>
      </c>
      <c r="R618" s="409">
        <v>4</v>
      </c>
      <c r="S618" s="409">
        <v>4</v>
      </c>
      <c r="T618" s="409">
        <v>2</v>
      </c>
      <c r="U618" s="241">
        <v>1000</v>
      </c>
      <c r="V618" s="1152" t="s">
        <v>79</v>
      </c>
      <c r="W618" s="110"/>
      <c r="X618" s="1153">
        <v>2.5000000000000001E-4</v>
      </c>
      <c r="Y618" s="245">
        <v>80</v>
      </c>
      <c r="Z618" s="1037">
        <v>76.347031963470315</v>
      </c>
      <c r="AA618" s="110" t="s">
        <v>79</v>
      </c>
      <c r="AB618" s="110" t="s">
        <v>79</v>
      </c>
      <c r="AC618" s="110">
        <v>2563</v>
      </c>
      <c r="AD618" s="110">
        <v>2563</v>
      </c>
      <c r="AE618" s="110">
        <v>1</v>
      </c>
      <c r="AF618" s="110">
        <v>365</v>
      </c>
      <c r="AG618" s="110" t="s">
        <v>80</v>
      </c>
      <c r="AH618" s="110"/>
      <c r="AI618" s="110"/>
      <c r="AJ618" s="125">
        <v>22000000</v>
      </c>
      <c r="AK618" s="128"/>
      <c r="AL618" s="125">
        <v>22000000</v>
      </c>
      <c r="AM618" s="125">
        <v>220000</v>
      </c>
      <c r="AN618" s="125">
        <v>660000</v>
      </c>
      <c r="AO618" s="125">
        <v>1320000</v>
      </c>
      <c r="AP618" s="125">
        <v>1760000</v>
      </c>
      <c r="AQ618" s="125">
        <v>2200000</v>
      </c>
      <c r="AR618" s="125">
        <v>3520000</v>
      </c>
      <c r="AS618" s="125">
        <v>4840000</v>
      </c>
      <c r="AT618" s="125">
        <v>3300000</v>
      </c>
      <c r="AU618" s="125">
        <v>1760000</v>
      </c>
      <c r="AV618" s="125">
        <v>1100000</v>
      </c>
      <c r="AW618" s="125">
        <v>880000</v>
      </c>
      <c r="AX618" s="179">
        <v>440000</v>
      </c>
      <c r="AY618" s="180"/>
      <c r="AZ618" s="41">
        <f t="shared" si="245"/>
        <v>22000000</v>
      </c>
      <c r="BA618" s="41">
        <f t="shared" si="262"/>
        <v>0</v>
      </c>
      <c r="BB618" s="110" t="s">
        <v>76</v>
      </c>
      <c r="BD618" s="181"/>
    </row>
    <row r="619" spans="1:56" s="74" customFormat="1" ht="23.25">
      <c r="B619" s="73"/>
      <c r="C619" s="1304"/>
      <c r="D619" s="1233"/>
      <c r="E619" s="73"/>
      <c r="F619" s="73"/>
      <c r="G619" s="73"/>
      <c r="H619" s="73"/>
      <c r="I619" s="73"/>
      <c r="J619" s="73"/>
      <c r="K619" s="73"/>
      <c r="L619" s="73"/>
      <c r="M619" s="1234"/>
      <c r="N619" s="1234"/>
      <c r="O619" s="73"/>
      <c r="P619" s="73"/>
      <c r="U619" s="1305"/>
      <c r="Y619" s="1305"/>
      <c r="Z619" s="1305"/>
      <c r="AH619" s="73"/>
      <c r="AI619" s="73"/>
      <c r="AJ619" s="73"/>
      <c r="AK619" s="911"/>
      <c r="AL619" s="1234"/>
      <c r="AM619" s="1234"/>
      <c r="AN619" s="1234"/>
      <c r="AO619" s="1234"/>
      <c r="AP619" s="1234"/>
      <c r="AQ619" s="1234"/>
      <c r="AR619" s="1234"/>
      <c r="AS619" s="1234"/>
      <c r="AT619" s="1234"/>
      <c r="AU619" s="1234"/>
      <c r="AV619" s="1234"/>
      <c r="AW619" s="1234"/>
      <c r="AX619" s="1235"/>
      <c r="AY619" s="378"/>
      <c r="AZ619" s="41">
        <f t="shared" si="245"/>
        <v>0</v>
      </c>
      <c r="BA619" s="41">
        <f t="shared" si="262"/>
        <v>0</v>
      </c>
      <c r="BB619" s="73" t="s">
        <v>76</v>
      </c>
      <c r="BD619" s="75"/>
    </row>
    <row r="620" spans="1:56" s="226" customFormat="1" ht="23.25">
      <c r="B620" s="223">
        <f>COUNT(B621:B632)</f>
        <v>10</v>
      </c>
      <c r="C620" s="1029" t="s">
        <v>126</v>
      </c>
      <c r="D620" s="264"/>
      <c r="E620" s="223"/>
      <c r="F620" s="223"/>
      <c r="G620" s="223"/>
      <c r="H620" s="223"/>
      <c r="I620" s="223"/>
      <c r="J620" s="223"/>
      <c r="K620" s="223"/>
      <c r="L620" s="223"/>
      <c r="M620" s="227">
        <f>SUM(M621:M632)</f>
        <v>159000000</v>
      </c>
      <c r="N620" s="227">
        <f t="shared" ref="N620:O620" si="277">SUM(N621:N632)</f>
        <v>0</v>
      </c>
      <c r="O620" s="227">
        <f t="shared" si="277"/>
        <v>159000000</v>
      </c>
      <c r="P620" s="223"/>
      <c r="U620" s="226">
        <f>SUM(U621:U632)</f>
        <v>160</v>
      </c>
      <c r="V620" s="226">
        <f t="shared" ref="V620:Z620" si="278">SUM(V621:V632)</f>
        <v>1034</v>
      </c>
      <c r="W620" s="228">
        <f t="shared" si="278"/>
        <v>0</v>
      </c>
      <c r="X620" s="228">
        <f t="shared" si="278"/>
        <v>0</v>
      </c>
      <c r="Y620" s="226">
        <f t="shared" si="278"/>
        <v>48</v>
      </c>
      <c r="Z620" s="226">
        <f t="shared" si="278"/>
        <v>510</v>
      </c>
      <c r="AH620" s="223"/>
      <c r="AI620" s="223"/>
      <c r="AJ620" s="333">
        <f>SUM(AJ621:AJ632)</f>
        <v>159000000</v>
      </c>
      <c r="AK620" s="265">
        <f t="shared" ref="AK620:AX620" si="279">SUM(AK621:AK632)</f>
        <v>0</v>
      </c>
      <c r="AL620" s="333">
        <f t="shared" si="279"/>
        <v>159000000</v>
      </c>
      <c r="AM620" s="333">
        <f t="shared" si="279"/>
        <v>0</v>
      </c>
      <c r="AN620" s="333">
        <f t="shared" si="279"/>
        <v>0</v>
      </c>
      <c r="AO620" s="333">
        <f t="shared" si="279"/>
        <v>7950000</v>
      </c>
      <c r="AP620" s="333">
        <f t="shared" si="279"/>
        <v>15900000</v>
      </c>
      <c r="AQ620" s="333">
        <f t="shared" si="279"/>
        <v>23850000</v>
      </c>
      <c r="AR620" s="333">
        <f t="shared" si="279"/>
        <v>23850000</v>
      </c>
      <c r="AS620" s="333">
        <f t="shared" si="279"/>
        <v>39750000</v>
      </c>
      <c r="AT620" s="333">
        <f t="shared" si="279"/>
        <v>31800000</v>
      </c>
      <c r="AU620" s="333">
        <f t="shared" si="279"/>
        <v>7950000</v>
      </c>
      <c r="AV620" s="333">
        <f t="shared" si="279"/>
        <v>7950000</v>
      </c>
      <c r="AW620" s="333">
        <f t="shared" si="279"/>
        <v>0</v>
      </c>
      <c r="AX620" s="334">
        <f t="shared" si="279"/>
        <v>0</v>
      </c>
      <c r="AY620" s="334"/>
      <c r="AZ620" s="41">
        <f t="shared" si="245"/>
        <v>159000000</v>
      </c>
      <c r="BA620" s="41">
        <f t="shared" si="262"/>
        <v>0</v>
      </c>
      <c r="BB620" s="254" t="s">
        <v>83</v>
      </c>
      <c r="BD620" s="267"/>
    </row>
    <row r="621" spans="1:56" s="74" customFormat="1" ht="23.25">
      <c r="B621" s="73"/>
      <c r="C621" s="1203"/>
      <c r="D621" s="1233"/>
      <c r="E621" s="73"/>
      <c r="F621" s="73"/>
      <c r="G621" s="73"/>
      <c r="H621" s="73"/>
      <c r="I621" s="73"/>
      <c r="J621" s="73"/>
      <c r="K621" s="73"/>
      <c r="L621" s="73"/>
      <c r="M621" s="1234"/>
      <c r="N621" s="1234"/>
      <c r="O621" s="73"/>
      <c r="P621" s="73"/>
      <c r="AH621" s="73"/>
      <c r="AI621" s="73"/>
      <c r="AJ621" s="73"/>
      <c r="AK621" s="911"/>
      <c r="AL621" s="1234"/>
      <c r="AM621" s="1234"/>
      <c r="AN621" s="1234"/>
      <c r="AO621" s="1234"/>
      <c r="AP621" s="1234"/>
      <c r="AQ621" s="1234"/>
      <c r="AR621" s="1234"/>
      <c r="AS621" s="1234"/>
      <c r="AT621" s="1234"/>
      <c r="AU621" s="1234"/>
      <c r="AV621" s="1234"/>
      <c r="AW621" s="1234"/>
      <c r="AX621" s="1235"/>
      <c r="AY621" s="378"/>
      <c r="AZ621" s="41">
        <f t="shared" si="245"/>
        <v>0</v>
      </c>
      <c r="BA621" s="41">
        <f t="shared" si="262"/>
        <v>0</v>
      </c>
      <c r="BB621" s="73" t="s">
        <v>83</v>
      </c>
      <c r="BD621" s="75"/>
    </row>
    <row r="622" spans="1:56" s="130" customFormat="1" ht="23.25">
      <c r="A622" s="110">
        <v>2</v>
      </c>
      <c r="B622" s="110">
        <v>1</v>
      </c>
      <c r="C622" s="174" t="s">
        <v>872</v>
      </c>
      <c r="D622" s="110">
        <v>4.2</v>
      </c>
      <c r="E622" s="110">
        <v>3</v>
      </c>
      <c r="F622" s="122" t="s">
        <v>873</v>
      </c>
      <c r="G622" s="122" t="s">
        <v>874</v>
      </c>
      <c r="H622" s="122" t="s">
        <v>83</v>
      </c>
      <c r="I622" s="122" t="s">
        <v>84</v>
      </c>
      <c r="J622" s="110" t="s">
        <v>85</v>
      </c>
      <c r="K622" s="110">
        <v>18.464099999999998</v>
      </c>
      <c r="L622" s="110">
        <v>100.9933</v>
      </c>
      <c r="M622" s="125">
        <v>17000000</v>
      </c>
      <c r="N622" s="125"/>
      <c r="O622" s="125">
        <v>17000000</v>
      </c>
      <c r="P622" s="110">
        <v>4</v>
      </c>
      <c r="Q622" s="110">
        <v>4</v>
      </c>
      <c r="R622" s="110">
        <v>4</v>
      </c>
      <c r="S622" s="110">
        <v>4</v>
      </c>
      <c r="T622" s="110">
        <v>4</v>
      </c>
      <c r="U622" s="359">
        <v>160</v>
      </c>
      <c r="V622" s="359"/>
      <c r="W622" s="359"/>
      <c r="X622" s="359"/>
      <c r="Y622" s="109">
        <v>48</v>
      </c>
      <c r="Z622" s="109">
        <v>150</v>
      </c>
      <c r="AA622" s="110"/>
      <c r="AB622" s="110"/>
      <c r="AC622" s="110">
        <v>2563</v>
      </c>
      <c r="AD622" s="110">
        <v>2563</v>
      </c>
      <c r="AE622" s="110" t="s">
        <v>69</v>
      </c>
      <c r="AF622" s="262">
        <v>240</v>
      </c>
      <c r="AG622" s="110" t="s">
        <v>86</v>
      </c>
      <c r="AH622" s="110"/>
      <c r="AI622" s="110"/>
      <c r="AJ622" s="125">
        <v>17000000</v>
      </c>
      <c r="AK622" s="128"/>
      <c r="AL622" s="125">
        <f t="shared" ref="AL622:AL631" si="280">SUM(AM622:AX622)</f>
        <v>17000000</v>
      </c>
      <c r="AM622" s="125"/>
      <c r="AO622" s="125">
        <f t="shared" ref="AO622:AO631" si="281">AJ622*0.05</f>
        <v>850000</v>
      </c>
      <c r="AP622" s="125">
        <f t="shared" ref="AP622:AP631" si="282">AJ622*0.1</f>
        <v>1700000</v>
      </c>
      <c r="AQ622" s="125">
        <f t="shared" ref="AQ622:AQ631" si="283">AJ622*0.15</f>
        <v>2550000</v>
      </c>
      <c r="AR622" s="125">
        <f t="shared" ref="AR622:AR631" si="284">AJ622*0.15</f>
        <v>2550000</v>
      </c>
      <c r="AS622" s="125">
        <f t="shared" ref="AS622:AS631" si="285">AJ622*0.25</f>
        <v>4250000</v>
      </c>
      <c r="AT622" s="125">
        <f t="shared" ref="AT622:AT631" si="286">AJ622*0.2</f>
        <v>3400000</v>
      </c>
      <c r="AU622" s="125">
        <f t="shared" ref="AU622:AU631" si="287">AJ622*0.05</f>
        <v>850000</v>
      </c>
      <c r="AV622" s="125">
        <f t="shared" ref="AV622:AV631" si="288">AJ622*0.05</f>
        <v>850000</v>
      </c>
      <c r="AW622" s="125"/>
      <c r="AX622" s="179"/>
      <c r="AY622" s="180"/>
      <c r="AZ622" s="41">
        <f t="shared" si="245"/>
        <v>17000000</v>
      </c>
      <c r="BA622" s="41">
        <f t="shared" si="262"/>
        <v>0</v>
      </c>
      <c r="BB622" s="110" t="s">
        <v>83</v>
      </c>
      <c r="BD622" s="181"/>
    </row>
    <row r="623" spans="1:56" s="130" customFormat="1" ht="23.25">
      <c r="A623" s="110">
        <v>2</v>
      </c>
      <c r="B623" s="110">
        <v>2</v>
      </c>
      <c r="C623" s="174" t="s">
        <v>875</v>
      </c>
      <c r="D623" s="110">
        <v>4.2</v>
      </c>
      <c r="E623" s="110">
        <v>3</v>
      </c>
      <c r="F623" s="831" t="s">
        <v>876</v>
      </c>
      <c r="G623" s="831" t="s">
        <v>311</v>
      </c>
      <c r="H623" s="831" t="s">
        <v>83</v>
      </c>
      <c r="I623" s="122" t="s">
        <v>84</v>
      </c>
      <c r="J623" s="110" t="s">
        <v>85</v>
      </c>
      <c r="K623" s="643">
        <v>19.4148</v>
      </c>
      <c r="L623" s="644">
        <v>101.19410000000001</v>
      </c>
      <c r="M623" s="1306">
        <v>10000000</v>
      </c>
      <c r="N623" s="125"/>
      <c r="O623" s="1306">
        <v>10000000</v>
      </c>
      <c r="P623" s="110">
        <v>4</v>
      </c>
      <c r="Q623" s="110">
        <v>4</v>
      </c>
      <c r="R623" s="110">
        <v>4</v>
      </c>
      <c r="S623" s="110">
        <v>4</v>
      </c>
      <c r="T623" s="110">
        <v>4</v>
      </c>
      <c r="U623" s="110"/>
      <c r="V623" s="359">
        <v>200</v>
      </c>
      <c r="W623" s="109"/>
      <c r="X623" s="359"/>
      <c r="Y623" s="109" t="s">
        <v>79</v>
      </c>
      <c r="Z623" s="109">
        <v>100</v>
      </c>
      <c r="AA623" s="110"/>
      <c r="AB623" s="110"/>
      <c r="AC623" s="110">
        <v>2563</v>
      </c>
      <c r="AD623" s="110">
        <v>2563</v>
      </c>
      <c r="AE623" s="110" t="s">
        <v>69</v>
      </c>
      <c r="AF623" s="262">
        <v>240</v>
      </c>
      <c r="AG623" s="110" t="s">
        <v>86</v>
      </c>
      <c r="AH623" s="262"/>
      <c r="AI623" s="262"/>
      <c r="AJ623" s="1306">
        <v>10000000</v>
      </c>
      <c r="AK623" s="274"/>
      <c r="AL623" s="125">
        <f t="shared" si="280"/>
        <v>10000000</v>
      </c>
      <c r="AM623" s="1306"/>
      <c r="AN623" s="1306"/>
      <c r="AO623" s="125">
        <f t="shared" si="281"/>
        <v>500000</v>
      </c>
      <c r="AP623" s="125">
        <f t="shared" si="282"/>
        <v>1000000</v>
      </c>
      <c r="AQ623" s="125">
        <f t="shared" si="283"/>
        <v>1500000</v>
      </c>
      <c r="AR623" s="125">
        <f t="shared" si="284"/>
        <v>1500000</v>
      </c>
      <c r="AS623" s="125">
        <f t="shared" si="285"/>
        <v>2500000</v>
      </c>
      <c r="AT623" s="125">
        <f t="shared" si="286"/>
        <v>2000000</v>
      </c>
      <c r="AU623" s="125">
        <f t="shared" si="287"/>
        <v>500000</v>
      </c>
      <c r="AV623" s="125">
        <f t="shared" si="288"/>
        <v>500000</v>
      </c>
      <c r="AW623" s="1306"/>
      <c r="AX623" s="1307"/>
      <c r="AY623" s="1308"/>
      <c r="AZ623" s="41">
        <f t="shared" si="245"/>
        <v>10000000</v>
      </c>
      <c r="BA623" s="41">
        <f t="shared" si="262"/>
        <v>0</v>
      </c>
      <c r="BB623" s="110" t="s">
        <v>83</v>
      </c>
      <c r="BD623" s="181"/>
    </row>
    <row r="624" spans="1:56" s="130" customFormat="1" ht="23.25">
      <c r="A624" s="110">
        <v>2</v>
      </c>
      <c r="B624" s="110">
        <v>3</v>
      </c>
      <c r="C624" s="174" t="s">
        <v>877</v>
      </c>
      <c r="D624" s="110">
        <v>4.2</v>
      </c>
      <c r="E624" s="110">
        <v>3</v>
      </c>
      <c r="F624" s="831" t="s">
        <v>878</v>
      </c>
      <c r="G624" s="831" t="s">
        <v>828</v>
      </c>
      <c r="H624" s="831" t="s">
        <v>83</v>
      </c>
      <c r="I624" s="122" t="s">
        <v>84</v>
      </c>
      <c r="J624" s="110" t="s">
        <v>85</v>
      </c>
      <c r="K624" s="644">
        <v>18.278099999999998</v>
      </c>
      <c r="L624" s="644">
        <v>100.489</v>
      </c>
      <c r="M624" s="178">
        <v>12000000</v>
      </c>
      <c r="N624" s="125"/>
      <c r="O624" s="178">
        <v>12000000</v>
      </c>
      <c r="P624" s="110">
        <v>4</v>
      </c>
      <c r="Q624" s="110">
        <v>4</v>
      </c>
      <c r="R624" s="110">
        <v>4</v>
      </c>
      <c r="S624" s="110">
        <v>4</v>
      </c>
      <c r="T624" s="1309">
        <v>3</v>
      </c>
      <c r="U624" s="110"/>
      <c r="V624" s="359">
        <v>500</v>
      </c>
      <c r="W624" s="359"/>
      <c r="X624" s="359"/>
      <c r="Y624" s="109" t="s">
        <v>79</v>
      </c>
      <c r="Z624" s="109">
        <v>110</v>
      </c>
      <c r="AA624" s="110"/>
      <c r="AB624" s="110"/>
      <c r="AC624" s="110">
        <v>2563</v>
      </c>
      <c r="AD624" s="110">
        <v>2563</v>
      </c>
      <c r="AE624" s="110" t="s">
        <v>69</v>
      </c>
      <c r="AF624" s="262">
        <v>240</v>
      </c>
      <c r="AG624" s="110" t="s">
        <v>86</v>
      </c>
      <c r="AH624" s="262"/>
      <c r="AI624" s="262"/>
      <c r="AJ624" s="178">
        <v>12000000</v>
      </c>
      <c r="AK624" s="116"/>
      <c r="AL624" s="125">
        <f t="shared" si="280"/>
        <v>12000000</v>
      </c>
      <c r="AM624" s="178"/>
      <c r="AN624" s="178"/>
      <c r="AO624" s="125">
        <f t="shared" si="281"/>
        <v>600000</v>
      </c>
      <c r="AP624" s="125">
        <f t="shared" si="282"/>
        <v>1200000</v>
      </c>
      <c r="AQ624" s="125">
        <f t="shared" si="283"/>
        <v>1800000</v>
      </c>
      <c r="AR624" s="125">
        <f t="shared" si="284"/>
        <v>1800000</v>
      </c>
      <c r="AS624" s="125">
        <f t="shared" si="285"/>
        <v>3000000</v>
      </c>
      <c r="AT624" s="125">
        <f t="shared" si="286"/>
        <v>2400000</v>
      </c>
      <c r="AU624" s="125">
        <f t="shared" si="287"/>
        <v>600000</v>
      </c>
      <c r="AV624" s="125">
        <f t="shared" si="288"/>
        <v>600000</v>
      </c>
      <c r="AW624" s="178"/>
      <c r="AX624" s="385"/>
      <c r="AY624" s="171"/>
      <c r="AZ624" s="41">
        <f t="shared" si="245"/>
        <v>12000000</v>
      </c>
      <c r="BA624" s="41">
        <f t="shared" si="262"/>
        <v>0</v>
      </c>
      <c r="BB624" s="110" t="s">
        <v>83</v>
      </c>
      <c r="BD624" s="181"/>
    </row>
    <row r="625" spans="1:56" s="130" customFormat="1" ht="23.25">
      <c r="A625" s="110">
        <v>2</v>
      </c>
      <c r="B625" s="110">
        <v>4</v>
      </c>
      <c r="C625" s="174" t="s">
        <v>879</v>
      </c>
      <c r="D625" s="110">
        <v>4.2</v>
      </c>
      <c r="E625" s="110">
        <v>3</v>
      </c>
      <c r="F625" s="831" t="s">
        <v>310</v>
      </c>
      <c r="G625" s="831" t="s">
        <v>311</v>
      </c>
      <c r="H625" s="831" t="s">
        <v>83</v>
      </c>
      <c r="I625" s="122" t="s">
        <v>84</v>
      </c>
      <c r="J625" s="110" t="s">
        <v>85</v>
      </c>
      <c r="K625" s="644" t="s">
        <v>880</v>
      </c>
      <c r="L625" s="644" t="s">
        <v>881</v>
      </c>
      <c r="M625" s="125">
        <v>15000000</v>
      </c>
      <c r="N625" s="125"/>
      <c r="O625" s="125">
        <v>15000000</v>
      </c>
      <c r="P625" s="110">
        <v>4</v>
      </c>
      <c r="Q625" s="110">
        <v>4</v>
      </c>
      <c r="R625" s="110">
        <v>4</v>
      </c>
      <c r="S625" s="110">
        <v>4</v>
      </c>
      <c r="T625" s="1309">
        <v>3</v>
      </c>
      <c r="U625" s="110" t="s">
        <v>79</v>
      </c>
      <c r="V625" s="359">
        <v>334</v>
      </c>
      <c r="W625" s="359"/>
      <c r="X625" s="359"/>
      <c r="Y625" s="109" t="s">
        <v>79</v>
      </c>
      <c r="Z625" s="109">
        <v>150</v>
      </c>
      <c r="AA625" s="110"/>
      <c r="AB625" s="110"/>
      <c r="AC625" s="110">
        <v>2563</v>
      </c>
      <c r="AD625" s="110">
        <v>2563</v>
      </c>
      <c r="AE625" s="110" t="s">
        <v>69</v>
      </c>
      <c r="AF625" s="262">
        <v>240</v>
      </c>
      <c r="AG625" s="110" t="s">
        <v>86</v>
      </c>
      <c r="AH625" s="194" t="s">
        <v>882</v>
      </c>
      <c r="AI625" s="262"/>
      <c r="AJ625" s="125">
        <v>15000000</v>
      </c>
      <c r="AK625" s="128"/>
      <c r="AL625" s="125">
        <f t="shared" si="280"/>
        <v>15000000</v>
      </c>
      <c r="AM625" s="125"/>
      <c r="AN625" s="125"/>
      <c r="AO625" s="125">
        <f t="shared" si="281"/>
        <v>750000</v>
      </c>
      <c r="AP625" s="125">
        <f t="shared" si="282"/>
        <v>1500000</v>
      </c>
      <c r="AQ625" s="125">
        <f t="shared" si="283"/>
        <v>2250000</v>
      </c>
      <c r="AR625" s="125">
        <f t="shared" si="284"/>
        <v>2250000</v>
      </c>
      <c r="AS625" s="125">
        <f t="shared" si="285"/>
        <v>3750000</v>
      </c>
      <c r="AT625" s="125">
        <f t="shared" si="286"/>
        <v>3000000</v>
      </c>
      <c r="AU625" s="125">
        <f t="shared" si="287"/>
        <v>750000</v>
      </c>
      <c r="AV625" s="125">
        <f t="shared" si="288"/>
        <v>750000</v>
      </c>
      <c r="AW625" s="125"/>
      <c r="AX625" s="179"/>
      <c r="AY625" s="180"/>
      <c r="AZ625" s="41">
        <f t="shared" si="245"/>
        <v>15000000</v>
      </c>
      <c r="BA625" s="41">
        <f t="shared" si="262"/>
        <v>0</v>
      </c>
      <c r="BB625" s="110" t="s">
        <v>83</v>
      </c>
      <c r="BD625" s="181"/>
    </row>
    <row r="626" spans="1:56" s="130" customFormat="1" ht="23.25">
      <c r="A626" s="110">
        <v>2</v>
      </c>
      <c r="B626" s="110">
        <v>5</v>
      </c>
      <c r="C626" s="174" t="s">
        <v>883</v>
      </c>
      <c r="D626" s="110">
        <v>4.2</v>
      </c>
      <c r="E626" s="110">
        <v>3</v>
      </c>
      <c r="F626" s="122" t="s">
        <v>884</v>
      </c>
      <c r="G626" s="122" t="s">
        <v>332</v>
      </c>
      <c r="H626" s="122" t="s">
        <v>83</v>
      </c>
      <c r="I626" s="122" t="s">
        <v>84</v>
      </c>
      <c r="J626" s="110" t="s">
        <v>85</v>
      </c>
      <c r="K626" s="187">
        <v>18.355</v>
      </c>
      <c r="L626" s="187">
        <v>100.5881</v>
      </c>
      <c r="M626" s="125">
        <v>20000000</v>
      </c>
      <c r="N626" s="125"/>
      <c r="O626" s="125">
        <v>20000000</v>
      </c>
      <c r="P626" s="55">
        <v>2</v>
      </c>
      <c r="Q626" s="55">
        <v>2</v>
      </c>
      <c r="R626" s="110">
        <v>4</v>
      </c>
      <c r="S626" s="1309">
        <v>3</v>
      </c>
      <c r="T626" s="55">
        <v>2</v>
      </c>
      <c r="U626" s="110"/>
      <c r="V626" s="359"/>
      <c r="W626" s="359"/>
      <c r="X626" s="359"/>
      <c r="Y626" s="359"/>
      <c r="Z626" s="359"/>
      <c r="AA626" s="110"/>
      <c r="AB626" s="110"/>
      <c r="AC626" s="110">
        <v>2563</v>
      </c>
      <c r="AD626" s="110">
        <v>2563</v>
      </c>
      <c r="AE626" s="110" t="s">
        <v>69</v>
      </c>
      <c r="AF626" s="262">
        <v>240</v>
      </c>
      <c r="AG626" s="110" t="s">
        <v>86</v>
      </c>
      <c r="AH626" s="110" t="s">
        <v>885</v>
      </c>
      <c r="AI626" s="262"/>
      <c r="AJ626" s="125">
        <v>20000000</v>
      </c>
      <c r="AK626" s="128"/>
      <c r="AL626" s="125">
        <f t="shared" si="280"/>
        <v>20000000</v>
      </c>
      <c r="AM626" s="125"/>
      <c r="AN626" s="125"/>
      <c r="AO626" s="125">
        <f t="shared" si="281"/>
        <v>1000000</v>
      </c>
      <c r="AP626" s="125">
        <f t="shared" si="282"/>
        <v>2000000</v>
      </c>
      <c r="AQ626" s="125">
        <f t="shared" si="283"/>
        <v>3000000</v>
      </c>
      <c r="AR626" s="125">
        <f t="shared" si="284"/>
        <v>3000000</v>
      </c>
      <c r="AS626" s="125">
        <f t="shared" si="285"/>
        <v>5000000</v>
      </c>
      <c r="AT626" s="125">
        <f t="shared" si="286"/>
        <v>4000000</v>
      </c>
      <c r="AU626" s="125">
        <f t="shared" si="287"/>
        <v>1000000</v>
      </c>
      <c r="AV626" s="125">
        <f t="shared" si="288"/>
        <v>1000000</v>
      </c>
      <c r="AW626" s="125"/>
      <c r="AX626" s="179"/>
      <c r="AY626" s="180"/>
      <c r="AZ626" s="41">
        <f t="shared" si="245"/>
        <v>20000000</v>
      </c>
      <c r="BA626" s="41">
        <f t="shared" si="262"/>
        <v>0</v>
      </c>
      <c r="BB626" s="110" t="s">
        <v>83</v>
      </c>
      <c r="BD626" s="181"/>
    </row>
    <row r="627" spans="1:56" s="130" customFormat="1" ht="23.25">
      <c r="A627" s="110">
        <v>2</v>
      </c>
      <c r="B627" s="110">
        <v>6</v>
      </c>
      <c r="C627" s="174" t="s">
        <v>886</v>
      </c>
      <c r="D627" s="110">
        <v>4.2</v>
      </c>
      <c r="E627" s="110">
        <v>3</v>
      </c>
      <c r="F627" s="122" t="s">
        <v>887</v>
      </c>
      <c r="G627" s="122" t="s">
        <v>888</v>
      </c>
      <c r="H627" s="122" t="s">
        <v>83</v>
      </c>
      <c r="I627" s="122" t="s">
        <v>84</v>
      </c>
      <c r="J627" s="110" t="s">
        <v>85</v>
      </c>
      <c r="K627" s="110">
        <v>19.360399999999998</v>
      </c>
      <c r="L627" s="110">
        <v>1006128</v>
      </c>
      <c r="M627" s="125">
        <v>10000000</v>
      </c>
      <c r="N627" s="125"/>
      <c r="O627" s="125">
        <v>10000000</v>
      </c>
      <c r="P627" s="55">
        <v>2</v>
      </c>
      <c r="Q627" s="55">
        <v>2</v>
      </c>
      <c r="R627" s="1309">
        <v>3</v>
      </c>
      <c r="S627" s="1309">
        <v>3</v>
      </c>
      <c r="T627" s="55">
        <v>2</v>
      </c>
      <c r="U627" s="359"/>
      <c r="V627" s="359"/>
      <c r="W627" s="359"/>
      <c r="X627" s="359"/>
      <c r="Y627" s="359"/>
      <c r="Z627" s="359"/>
      <c r="AA627" s="110"/>
      <c r="AB627" s="110"/>
      <c r="AC627" s="110">
        <v>2563</v>
      </c>
      <c r="AD627" s="110">
        <v>2563</v>
      </c>
      <c r="AE627" s="110" t="s">
        <v>69</v>
      </c>
      <c r="AF627" s="262">
        <v>240</v>
      </c>
      <c r="AG627" s="110" t="s">
        <v>86</v>
      </c>
      <c r="AH627" s="110" t="s">
        <v>885</v>
      </c>
      <c r="AI627" s="262"/>
      <c r="AJ627" s="125">
        <v>10000000</v>
      </c>
      <c r="AK627" s="128"/>
      <c r="AL627" s="125">
        <f t="shared" si="280"/>
        <v>10000000</v>
      </c>
      <c r="AM627" s="125"/>
      <c r="AN627" s="125"/>
      <c r="AO627" s="125">
        <f t="shared" si="281"/>
        <v>500000</v>
      </c>
      <c r="AP627" s="125">
        <f t="shared" si="282"/>
        <v>1000000</v>
      </c>
      <c r="AQ627" s="125">
        <f t="shared" si="283"/>
        <v>1500000</v>
      </c>
      <c r="AR627" s="125">
        <f t="shared" si="284"/>
        <v>1500000</v>
      </c>
      <c r="AS627" s="125">
        <f t="shared" si="285"/>
        <v>2500000</v>
      </c>
      <c r="AT627" s="125">
        <f t="shared" si="286"/>
        <v>2000000</v>
      </c>
      <c r="AU627" s="125">
        <f t="shared" si="287"/>
        <v>500000</v>
      </c>
      <c r="AV627" s="125">
        <f t="shared" si="288"/>
        <v>500000</v>
      </c>
      <c r="AW627" s="178"/>
      <c r="AX627" s="385"/>
      <c r="AY627" s="171"/>
      <c r="AZ627" s="41">
        <f t="shared" si="245"/>
        <v>10000000</v>
      </c>
      <c r="BA627" s="41">
        <f t="shared" si="262"/>
        <v>0</v>
      </c>
      <c r="BB627" s="110" t="s">
        <v>83</v>
      </c>
      <c r="BD627" s="181"/>
    </row>
    <row r="628" spans="1:56" s="130" customFormat="1" ht="23.25">
      <c r="A628" s="110">
        <v>2</v>
      </c>
      <c r="B628" s="110">
        <v>7</v>
      </c>
      <c r="C628" s="174" t="s">
        <v>889</v>
      </c>
      <c r="D628" s="110">
        <v>4.2</v>
      </c>
      <c r="E628" s="110">
        <v>3</v>
      </c>
      <c r="F628" s="122" t="s">
        <v>890</v>
      </c>
      <c r="G628" s="122" t="s">
        <v>671</v>
      </c>
      <c r="H628" s="122" t="s">
        <v>83</v>
      </c>
      <c r="I628" s="122" t="s">
        <v>84</v>
      </c>
      <c r="J628" s="110" t="s">
        <v>85</v>
      </c>
      <c r="K628" s="110">
        <v>18.901700000000002</v>
      </c>
      <c r="L628" s="110">
        <v>100.4393</v>
      </c>
      <c r="M628" s="125">
        <v>20000000</v>
      </c>
      <c r="N628" s="125"/>
      <c r="O628" s="125">
        <v>20000000</v>
      </c>
      <c r="P628" s="55">
        <v>2</v>
      </c>
      <c r="Q628" s="55">
        <v>2</v>
      </c>
      <c r="R628" s="1309">
        <v>3</v>
      </c>
      <c r="S628" s="1309">
        <v>3</v>
      </c>
      <c r="T628" s="55">
        <v>2</v>
      </c>
      <c r="U628" s="359"/>
      <c r="V628" s="359"/>
      <c r="W628" s="359"/>
      <c r="X628" s="359"/>
      <c r="Y628" s="359"/>
      <c r="Z628" s="359"/>
      <c r="AA628" s="110"/>
      <c r="AB628" s="110"/>
      <c r="AC628" s="110">
        <v>2563</v>
      </c>
      <c r="AD628" s="110">
        <v>2563</v>
      </c>
      <c r="AE628" s="110" t="s">
        <v>69</v>
      </c>
      <c r="AF628" s="262">
        <v>240</v>
      </c>
      <c r="AG628" s="110" t="s">
        <v>86</v>
      </c>
      <c r="AH628" s="110" t="s">
        <v>885</v>
      </c>
      <c r="AI628" s="262"/>
      <c r="AJ628" s="125">
        <v>20000000</v>
      </c>
      <c r="AK628" s="128"/>
      <c r="AL628" s="125">
        <f t="shared" si="280"/>
        <v>20000000</v>
      </c>
      <c r="AM628" s="125"/>
      <c r="AN628" s="125"/>
      <c r="AO628" s="125">
        <f t="shared" si="281"/>
        <v>1000000</v>
      </c>
      <c r="AP628" s="125">
        <f t="shared" si="282"/>
        <v>2000000</v>
      </c>
      <c r="AQ628" s="125">
        <f t="shared" si="283"/>
        <v>3000000</v>
      </c>
      <c r="AR628" s="125">
        <f t="shared" si="284"/>
        <v>3000000</v>
      </c>
      <c r="AS628" s="125">
        <f t="shared" si="285"/>
        <v>5000000</v>
      </c>
      <c r="AT628" s="125">
        <f t="shared" si="286"/>
        <v>4000000</v>
      </c>
      <c r="AU628" s="125">
        <f t="shared" si="287"/>
        <v>1000000</v>
      </c>
      <c r="AV628" s="125">
        <f t="shared" si="288"/>
        <v>1000000</v>
      </c>
      <c r="AW628" s="178"/>
      <c r="AX628" s="385"/>
      <c r="AY628" s="171"/>
      <c r="AZ628" s="41">
        <f t="shared" si="245"/>
        <v>20000000</v>
      </c>
      <c r="BA628" s="41">
        <f t="shared" si="262"/>
        <v>0</v>
      </c>
      <c r="BB628" s="110" t="s">
        <v>83</v>
      </c>
      <c r="BD628" s="181"/>
    </row>
    <row r="629" spans="1:56" s="130" customFormat="1" ht="23.25">
      <c r="A629" s="110">
        <v>2</v>
      </c>
      <c r="B629" s="110">
        <v>8</v>
      </c>
      <c r="C629" s="174" t="s">
        <v>891</v>
      </c>
      <c r="D629" s="110">
        <v>4.2</v>
      </c>
      <c r="E629" s="110">
        <v>3</v>
      </c>
      <c r="F629" s="122" t="s">
        <v>890</v>
      </c>
      <c r="G629" s="122" t="s">
        <v>671</v>
      </c>
      <c r="H629" s="122" t="s">
        <v>83</v>
      </c>
      <c r="I629" s="122" t="s">
        <v>84</v>
      </c>
      <c r="J629" s="110" t="s">
        <v>85</v>
      </c>
      <c r="K629" s="110">
        <v>18.888100000000001</v>
      </c>
      <c r="L629" s="110">
        <v>100.4772</v>
      </c>
      <c r="M629" s="125">
        <v>20000000</v>
      </c>
      <c r="N629" s="125"/>
      <c r="O629" s="125">
        <v>20000000</v>
      </c>
      <c r="P629" s="55">
        <v>2</v>
      </c>
      <c r="Q629" s="55">
        <v>2</v>
      </c>
      <c r="R629" s="1309">
        <v>3</v>
      </c>
      <c r="S629" s="1309">
        <v>3</v>
      </c>
      <c r="T629" s="55">
        <v>2</v>
      </c>
      <c r="U629" s="110"/>
      <c r="V629" s="359"/>
      <c r="W629" s="359"/>
      <c r="X629" s="359"/>
      <c r="Y629" s="359"/>
      <c r="Z629" s="359"/>
      <c r="AA629" s="110"/>
      <c r="AB629" s="110"/>
      <c r="AC629" s="110">
        <v>2563</v>
      </c>
      <c r="AD629" s="110">
        <v>2563</v>
      </c>
      <c r="AE629" s="110" t="s">
        <v>69</v>
      </c>
      <c r="AF629" s="262">
        <v>240</v>
      </c>
      <c r="AG629" s="110" t="s">
        <v>86</v>
      </c>
      <c r="AH629" s="110" t="s">
        <v>885</v>
      </c>
      <c r="AI629" s="110"/>
      <c r="AJ629" s="125">
        <v>20000000</v>
      </c>
      <c r="AK629" s="128"/>
      <c r="AL629" s="125">
        <f t="shared" si="280"/>
        <v>20000000</v>
      </c>
      <c r="AM629" s="125"/>
      <c r="AN629" s="125"/>
      <c r="AO629" s="125">
        <f t="shared" si="281"/>
        <v>1000000</v>
      </c>
      <c r="AP629" s="125">
        <f t="shared" si="282"/>
        <v>2000000</v>
      </c>
      <c r="AQ629" s="125">
        <f t="shared" si="283"/>
        <v>3000000</v>
      </c>
      <c r="AR629" s="125">
        <f t="shared" si="284"/>
        <v>3000000</v>
      </c>
      <c r="AS629" s="125">
        <f t="shared" si="285"/>
        <v>5000000</v>
      </c>
      <c r="AT629" s="125">
        <f t="shared" si="286"/>
        <v>4000000</v>
      </c>
      <c r="AU629" s="125">
        <f t="shared" si="287"/>
        <v>1000000</v>
      </c>
      <c r="AV629" s="125">
        <f t="shared" si="288"/>
        <v>1000000</v>
      </c>
      <c r="AW629" s="125"/>
      <c r="AX629" s="179"/>
      <c r="AY629" s="180"/>
      <c r="AZ629" s="41">
        <f t="shared" si="245"/>
        <v>20000000</v>
      </c>
      <c r="BA629" s="41">
        <f t="shared" si="262"/>
        <v>0</v>
      </c>
      <c r="BB629" s="110" t="s">
        <v>83</v>
      </c>
      <c r="BD629" s="181"/>
    </row>
    <row r="630" spans="1:56" s="130" customFormat="1" ht="23.25">
      <c r="A630" s="110">
        <v>2</v>
      </c>
      <c r="B630" s="110">
        <v>9</v>
      </c>
      <c r="C630" s="66" t="s">
        <v>892</v>
      </c>
      <c r="D630" s="110">
        <v>4.2</v>
      </c>
      <c r="E630" s="110">
        <v>3</v>
      </c>
      <c r="F630" s="122" t="s">
        <v>593</v>
      </c>
      <c r="G630" s="122" t="s">
        <v>193</v>
      </c>
      <c r="H630" s="122" t="s">
        <v>83</v>
      </c>
      <c r="I630" s="122" t="s">
        <v>84</v>
      </c>
      <c r="J630" s="110" t="s">
        <v>85</v>
      </c>
      <c r="K630" s="110">
        <v>18.593800000000002</v>
      </c>
      <c r="L630" s="110">
        <v>100.8984</v>
      </c>
      <c r="M630" s="125">
        <v>20000000</v>
      </c>
      <c r="N630" s="125"/>
      <c r="O630" s="125">
        <v>20000000</v>
      </c>
      <c r="P630" s="55">
        <v>2</v>
      </c>
      <c r="Q630" s="55">
        <v>2</v>
      </c>
      <c r="R630" s="1309">
        <v>3</v>
      </c>
      <c r="S630" s="1309">
        <v>3</v>
      </c>
      <c r="T630" s="55">
        <v>2</v>
      </c>
      <c r="U630" s="110"/>
      <c r="V630" s="359"/>
      <c r="W630" s="359"/>
      <c r="X630" s="359"/>
      <c r="Y630" s="359"/>
      <c r="Z630" s="359"/>
      <c r="AA630" s="110"/>
      <c r="AB630" s="110"/>
      <c r="AC630" s="110">
        <v>2563</v>
      </c>
      <c r="AD630" s="110">
        <v>2563</v>
      </c>
      <c r="AE630" s="110" t="s">
        <v>69</v>
      </c>
      <c r="AF630" s="262">
        <v>240</v>
      </c>
      <c r="AG630" s="110" t="s">
        <v>86</v>
      </c>
      <c r="AH630" s="110" t="s">
        <v>885</v>
      </c>
      <c r="AI630" s="110"/>
      <c r="AJ630" s="125">
        <v>20000000</v>
      </c>
      <c r="AK630" s="128"/>
      <c r="AL630" s="125">
        <f t="shared" si="280"/>
        <v>20000000</v>
      </c>
      <c r="AM630" s="125"/>
      <c r="AN630" s="125"/>
      <c r="AO630" s="125">
        <f t="shared" si="281"/>
        <v>1000000</v>
      </c>
      <c r="AP630" s="125">
        <f t="shared" si="282"/>
        <v>2000000</v>
      </c>
      <c r="AQ630" s="125">
        <f t="shared" si="283"/>
        <v>3000000</v>
      </c>
      <c r="AR630" s="125">
        <f t="shared" si="284"/>
        <v>3000000</v>
      </c>
      <c r="AS630" s="125">
        <f t="shared" si="285"/>
        <v>5000000</v>
      </c>
      <c r="AT630" s="125">
        <f t="shared" si="286"/>
        <v>4000000</v>
      </c>
      <c r="AU630" s="125">
        <f t="shared" si="287"/>
        <v>1000000</v>
      </c>
      <c r="AV630" s="125">
        <f t="shared" si="288"/>
        <v>1000000</v>
      </c>
      <c r="AW630" s="125"/>
      <c r="AX630" s="179"/>
      <c r="AY630" s="180"/>
      <c r="AZ630" s="41">
        <f t="shared" si="245"/>
        <v>20000000</v>
      </c>
      <c r="BA630" s="41">
        <f t="shared" si="262"/>
        <v>0</v>
      </c>
      <c r="BB630" s="110" t="s">
        <v>83</v>
      </c>
      <c r="BD630" s="181"/>
    </row>
    <row r="631" spans="1:56" s="130" customFormat="1" ht="23.25">
      <c r="A631" s="110">
        <v>2</v>
      </c>
      <c r="B631" s="110">
        <v>10</v>
      </c>
      <c r="C631" s="174" t="s">
        <v>893</v>
      </c>
      <c r="D631" s="110">
        <v>4.2</v>
      </c>
      <c r="E631" s="110">
        <v>3</v>
      </c>
      <c r="F631" s="122" t="s">
        <v>887</v>
      </c>
      <c r="G631" s="122" t="s">
        <v>888</v>
      </c>
      <c r="H631" s="122" t="s">
        <v>83</v>
      </c>
      <c r="I631" s="122" t="s">
        <v>84</v>
      </c>
      <c r="J631" s="110" t="s">
        <v>85</v>
      </c>
      <c r="K631" s="110">
        <v>19.343399999999999</v>
      </c>
      <c r="L631" s="110">
        <v>100.5936</v>
      </c>
      <c r="M631" s="125">
        <v>15000000</v>
      </c>
      <c r="N631" s="125"/>
      <c r="O631" s="125">
        <v>15000000</v>
      </c>
      <c r="P631" s="55">
        <v>2</v>
      </c>
      <c r="Q631" s="55">
        <v>2</v>
      </c>
      <c r="R631" s="1309">
        <v>3</v>
      </c>
      <c r="S631" s="1309">
        <v>3</v>
      </c>
      <c r="T631" s="55">
        <v>2</v>
      </c>
      <c r="U631" s="110"/>
      <c r="V631" s="359"/>
      <c r="W631" s="359"/>
      <c r="X631" s="359"/>
      <c r="Y631" s="359"/>
      <c r="Z631" s="359"/>
      <c r="AA631" s="110"/>
      <c r="AB631" s="110"/>
      <c r="AC631" s="110">
        <v>2563</v>
      </c>
      <c r="AD631" s="110">
        <v>2563</v>
      </c>
      <c r="AE631" s="110" t="s">
        <v>69</v>
      </c>
      <c r="AF631" s="262">
        <v>240</v>
      </c>
      <c r="AG631" s="110" t="s">
        <v>86</v>
      </c>
      <c r="AH631" s="110" t="s">
        <v>885</v>
      </c>
      <c r="AI631" s="110"/>
      <c r="AJ631" s="125">
        <v>15000000</v>
      </c>
      <c r="AK631" s="128"/>
      <c r="AL631" s="125">
        <f t="shared" si="280"/>
        <v>15000000</v>
      </c>
      <c r="AM631" s="125"/>
      <c r="AN631" s="125"/>
      <c r="AO631" s="125">
        <f t="shared" si="281"/>
        <v>750000</v>
      </c>
      <c r="AP631" s="125">
        <f t="shared" si="282"/>
        <v>1500000</v>
      </c>
      <c r="AQ631" s="125">
        <f t="shared" si="283"/>
        <v>2250000</v>
      </c>
      <c r="AR631" s="125">
        <f t="shared" si="284"/>
        <v>2250000</v>
      </c>
      <c r="AS631" s="125">
        <f t="shared" si="285"/>
        <v>3750000</v>
      </c>
      <c r="AT631" s="125">
        <f t="shared" si="286"/>
        <v>3000000</v>
      </c>
      <c r="AU631" s="125">
        <f t="shared" si="287"/>
        <v>750000</v>
      </c>
      <c r="AV631" s="125">
        <f t="shared" si="288"/>
        <v>750000</v>
      </c>
      <c r="AW631" s="125"/>
      <c r="AX631" s="179"/>
      <c r="AY631" s="180"/>
      <c r="AZ631" s="41">
        <f t="shared" ref="AZ631:AZ694" si="289">SUM(AM631:AX631)</f>
        <v>15000000</v>
      </c>
      <c r="BA631" s="41">
        <f t="shared" si="262"/>
        <v>0</v>
      </c>
      <c r="BB631" s="110" t="s">
        <v>83</v>
      </c>
      <c r="BD631" s="181"/>
    </row>
    <row r="632" spans="1:56" s="74" customFormat="1" ht="23.25">
      <c r="B632" s="73"/>
      <c r="C632" s="1310"/>
      <c r="D632" s="1233"/>
      <c r="E632" s="73"/>
      <c r="F632" s="73"/>
      <c r="G632" s="73"/>
      <c r="H632" s="73"/>
      <c r="I632" s="73"/>
      <c r="J632" s="73"/>
      <c r="K632" s="73"/>
      <c r="L632" s="73"/>
      <c r="M632" s="1234"/>
      <c r="N632" s="1234"/>
      <c r="O632" s="73"/>
      <c r="P632" s="73"/>
      <c r="V632" s="1234"/>
      <c r="W632" s="1234"/>
      <c r="X632" s="1234"/>
      <c r="Y632" s="1234"/>
      <c r="Z632" s="1234"/>
      <c r="AH632" s="73"/>
      <c r="AI632" s="73"/>
      <c r="AJ632" s="73"/>
      <c r="AK632" s="911"/>
      <c r="AL632" s="1234"/>
      <c r="AM632" s="1234"/>
      <c r="AN632" s="1234"/>
      <c r="AO632" s="1234"/>
      <c r="AP632" s="1234"/>
      <c r="AQ632" s="1234"/>
      <c r="AR632" s="1234"/>
      <c r="AS632" s="1234"/>
      <c r="AT632" s="1234"/>
      <c r="AU632" s="1234"/>
      <c r="AV632" s="1234"/>
      <c r="AW632" s="1234"/>
      <c r="AX632" s="1235"/>
      <c r="AY632" s="378"/>
      <c r="AZ632" s="41">
        <f t="shared" si="289"/>
        <v>0</v>
      </c>
      <c r="BA632" s="41">
        <f t="shared" si="262"/>
        <v>0</v>
      </c>
      <c r="BB632" s="73" t="s">
        <v>83</v>
      </c>
      <c r="BD632" s="75"/>
    </row>
    <row r="633" spans="1:56" s="1273" customFormat="1" ht="23.25">
      <c r="B633" s="1274">
        <f>+B634+B637+B645</f>
        <v>6</v>
      </c>
      <c r="C633" s="1275" t="s">
        <v>894</v>
      </c>
      <c r="D633" s="1276"/>
      <c r="E633" s="1274"/>
      <c r="F633" s="1274"/>
      <c r="G633" s="1274"/>
      <c r="H633" s="1274"/>
      <c r="I633" s="1274"/>
      <c r="J633" s="1274"/>
      <c r="K633" s="1274"/>
      <c r="L633" s="1274"/>
      <c r="M633" s="1277">
        <f>+M634+M637+M645</f>
        <v>62800000</v>
      </c>
      <c r="N633" s="1277">
        <f t="shared" ref="N633:AL633" si="290">+N634+N637+N645</f>
        <v>62800000</v>
      </c>
      <c r="O633" s="1277">
        <f t="shared" si="290"/>
        <v>0</v>
      </c>
      <c r="P633" s="1277">
        <f t="shared" si="290"/>
        <v>0</v>
      </c>
      <c r="Q633" s="1277">
        <f t="shared" si="290"/>
        <v>0</v>
      </c>
      <c r="R633" s="1277">
        <f t="shared" si="290"/>
        <v>0</v>
      </c>
      <c r="S633" s="1277">
        <f t="shared" si="290"/>
        <v>0</v>
      </c>
      <c r="T633" s="1277">
        <f t="shared" si="290"/>
        <v>0</v>
      </c>
      <c r="U633" s="1277">
        <f t="shared" si="290"/>
        <v>3200</v>
      </c>
      <c r="V633" s="1277">
        <f t="shared" si="290"/>
        <v>0</v>
      </c>
      <c r="W633" s="1277">
        <f t="shared" si="290"/>
        <v>0</v>
      </c>
      <c r="X633" s="1277">
        <f t="shared" si="290"/>
        <v>6.2E-4</v>
      </c>
      <c r="Y633" s="1277">
        <f t="shared" si="290"/>
        <v>912</v>
      </c>
      <c r="Z633" s="1277">
        <f t="shared" si="290"/>
        <v>272.28310502283102</v>
      </c>
      <c r="AA633" s="1277">
        <f t="shared" si="290"/>
        <v>0</v>
      </c>
      <c r="AB633" s="1277">
        <f t="shared" si="290"/>
        <v>0</v>
      </c>
      <c r="AC633" s="1277">
        <f t="shared" si="290"/>
        <v>0</v>
      </c>
      <c r="AD633" s="1277">
        <f t="shared" si="290"/>
        <v>0</v>
      </c>
      <c r="AE633" s="1277">
        <f t="shared" si="290"/>
        <v>0</v>
      </c>
      <c r="AF633" s="1277">
        <f t="shared" si="290"/>
        <v>0</v>
      </c>
      <c r="AG633" s="1277">
        <f t="shared" si="290"/>
        <v>0</v>
      </c>
      <c r="AH633" s="1277">
        <f t="shared" si="290"/>
        <v>0</v>
      </c>
      <c r="AI633" s="1277">
        <f t="shared" si="290"/>
        <v>0</v>
      </c>
      <c r="AJ633" s="1277">
        <f t="shared" si="290"/>
        <v>62800000</v>
      </c>
      <c r="AK633" s="1279">
        <f t="shared" si="290"/>
        <v>0</v>
      </c>
      <c r="AL633" s="1277">
        <f t="shared" si="290"/>
        <v>62800000</v>
      </c>
      <c r="AM633" s="1277">
        <f>+AM634+AM637+AM645</f>
        <v>498000</v>
      </c>
      <c r="AN633" s="1277">
        <f t="shared" ref="AN633:AX633" si="291">+AN634+AN637+AN645</f>
        <v>1494000</v>
      </c>
      <c r="AO633" s="1277">
        <f t="shared" si="291"/>
        <v>3638000</v>
      </c>
      <c r="AP633" s="1277">
        <f t="shared" si="291"/>
        <v>5284000</v>
      </c>
      <c r="AQ633" s="1277">
        <f t="shared" si="291"/>
        <v>6930000</v>
      </c>
      <c r="AR633" s="1277">
        <f t="shared" si="291"/>
        <v>9918000</v>
      </c>
      <c r="AS633" s="1277">
        <f t="shared" si="291"/>
        <v>14206000</v>
      </c>
      <c r="AT633" s="1277">
        <f t="shared" si="291"/>
        <v>10070000</v>
      </c>
      <c r="AU633" s="1277">
        <f t="shared" si="291"/>
        <v>4634000</v>
      </c>
      <c r="AV633" s="1277">
        <f t="shared" si="291"/>
        <v>3140000</v>
      </c>
      <c r="AW633" s="1277">
        <f t="shared" si="291"/>
        <v>1992000</v>
      </c>
      <c r="AX633" s="1311">
        <f t="shared" si="291"/>
        <v>996000</v>
      </c>
      <c r="AY633" s="1311"/>
      <c r="AZ633" s="41">
        <f t="shared" si="289"/>
        <v>62800000</v>
      </c>
      <c r="BA633" s="41">
        <f t="shared" si="262"/>
        <v>0</v>
      </c>
      <c r="BB633" s="1281">
        <v>3</v>
      </c>
      <c r="BD633" s="1282"/>
    </row>
    <row r="634" spans="1:56" s="226" customFormat="1" ht="23.25">
      <c r="B634" s="223"/>
      <c r="C634" s="1029" t="s">
        <v>805</v>
      </c>
      <c r="D634" s="264"/>
      <c r="E634" s="223"/>
      <c r="F634" s="223"/>
      <c r="G634" s="223"/>
      <c r="H634" s="223"/>
      <c r="I634" s="223"/>
      <c r="J634" s="223"/>
      <c r="K634" s="223"/>
      <c r="L634" s="223"/>
      <c r="M634" s="227"/>
      <c r="N634" s="227"/>
      <c r="O634" s="223"/>
      <c r="P634" s="223"/>
      <c r="AH634" s="223"/>
      <c r="AI634" s="223"/>
      <c r="AJ634" s="223"/>
      <c r="AK634" s="265"/>
      <c r="AL634" s="227"/>
      <c r="AM634" s="227"/>
      <c r="AN634" s="227"/>
      <c r="AO634" s="227"/>
      <c r="AP634" s="227"/>
      <c r="AQ634" s="227"/>
      <c r="AR634" s="227"/>
      <c r="AS634" s="227"/>
      <c r="AT634" s="227"/>
      <c r="AU634" s="227"/>
      <c r="AV634" s="227"/>
      <c r="AW634" s="227"/>
      <c r="AX634" s="266"/>
      <c r="AY634" s="266"/>
      <c r="AZ634" s="41">
        <f t="shared" si="289"/>
        <v>0</v>
      </c>
      <c r="BA634" s="41">
        <f t="shared" si="262"/>
        <v>0</v>
      </c>
      <c r="BB634" s="254" t="s">
        <v>806</v>
      </c>
      <c r="BD634" s="267"/>
    </row>
    <row r="635" spans="1:56" s="74" customFormat="1" ht="23.25">
      <c r="B635" s="73"/>
      <c r="C635" s="66"/>
      <c r="D635" s="1233"/>
      <c r="E635" s="73"/>
      <c r="F635" s="73"/>
      <c r="G635" s="73"/>
      <c r="H635" s="73"/>
      <c r="I635" s="73"/>
      <c r="J635" s="73"/>
      <c r="K635" s="73"/>
      <c r="L635" s="73"/>
      <c r="M635" s="1234"/>
      <c r="N635" s="1234"/>
      <c r="O635" s="73"/>
      <c r="P635" s="73"/>
      <c r="AH635" s="73"/>
      <c r="AI635" s="73"/>
      <c r="AJ635" s="73"/>
      <c r="AK635" s="911"/>
      <c r="AL635" s="1234"/>
      <c r="AM635" s="1234"/>
      <c r="AN635" s="1234"/>
      <c r="AO635" s="1234"/>
      <c r="AP635" s="1234"/>
      <c r="AQ635" s="1234"/>
      <c r="AR635" s="1234"/>
      <c r="AS635" s="1234"/>
      <c r="AT635" s="1234"/>
      <c r="AU635" s="1234"/>
      <c r="AV635" s="1234"/>
      <c r="AW635" s="1234"/>
      <c r="AX635" s="1235"/>
      <c r="AY635" s="378"/>
      <c r="AZ635" s="41">
        <f t="shared" si="289"/>
        <v>0</v>
      </c>
      <c r="BA635" s="41">
        <f t="shared" si="262"/>
        <v>0</v>
      </c>
      <c r="BB635" s="73" t="s">
        <v>806</v>
      </c>
      <c r="BD635" s="75"/>
    </row>
    <row r="636" spans="1:56" s="74" customFormat="1" ht="23.25">
      <c r="B636" s="73"/>
      <c r="C636" s="66"/>
      <c r="D636" s="1233"/>
      <c r="E636" s="73"/>
      <c r="F636" s="73"/>
      <c r="G636" s="73"/>
      <c r="H636" s="73"/>
      <c r="I636" s="73"/>
      <c r="J636" s="73"/>
      <c r="K636" s="73"/>
      <c r="L636" s="73"/>
      <c r="M636" s="1234"/>
      <c r="N636" s="1234"/>
      <c r="O636" s="73"/>
      <c r="P636" s="73"/>
      <c r="AH636" s="73"/>
      <c r="AI636" s="73"/>
      <c r="AJ636" s="73"/>
      <c r="AK636" s="911"/>
      <c r="AL636" s="1234"/>
      <c r="AM636" s="1234"/>
      <c r="AN636" s="1234"/>
      <c r="AO636" s="1234"/>
      <c r="AP636" s="1234"/>
      <c r="AQ636" s="1234"/>
      <c r="AR636" s="1234"/>
      <c r="AS636" s="1234"/>
      <c r="AT636" s="1234"/>
      <c r="AU636" s="1234"/>
      <c r="AV636" s="1234"/>
      <c r="AW636" s="1234"/>
      <c r="AX636" s="1235"/>
      <c r="AY636" s="378"/>
      <c r="AZ636" s="41">
        <f t="shared" si="289"/>
        <v>0</v>
      </c>
      <c r="BA636" s="41">
        <f t="shared" si="262"/>
        <v>0</v>
      </c>
      <c r="BB636" s="73" t="s">
        <v>806</v>
      </c>
      <c r="BD636" s="75"/>
    </row>
    <row r="637" spans="1:56" s="226" customFormat="1" ht="23.25">
      <c r="B637" s="223">
        <f>COUNT(B638:B644)</f>
        <v>5</v>
      </c>
      <c r="C637" s="1029" t="s">
        <v>118</v>
      </c>
      <c r="D637" s="264"/>
      <c r="E637" s="223"/>
      <c r="F637" s="223"/>
      <c r="G637" s="223"/>
      <c r="H637" s="223"/>
      <c r="I637" s="223"/>
      <c r="J637" s="223"/>
      <c r="K637" s="223"/>
      <c r="L637" s="223"/>
      <c r="M637" s="227">
        <f>SUM(M638:M644)</f>
        <v>49800000</v>
      </c>
      <c r="N637" s="227">
        <f>SUM(N638:N644)</f>
        <v>49800000</v>
      </c>
      <c r="O637" s="223"/>
      <c r="P637" s="223"/>
      <c r="U637" s="227">
        <f t="shared" ref="U637:Z637" si="292">SUM(U638:U644)</f>
        <v>3000</v>
      </c>
      <c r="V637" s="227">
        <f t="shared" si="292"/>
        <v>0</v>
      </c>
      <c r="W637" s="227">
        <f t="shared" si="292"/>
        <v>0</v>
      </c>
      <c r="X637" s="229">
        <f t="shared" si="292"/>
        <v>6.2E-4</v>
      </c>
      <c r="Y637" s="227">
        <f t="shared" si="292"/>
        <v>809</v>
      </c>
      <c r="Z637" s="227">
        <f t="shared" si="292"/>
        <v>142.28310502283105</v>
      </c>
      <c r="AH637" s="223"/>
      <c r="AI637" s="223"/>
      <c r="AJ637" s="333">
        <f>SUM(AJ638:AJ644)</f>
        <v>49800000</v>
      </c>
      <c r="AK637" s="265">
        <f t="shared" ref="AK637:AX637" si="293">SUM(AK638:AK644)</f>
        <v>0</v>
      </c>
      <c r="AL637" s="333">
        <f t="shared" si="293"/>
        <v>49800000</v>
      </c>
      <c r="AM637" s="333">
        <f t="shared" si="293"/>
        <v>498000</v>
      </c>
      <c r="AN637" s="333">
        <f t="shared" si="293"/>
        <v>1494000</v>
      </c>
      <c r="AO637" s="333">
        <f t="shared" si="293"/>
        <v>2988000</v>
      </c>
      <c r="AP637" s="333">
        <f t="shared" si="293"/>
        <v>3984000</v>
      </c>
      <c r="AQ637" s="333">
        <f t="shared" si="293"/>
        <v>4980000</v>
      </c>
      <c r="AR637" s="333">
        <f t="shared" si="293"/>
        <v>7968000</v>
      </c>
      <c r="AS637" s="333">
        <f t="shared" si="293"/>
        <v>10956000</v>
      </c>
      <c r="AT637" s="333">
        <f t="shared" si="293"/>
        <v>7470000</v>
      </c>
      <c r="AU637" s="333">
        <f t="shared" si="293"/>
        <v>3984000</v>
      </c>
      <c r="AV637" s="333">
        <f t="shared" si="293"/>
        <v>2490000</v>
      </c>
      <c r="AW637" s="333">
        <f t="shared" si="293"/>
        <v>1992000</v>
      </c>
      <c r="AX637" s="334">
        <f t="shared" si="293"/>
        <v>996000</v>
      </c>
      <c r="AY637" s="334"/>
      <c r="AZ637" s="41">
        <f t="shared" si="289"/>
        <v>49800000</v>
      </c>
      <c r="BA637" s="41">
        <f t="shared" si="262"/>
        <v>0</v>
      </c>
      <c r="BB637" s="254" t="s">
        <v>76</v>
      </c>
      <c r="BD637" s="267"/>
    </row>
    <row r="638" spans="1:56" s="74" customFormat="1" ht="23.25">
      <c r="B638" s="73"/>
      <c r="C638" s="556"/>
      <c r="D638" s="1233"/>
      <c r="E638" s="73"/>
      <c r="F638" s="73"/>
      <c r="G638" s="73"/>
      <c r="H638" s="73"/>
      <c r="I638" s="73"/>
      <c r="J638" s="73"/>
      <c r="K638" s="73"/>
      <c r="L638" s="73"/>
      <c r="M638" s="1234"/>
      <c r="N638" s="1234"/>
      <c r="O638" s="73"/>
      <c r="P638" s="73"/>
      <c r="AH638" s="73"/>
      <c r="AI638" s="73"/>
      <c r="AJ638" s="73"/>
      <c r="AK638" s="911"/>
      <c r="AL638" s="1234"/>
      <c r="AM638" s="1234"/>
      <c r="AN638" s="1234"/>
      <c r="AO638" s="1234"/>
      <c r="AP638" s="1234"/>
      <c r="AQ638" s="1234"/>
      <c r="AR638" s="1234"/>
      <c r="AS638" s="1234"/>
      <c r="AT638" s="1234"/>
      <c r="AU638" s="1234"/>
      <c r="AV638" s="1234"/>
      <c r="AW638" s="1234"/>
      <c r="AX638" s="1235"/>
      <c r="AY638" s="378"/>
      <c r="AZ638" s="41">
        <f t="shared" si="289"/>
        <v>0</v>
      </c>
      <c r="BA638" s="41">
        <f t="shared" si="262"/>
        <v>0</v>
      </c>
      <c r="BB638" s="73" t="s">
        <v>76</v>
      </c>
      <c r="BD638" s="75"/>
    </row>
    <row r="639" spans="1:56" s="353" customFormat="1" ht="23.25">
      <c r="A639" s="110">
        <v>2</v>
      </c>
      <c r="B639" s="234">
        <v>1</v>
      </c>
      <c r="C639" s="556" t="s">
        <v>895</v>
      </c>
      <c r="D639" s="110">
        <v>4.3</v>
      </c>
      <c r="E639" s="555" t="s">
        <v>625</v>
      </c>
      <c r="F639" s="409" t="s">
        <v>560</v>
      </c>
      <c r="G639" s="409" t="s">
        <v>263</v>
      </c>
      <c r="H639" s="409" t="s">
        <v>76</v>
      </c>
      <c r="I639" s="605" t="s">
        <v>90</v>
      </c>
      <c r="J639" s="238" t="s">
        <v>645</v>
      </c>
      <c r="K639" s="239">
        <v>19.703700000000001</v>
      </c>
      <c r="L639" s="239">
        <v>100.1536</v>
      </c>
      <c r="M639" s="125">
        <v>15000000</v>
      </c>
      <c r="N639" s="125">
        <v>15000000</v>
      </c>
      <c r="O639" s="125"/>
      <c r="P639" s="409">
        <v>1</v>
      </c>
      <c r="Q639" s="409">
        <v>1</v>
      </c>
      <c r="R639" s="409">
        <v>4</v>
      </c>
      <c r="S639" s="409">
        <v>4</v>
      </c>
      <c r="T639" s="1517">
        <v>2</v>
      </c>
      <c r="U639" s="241">
        <v>1200</v>
      </c>
      <c r="V639" s="1152">
        <v>0</v>
      </c>
      <c r="W639" s="110"/>
      <c r="X639" s="1153">
        <v>1.8000000000000001E-4</v>
      </c>
      <c r="Y639" s="245">
        <v>138</v>
      </c>
      <c r="Z639" s="1037">
        <v>52.054794520547951</v>
      </c>
      <c r="AA639" s="110" t="s">
        <v>79</v>
      </c>
      <c r="AB639" s="110" t="s">
        <v>79</v>
      </c>
      <c r="AC639" s="110">
        <v>2563</v>
      </c>
      <c r="AD639" s="110">
        <v>2563</v>
      </c>
      <c r="AE639" s="110">
        <v>1</v>
      </c>
      <c r="AF639" s="110">
        <v>365</v>
      </c>
      <c r="AG639" s="110" t="s">
        <v>80</v>
      </c>
      <c r="AH639" s="110"/>
      <c r="AI639" s="361"/>
      <c r="AJ639" s="125">
        <f t="shared" ref="AJ639" si="294">SUM(AM639:AX639)</f>
        <v>15000000</v>
      </c>
      <c r="AK639" s="128"/>
      <c r="AL639" s="125">
        <v>15000000</v>
      </c>
      <c r="AM639" s="125">
        <v>150000</v>
      </c>
      <c r="AN639" s="125">
        <v>450000</v>
      </c>
      <c r="AO639" s="125">
        <v>900000</v>
      </c>
      <c r="AP639" s="125">
        <v>1200000</v>
      </c>
      <c r="AQ639" s="125">
        <v>1500000</v>
      </c>
      <c r="AR639" s="125">
        <v>2400000</v>
      </c>
      <c r="AS639" s="125">
        <v>3300000</v>
      </c>
      <c r="AT639" s="125">
        <v>2250000</v>
      </c>
      <c r="AU639" s="125">
        <v>1200000</v>
      </c>
      <c r="AV639" s="125">
        <v>750000</v>
      </c>
      <c r="AW639" s="125">
        <v>600000</v>
      </c>
      <c r="AX639" s="179">
        <v>300000</v>
      </c>
      <c r="AY639" s="180"/>
      <c r="AZ639" s="41">
        <f t="shared" si="289"/>
        <v>15000000</v>
      </c>
      <c r="BA639" s="41">
        <f t="shared" si="262"/>
        <v>0</v>
      </c>
      <c r="BB639" s="352" t="s">
        <v>76</v>
      </c>
      <c r="BD639" s="354"/>
    </row>
    <row r="640" spans="1:56" s="130" customFormat="1" ht="23.25">
      <c r="A640" s="110">
        <v>2</v>
      </c>
      <c r="B640" s="234">
        <v>2</v>
      </c>
      <c r="C640" s="892" t="s">
        <v>896</v>
      </c>
      <c r="D640" s="110">
        <v>4.3</v>
      </c>
      <c r="E640" s="555" t="s">
        <v>625</v>
      </c>
      <c r="F640" s="409" t="s">
        <v>269</v>
      </c>
      <c r="G640" s="409" t="s">
        <v>301</v>
      </c>
      <c r="H640" s="409" t="s">
        <v>76</v>
      </c>
      <c r="I640" s="605" t="s">
        <v>90</v>
      </c>
      <c r="J640" s="605" t="s">
        <v>643</v>
      </c>
      <c r="K640" s="239">
        <v>20.271699999999999</v>
      </c>
      <c r="L640" s="239">
        <v>100.3176</v>
      </c>
      <c r="M640" s="125">
        <v>14000000</v>
      </c>
      <c r="N640" s="125">
        <v>14000000</v>
      </c>
      <c r="O640" s="125"/>
      <c r="P640" s="409">
        <v>1</v>
      </c>
      <c r="Q640" s="409">
        <v>1</v>
      </c>
      <c r="R640" s="409">
        <v>4</v>
      </c>
      <c r="S640" s="409">
        <v>4</v>
      </c>
      <c r="T640" s="1517">
        <v>2</v>
      </c>
      <c r="U640" s="241">
        <v>1000</v>
      </c>
      <c r="V640" s="1152" t="s">
        <v>79</v>
      </c>
      <c r="W640" s="110"/>
      <c r="X640" s="1153">
        <v>1.6000000000000001E-4</v>
      </c>
      <c r="Y640" s="245">
        <v>275</v>
      </c>
      <c r="Z640" s="1037">
        <v>48.584474885844749</v>
      </c>
      <c r="AA640" s="110" t="s">
        <v>79</v>
      </c>
      <c r="AB640" s="110" t="s">
        <v>79</v>
      </c>
      <c r="AC640" s="110">
        <v>2563</v>
      </c>
      <c r="AD640" s="110">
        <v>2563</v>
      </c>
      <c r="AE640" s="110">
        <v>1</v>
      </c>
      <c r="AF640" s="110">
        <v>365</v>
      </c>
      <c r="AG640" s="110" t="s">
        <v>80</v>
      </c>
      <c r="AH640" s="110"/>
      <c r="AI640" s="110"/>
      <c r="AJ640" s="125">
        <f>SUM(AM640:AX640)</f>
        <v>14000000</v>
      </c>
      <c r="AK640" s="128"/>
      <c r="AL640" s="125">
        <v>14000000</v>
      </c>
      <c r="AM640" s="125">
        <v>140000</v>
      </c>
      <c r="AN640" s="125">
        <v>420000</v>
      </c>
      <c r="AO640" s="125">
        <v>840000</v>
      </c>
      <c r="AP640" s="125">
        <v>1120000</v>
      </c>
      <c r="AQ640" s="125">
        <v>1400000</v>
      </c>
      <c r="AR640" s="125">
        <v>2240000</v>
      </c>
      <c r="AS640" s="125">
        <v>3080000</v>
      </c>
      <c r="AT640" s="125">
        <v>2100000</v>
      </c>
      <c r="AU640" s="125">
        <v>1120000</v>
      </c>
      <c r="AV640" s="125">
        <v>700000</v>
      </c>
      <c r="AW640" s="125">
        <v>560000</v>
      </c>
      <c r="AX640" s="179">
        <v>280000</v>
      </c>
      <c r="AY640" s="180"/>
      <c r="AZ640" s="41">
        <f t="shared" si="289"/>
        <v>14000000</v>
      </c>
      <c r="BA640" s="41">
        <f t="shared" si="262"/>
        <v>0</v>
      </c>
      <c r="BB640" s="110" t="s">
        <v>76</v>
      </c>
      <c r="BD640" s="181"/>
    </row>
    <row r="641" spans="1:56" s="130" customFormat="1" ht="23.25">
      <c r="A641" s="110">
        <v>2</v>
      </c>
      <c r="B641" s="234">
        <v>3</v>
      </c>
      <c r="C641" s="1313" t="s">
        <v>897</v>
      </c>
      <c r="D641" s="110">
        <v>4.3</v>
      </c>
      <c r="E641" s="555" t="s">
        <v>625</v>
      </c>
      <c r="F641" s="1149" t="s">
        <v>262</v>
      </c>
      <c r="G641" s="1149" t="s">
        <v>263</v>
      </c>
      <c r="H641" s="1149" t="s">
        <v>76</v>
      </c>
      <c r="I641" s="1314" t="s">
        <v>90</v>
      </c>
      <c r="J641" s="238" t="s">
        <v>705</v>
      </c>
      <c r="K641" s="585">
        <v>19.8156</v>
      </c>
      <c r="L641" s="585">
        <v>100.41500000000001</v>
      </c>
      <c r="M641" s="125">
        <v>7000000</v>
      </c>
      <c r="N641" s="125">
        <v>7000000</v>
      </c>
      <c r="O641" s="125"/>
      <c r="P641" s="1315">
        <v>1</v>
      </c>
      <c r="Q641" s="1316">
        <v>2</v>
      </c>
      <c r="R641" s="1315">
        <v>4</v>
      </c>
      <c r="S641" s="1518">
        <v>2</v>
      </c>
      <c r="T641" s="1518">
        <v>2</v>
      </c>
      <c r="U641" s="241">
        <v>300</v>
      </c>
      <c r="V641" s="1317" t="s">
        <v>79</v>
      </c>
      <c r="W641" s="110"/>
      <c r="X641" s="1153">
        <v>6.0000000000000002E-5</v>
      </c>
      <c r="Y641" s="1043">
        <v>75</v>
      </c>
      <c r="Z641" s="1037">
        <v>27.762557077625569</v>
      </c>
      <c r="AA641" s="110" t="s">
        <v>79</v>
      </c>
      <c r="AB641" s="110" t="s">
        <v>79</v>
      </c>
      <c r="AC641" s="110">
        <v>2563</v>
      </c>
      <c r="AD641" s="110">
        <v>2563</v>
      </c>
      <c r="AE641" s="110">
        <v>1</v>
      </c>
      <c r="AF641" s="110">
        <v>365</v>
      </c>
      <c r="AG641" s="110" t="s">
        <v>80</v>
      </c>
      <c r="AH641" s="110"/>
      <c r="AI641" s="110"/>
      <c r="AJ641" s="125">
        <f t="shared" ref="AJ641" si="295">SUM(AM641:AX641)</f>
        <v>7000000</v>
      </c>
      <c r="AK641" s="128"/>
      <c r="AL641" s="125">
        <v>7000000</v>
      </c>
      <c r="AM641" s="125">
        <v>70000</v>
      </c>
      <c r="AN641" s="125">
        <v>210000</v>
      </c>
      <c r="AO641" s="125">
        <v>420000</v>
      </c>
      <c r="AP641" s="125">
        <v>560000</v>
      </c>
      <c r="AQ641" s="125">
        <v>700000</v>
      </c>
      <c r="AR641" s="125">
        <v>1120000</v>
      </c>
      <c r="AS641" s="125">
        <v>1540000</v>
      </c>
      <c r="AT641" s="125">
        <v>1050000</v>
      </c>
      <c r="AU641" s="125">
        <v>560000</v>
      </c>
      <c r="AV641" s="125">
        <v>350000</v>
      </c>
      <c r="AW641" s="125">
        <v>280000</v>
      </c>
      <c r="AX641" s="179">
        <v>140000</v>
      </c>
      <c r="AY641" s="180"/>
      <c r="AZ641" s="41">
        <f t="shared" si="289"/>
        <v>7000000</v>
      </c>
      <c r="BA641" s="41">
        <f t="shared" si="262"/>
        <v>0</v>
      </c>
      <c r="BB641" s="110" t="s">
        <v>76</v>
      </c>
      <c r="BD641" s="181"/>
    </row>
    <row r="642" spans="1:56" s="130" customFormat="1" ht="23.25">
      <c r="A642" s="110">
        <v>2</v>
      </c>
      <c r="B642" s="234">
        <v>4</v>
      </c>
      <c r="C642" s="1313" t="s">
        <v>898</v>
      </c>
      <c r="D642" s="110">
        <v>4.3</v>
      </c>
      <c r="E642" s="555" t="s">
        <v>625</v>
      </c>
      <c r="F642" s="1149" t="s">
        <v>262</v>
      </c>
      <c r="G642" s="1149" t="s">
        <v>263</v>
      </c>
      <c r="H642" s="1149" t="s">
        <v>76</v>
      </c>
      <c r="I642" s="1314" t="s">
        <v>90</v>
      </c>
      <c r="J642" s="238" t="s">
        <v>705</v>
      </c>
      <c r="K642" s="585">
        <v>19.785299999999999</v>
      </c>
      <c r="L642" s="585">
        <v>100.3484</v>
      </c>
      <c r="M642" s="359">
        <v>4000000</v>
      </c>
      <c r="N642" s="359">
        <v>4000000</v>
      </c>
      <c r="O642" s="359"/>
      <c r="P642" s="1315">
        <v>1</v>
      </c>
      <c r="Q642" s="1316">
        <v>2</v>
      </c>
      <c r="R642" s="1315">
        <v>4</v>
      </c>
      <c r="S642" s="1518">
        <v>2</v>
      </c>
      <c r="T642" s="1518">
        <v>2</v>
      </c>
      <c r="U642" s="241">
        <v>300</v>
      </c>
      <c r="V642" s="1317" t="s">
        <v>79</v>
      </c>
      <c r="W642" s="395"/>
      <c r="X642" s="1153">
        <v>2.2000000000000001E-4</v>
      </c>
      <c r="Y642" s="1043">
        <v>65</v>
      </c>
      <c r="Z642" s="1037">
        <v>13.881278538812785</v>
      </c>
      <c r="AA642" s="110" t="s">
        <v>79</v>
      </c>
      <c r="AB642" s="110" t="s">
        <v>79</v>
      </c>
      <c r="AC642" s="110">
        <v>2563</v>
      </c>
      <c r="AD642" s="110">
        <v>2563</v>
      </c>
      <c r="AE642" s="110">
        <v>1</v>
      </c>
      <c r="AF642" s="110">
        <v>365</v>
      </c>
      <c r="AG642" s="110" t="s">
        <v>80</v>
      </c>
      <c r="AH642" s="104"/>
      <c r="AI642" s="361"/>
      <c r="AJ642" s="125">
        <f>SUM(AM642:AX642)</f>
        <v>4000000</v>
      </c>
      <c r="AK642" s="128"/>
      <c r="AL642" s="359">
        <v>4000000</v>
      </c>
      <c r="AM642" s="359">
        <v>40000</v>
      </c>
      <c r="AN642" s="359">
        <v>120000</v>
      </c>
      <c r="AO642" s="178">
        <v>240000</v>
      </c>
      <c r="AP642" s="178">
        <v>320000</v>
      </c>
      <c r="AQ642" s="178">
        <v>400000</v>
      </c>
      <c r="AR642" s="178">
        <v>640000</v>
      </c>
      <c r="AS642" s="178">
        <v>880000</v>
      </c>
      <c r="AT642" s="178">
        <v>600000</v>
      </c>
      <c r="AU642" s="178">
        <v>320000</v>
      </c>
      <c r="AV642" s="178">
        <v>200000</v>
      </c>
      <c r="AW642" s="359">
        <v>160000</v>
      </c>
      <c r="AX642" s="641">
        <v>80000</v>
      </c>
      <c r="AY642" s="642"/>
      <c r="AZ642" s="41">
        <f t="shared" si="289"/>
        <v>4000000</v>
      </c>
      <c r="BA642" s="41">
        <f t="shared" si="262"/>
        <v>0</v>
      </c>
      <c r="BB642" s="110" t="s">
        <v>76</v>
      </c>
      <c r="BD642" s="181"/>
    </row>
    <row r="643" spans="1:56" s="130" customFormat="1" ht="23.25">
      <c r="A643" s="110">
        <v>2</v>
      </c>
      <c r="B643" s="234">
        <v>5</v>
      </c>
      <c r="C643" s="892" t="s">
        <v>899</v>
      </c>
      <c r="D643" s="110">
        <v>4.3</v>
      </c>
      <c r="E643" s="555" t="s">
        <v>625</v>
      </c>
      <c r="F643" s="409" t="s">
        <v>300</v>
      </c>
      <c r="G643" s="409" t="s">
        <v>301</v>
      </c>
      <c r="H643" s="409" t="s">
        <v>76</v>
      </c>
      <c r="I643" s="605" t="s">
        <v>90</v>
      </c>
      <c r="J643" s="238" t="s">
        <v>645</v>
      </c>
      <c r="K643" s="239">
        <v>20.084199999999999</v>
      </c>
      <c r="L643" s="239">
        <v>100.4071</v>
      </c>
      <c r="M643" s="125">
        <v>9800000</v>
      </c>
      <c r="N643" s="125">
        <v>9800000</v>
      </c>
      <c r="O643" s="125"/>
      <c r="P643" s="409">
        <v>1</v>
      </c>
      <c r="Q643" s="409">
        <v>1</v>
      </c>
      <c r="R643" s="1517">
        <v>2</v>
      </c>
      <c r="S643" s="1517">
        <v>2</v>
      </c>
      <c r="T643" s="1517">
        <v>2</v>
      </c>
      <c r="U643" s="241">
        <v>200</v>
      </c>
      <c r="V643" s="1152" t="s">
        <v>79</v>
      </c>
      <c r="W643" s="110"/>
      <c r="X643" s="1153">
        <v>0</v>
      </c>
      <c r="Y643" s="245">
        <v>256</v>
      </c>
      <c r="Z643" s="1037"/>
      <c r="AA643" s="110" t="s">
        <v>79</v>
      </c>
      <c r="AB643" s="110" t="s">
        <v>79</v>
      </c>
      <c r="AC643" s="110">
        <v>2563</v>
      </c>
      <c r="AD643" s="110">
        <v>2563</v>
      </c>
      <c r="AE643" s="110">
        <v>1</v>
      </c>
      <c r="AF643" s="110">
        <v>365</v>
      </c>
      <c r="AG643" s="110" t="s">
        <v>80</v>
      </c>
      <c r="AH643" s="110"/>
      <c r="AI643" s="110"/>
      <c r="AJ643" s="125">
        <f t="shared" ref="AJ643" si="296">SUM(AM643:AX643)</f>
        <v>9800000</v>
      </c>
      <c r="AK643" s="128"/>
      <c r="AL643" s="125">
        <v>9800000</v>
      </c>
      <c r="AM643" s="125">
        <v>98000</v>
      </c>
      <c r="AN643" s="125">
        <v>294000</v>
      </c>
      <c r="AO643" s="125">
        <v>588000</v>
      </c>
      <c r="AP643" s="125">
        <v>784000</v>
      </c>
      <c r="AQ643" s="125">
        <v>980000</v>
      </c>
      <c r="AR643" s="125">
        <v>1568000</v>
      </c>
      <c r="AS643" s="125">
        <v>2156000</v>
      </c>
      <c r="AT643" s="125">
        <v>1470000</v>
      </c>
      <c r="AU643" s="125">
        <v>784000</v>
      </c>
      <c r="AV643" s="125">
        <v>490000</v>
      </c>
      <c r="AW643" s="125">
        <v>392000</v>
      </c>
      <c r="AX643" s="179">
        <v>196000</v>
      </c>
      <c r="AY643" s="180"/>
      <c r="AZ643" s="41">
        <f t="shared" si="289"/>
        <v>9800000</v>
      </c>
      <c r="BA643" s="41">
        <f t="shared" si="262"/>
        <v>0</v>
      </c>
      <c r="BB643" s="110" t="s">
        <v>76</v>
      </c>
      <c r="BD643" s="181"/>
    </row>
    <row r="644" spans="1:56" s="74" customFormat="1" ht="23.25">
      <c r="B644" s="73"/>
      <c r="C644" s="556"/>
      <c r="D644" s="1233"/>
      <c r="E644" s="73"/>
      <c r="F644" s="73"/>
      <c r="G644" s="73"/>
      <c r="H644" s="73"/>
      <c r="I644" s="73"/>
      <c r="J644" s="73"/>
      <c r="K644" s="73"/>
      <c r="L644" s="73"/>
      <c r="M644" s="1234"/>
      <c r="N644" s="1234"/>
      <c r="O644" s="73"/>
      <c r="P644" s="73"/>
      <c r="AH644" s="73"/>
      <c r="AI644" s="73"/>
      <c r="AJ644" s="73"/>
      <c r="AK644" s="911"/>
      <c r="AL644" s="1234"/>
      <c r="AM644" s="1234"/>
      <c r="AN644" s="1234"/>
      <c r="AO644" s="1234"/>
      <c r="AP644" s="1234"/>
      <c r="AQ644" s="1234"/>
      <c r="AR644" s="1234"/>
      <c r="AS644" s="1234"/>
      <c r="AT644" s="1234"/>
      <c r="AU644" s="1234"/>
      <c r="AV644" s="1234"/>
      <c r="AW644" s="1234"/>
      <c r="AX644" s="1235"/>
      <c r="AY644" s="378"/>
      <c r="AZ644" s="41">
        <f t="shared" si="289"/>
        <v>0</v>
      </c>
      <c r="BA644" s="41">
        <f t="shared" si="262"/>
        <v>0</v>
      </c>
      <c r="BB644" s="73" t="s">
        <v>76</v>
      </c>
      <c r="BD644" s="75"/>
    </row>
    <row r="645" spans="1:56" s="226" customFormat="1" ht="23.25">
      <c r="B645" s="223">
        <f>COUNT(B646:B648)</f>
        <v>1</v>
      </c>
      <c r="C645" s="1029" t="s">
        <v>126</v>
      </c>
      <c r="D645" s="264"/>
      <c r="E645" s="223"/>
      <c r="F645" s="223"/>
      <c r="G645" s="223"/>
      <c r="H645" s="223"/>
      <c r="I645" s="223"/>
      <c r="J645" s="223"/>
      <c r="K645" s="223"/>
      <c r="L645" s="223"/>
      <c r="M645" s="227">
        <f>SUM(M646:M648)</f>
        <v>13000000</v>
      </c>
      <c r="N645" s="227">
        <f>SUM(N646:N648)</f>
        <v>13000000</v>
      </c>
      <c r="O645" s="223"/>
      <c r="P645" s="223"/>
      <c r="U645" s="227">
        <f>SUM(U646:U648)</f>
        <v>200</v>
      </c>
      <c r="V645" s="227">
        <f t="shared" ref="V645:Z645" si="297">SUM(V646:V648)</f>
        <v>0</v>
      </c>
      <c r="W645" s="227">
        <f t="shared" si="297"/>
        <v>0</v>
      </c>
      <c r="X645" s="227">
        <f t="shared" si="297"/>
        <v>0</v>
      </c>
      <c r="Y645" s="227">
        <f t="shared" si="297"/>
        <v>103</v>
      </c>
      <c r="Z645" s="227">
        <f t="shared" si="297"/>
        <v>130</v>
      </c>
      <c r="AH645" s="223"/>
      <c r="AI645" s="223"/>
      <c r="AJ645" s="227">
        <f t="shared" ref="AJ645:AX645" si="298">SUM(AJ646:AJ648)</f>
        <v>13000000</v>
      </c>
      <c r="AK645" s="265">
        <f t="shared" si="298"/>
        <v>0</v>
      </c>
      <c r="AL645" s="227">
        <f t="shared" si="298"/>
        <v>13000000</v>
      </c>
      <c r="AM645" s="227">
        <f t="shared" si="298"/>
        <v>0</v>
      </c>
      <c r="AN645" s="227">
        <f t="shared" si="298"/>
        <v>0</v>
      </c>
      <c r="AO645" s="227">
        <f t="shared" si="298"/>
        <v>650000</v>
      </c>
      <c r="AP645" s="227">
        <f t="shared" si="298"/>
        <v>1300000</v>
      </c>
      <c r="AQ645" s="227">
        <f t="shared" si="298"/>
        <v>1950000</v>
      </c>
      <c r="AR645" s="227">
        <f t="shared" si="298"/>
        <v>1950000</v>
      </c>
      <c r="AS645" s="227">
        <f t="shared" si="298"/>
        <v>3250000</v>
      </c>
      <c r="AT645" s="227">
        <f t="shared" si="298"/>
        <v>2600000</v>
      </c>
      <c r="AU645" s="227">
        <f t="shared" si="298"/>
        <v>650000</v>
      </c>
      <c r="AV645" s="227">
        <f t="shared" si="298"/>
        <v>650000</v>
      </c>
      <c r="AW645" s="227">
        <f t="shared" si="298"/>
        <v>0</v>
      </c>
      <c r="AX645" s="266">
        <f t="shared" si="298"/>
        <v>0</v>
      </c>
      <c r="AY645" s="266"/>
      <c r="AZ645" s="41">
        <f t="shared" si="289"/>
        <v>13000000</v>
      </c>
      <c r="BA645" s="41">
        <f t="shared" si="262"/>
        <v>0</v>
      </c>
      <c r="BB645" s="254" t="s">
        <v>83</v>
      </c>
      <c r="BD645" s="267"/>
    </row>
    <row r="646" spans="1:56" s="74" customFormat="1" ht="23.25">
      <c r="B646" s="73"/>
      <c r="C646" s="1203"/>
      <c r="D646" s="1233"/>
      <c r="E646" s="73"/>
      <c r="F646" s="73"/>
      <c r="G646" s="73"/>
      <c r="H646" s="73"/>
      <c r="I646" s="73"/>
      <c r="J646" s="73"/>
      <c r="K646" s="73"/>
      <c r="L646" s="73"/>
      <c r="M646" s="1234"/>
      <c r="N646" s="1234"/>
      <c r="O646" s="73"/>
      <c r="P646" s="73"/>
      <c r="AH646" s="73"/>
      <c r="AI646" s="73"/>
      <c r="AJ646" s="73"/>
      <c r="AK646" s="911"/>
      <c r="AL646" s="1234"/>
      <c r="AM646" s="1234"/>
      <c r="AN646" s="1234"/>
      <c r="AO646" s="1234"/>
      <c r="AP646" s="1234"/>
      <c r="AQ646" s="1234"/>
      <c r="AR646" s="1234"/>
      <c r="AS646" s="1234"/>
      <c r="AT646" s="1234"/>
      <c r="AU646" s="1234"/>
      <c r="AV646" s="1234"/>
      <c r="AW646" s="1234"/>
      <c r="AX646" s="1235"/>
      <c r="AY646" s="378"/>
      <c r="AZ646" s="41">
        <f t="shared" si="289"/>
        <v>0</v>
      </c>
      <c r="BA646" s="41">
        <f t="shared" si="262"/>
        <v>0</v>
      </c>
      <c r="BB646" s="73" t="s">
        <v>83</v>
      </c>
      <c r="BD646" s="75"/>
    </row>
    <row r="647" spans="1:56" s="130" customFormat="1" ht="23.25">
      <c r="A647" s="110">
        <v>2</v>
      </c>
      <c r="B647" s="110">
        <v>1</v>
      </c>
      <c r="C647" s="174" t="s">
        <v>900</v>
      </c>
      <c r="D647" s="110">
        <v>4.3</v>
      </c>
      <c r="E647" s="110">
        <v>3</v>
      </c>
      <c r="F647" s="122" t="s">
        <v>873</v>
      </c>
      <c r="G647" s="122" t="s">
        <v>308</v>
      </c>
      <c r="H647" s="122" t="s">
        <v>83</v>
      </c>
      <c r="I647" s="122" t="s">
        <v>84</v>
      </c>
      <c r="J647" s="110" t="s">
        <v>85</v>
      </c>
      <c r="K647" s="110">
        <v>18.3872</v>
      </c>
      <c r="L647" s="110">
        <v>100.2029</v>
      </c>
      <c r="M647" s="125">
        <v>13000000</v>
      </c>
      <c r="N647" s="125">
        <v>13000000</v>
      </c>
      <c r="O647" s="125"/>
      <c r="P647" s="110">
        <v>4</v>
      </c>
      <c r="Q647" s="110">
        <v>4</v>
      </c>
      <c r="R647" s="110">
        <v>4</v>
      </c>
      <c r="S647" s="110">
        <v>4</v>
      </c>
      <c r="T647" s="110">
        <v>4</v>
      </c>
      <c r="U647" s="359">
        <v>200</v>
      </c>
      <c r="V647" s="110"/>
      <c r="W647" s="110"/>
      <c r="X647" s="110"/>
      <c r="Y647" s="109">
        <v>103</v>
      </c>
      <c r="Z647" s="109">
        <v>130</v>
      </c>
      <c r="AA647" s="110"/>
      <c r="AB647" s="110"/>
      <c r="AC647" s="110">
        <v>2563</v>
      </c>
      <c r="AD647" s="110">
        <v>2563</v>
      </c>
      <c r="AE647" s="110" t="s">
        <v>69</v>
      </c>
      <c r="AF647" s="262">
        <v>240</v>
      </c>
      <c r="AG647" s="110" t="s">
        <v>86</v>
      </c>
      <c r="AH647" s="110"/>
      <c r="AI647" s="110"/>
      <c r="AJ647" s="125">
        <v>13000000</v>
      </c>
      <c r="AK647" s="128"/>
      <c r="AL647" s="125">
        <f t="shared" ref="AL647" si="299">SUM(AM647:AX647)</f>
        <v>13000000</v>
      </c>
      <c r="AM647" s="125"/>
      <c r="AN647" s="125"/>
      <c r="AO647" s="125">
        <f t="shared" ref="AO647" si="300">AJ647*0.05</f>
        <v>650000</v>
      </c>
      <c r="AP647" s="125">
        <f t="shared" ref="AP647" si="301">AJ647*0.1</f>
        <v>1300000</v>
      </c>
      <c r="AQ647" s="125">
        <f t="shared" ref="AQ647" si="302">AJ647*0.15</f>
        <v>1950000</v>
      </c>
      <c r="AR647" s="125">
        <f t="shared" ref="AR647" si="303">AJ647*0.15</f>
        <v>1950000</v>
      </c>
      <c r="AS647" s="125">
        <f t="shared" ref="AS647" si="304">AJ647*0.25</f>
        <v>3250000</v>
      </c>
      <c r="AT647" s="125">
        <f t="shared" ref="AT647" si="305">AJ647*0.2</f>
        <v>2600000</v>
      </c>
      <c r="AU647" s="125">
        <f t="shared" ref="AU647" si="306">AJ647*0.05</f>
        <v>650000</v>
      </c>
      <c r="AV647" s="125">
        <f t="shared" ref="AV647" si="307">AJ647*0.05</f>
        <v>650000</v>
      </c>
      <c r="AW647" s="125"/>
      <c r="AX647" s="179"/>
      <c r="AY647" s="180"/>
      <c r="AZ647" s="41">
        <f t="shared" si="289"/>
        <v>13000000</v>
      </c>
      <c r="BA647" s="41">
        <f t="shared" si="262"/>
        <v>0</v>
      </c>
      <c r="BB647" s="110" t="s">
        <v>83</v>
      </c>
      <c r="BD647" s="181"/>
    </row>
    <row r="648" spans="1:56" s="74" customFormat="1" ht="23.25">
      <c r="B648" s="73"/>
      <c r="C648" s="1318"/>
      <c r="D648" s="1233"/>
      <c r="E648" s="73"/>
      <c r="F648" s="73"/>
      <c r="G648" s="73"/>
      <c r="H648" s="73"/>
      <c r="I648" s="73"/>
      <c r="J648" s="73"/>
      <c r="K648" s="73"/>
      <c r="L648" s="73"/>
      <c r="M648" s="1234"/>
      <c r="N648" s="1234"/>
      <c r="O648" s="73"/>
      <c r="P648" s="73"/>
      <c r="AH648" s="73"/>
      <c r="AI648" s="73"/>
      <c r="AJ648" s="73"/>
      <c r="AK648" s="911"/>
      <c r="AL648" s="1234"/>
      <c r="AM648" s="1234"/>
      <c r="AN648" s="1234"/>
      <c r="AO648" s="1234"/>
      <c r="AP648" s="1234"/>
      <c r="AQ648" s="1234"/>
      <c r="AR648" s="1234"/>
      <c r="AS648" s="1234"/>
      <c r="AT648" s="1234"/>
      <c r="AU648" s="1234"/>
      <c r="AV648" s="1234"/>
      <c r="AW648" s="1234"/>
      <c r="AX648" s="1235"/>
      <c r="AY648" s="378"/>
      <c r="AZ648" s="41">
        <f t="shared" si="289"/>
        <v>0</v>
      </c>
      <c r="BA648" s="41">
        <f t="shared" si="262"/>
        <v>0</v>
      </c>
      <c r="BB648" s="73" t="s">
        <v>83</v>
      </c>
      <c r="BD648" s="75"/>
    </row>
    <row r="649" spans="1:56" s="1326" customFormat="1" ht="23.25">
      <c r="A649" s="1319"/>
      <c r="B649" s="1320">
        <f>+B650+B659+B663+B667</f>
        <v>14</v>
      </c>
      <c r="C649" s="1321" t="s">
        <v>901</v>
      </c>
      <c r="D649" s="1322"/>
      <c r="E649" s="1320"/>
      <c r="F649" s="1320"/>
      <c r="G649" s="1320"/>
      <c r="H649" s="1320"/>
      <c r="I649" s="1320"/>
      <c r="J649" s="1320"/>
      <c r="K649" s="1320"/>
      <c r="L649" s="1320"/>
      <c r="M649" s="1323">
        <f>+M650+M659+M663+M667</f>
        <v>273500000</v>
      </c>
      <c r="N649" s="1323">
        <f>+N650+N659+N663+N667</f>
        <v>256500000</v>
      </c>
      <c r="O649" s="1323">
        <f t="shared" ref="O649:AX649" si="308">+O650+O659+O663+O667</f>
        <v>17000000</v>
      </c>
      <c r="P649" s="1323">
        <f t="shared" si="308"/>
        <v>0</v>
      </c>
      <c r="Q649" s="1323">
        <f t="shared" si="308"/>
        <v>0</v>
      </c>
      <c r="R649" s="1323">
        <f t="shared" si="308"/>
        <v>0</v>
      </c>
      <c r="S649" s="1323">
        <f t="shared" si="308"/>
        <v>0</v>
      </c>
      <c r="T649" s="1323">
        <f t="shared" si="308"/>
        <v>0</v>
      </c>
      <c r="U649" s="1323">
        <f t="shared" si="308"/>
        <v>16000</v>
      </c>
      <c r="V649" s="1323">
        <f t="shared" si="308"/>
        <v>4000</v>
      </c>
      <c r="W649" s="1323">
        <f t="shared" si="308"/>
        <v>0</v>
      </c>
      <c r="X649" s="1323">
        <f t="shared" si="308"/>
        <v>0</v>
      </c>
      <c r="Y649" s="1323">
        <f t="shared" si="308"/>
        <v>3036</v>
      </c>
      <c r="Z649" s="1323">
        <f t="shared" si="308"/>
        <v>939.79452054794524</v>
      </c>
      <c r="AA649" s="1323">
        <f t="shared" si="308"/>
        <v>0</v>
      </c>
      <c r="AB649" s="1323">
        <f t="shared" si="308"/>
        <v>0</v>
      </c>
      <c r="AC649" s="1323">
        <f t="shared" si="308"/>
        <v>0</v>
      </c>
      <c r="AD649" s="1323">
        <f t="shared" si="308"/>
        <v>0</v>
      </c>
      <c r="AE649" s="1323">
        <f t="shared" si="308"/>
        <v>0</v>
      </c>
      <c r="AF649" s="1323">
        <f t="shared" si="308"/>
        <v>0</v>
      </c>
      <c r="AG649" s="1323">
        <f t="shared" si="308"/>
        <v>0</v>
      </c>
      <c r="AH649" s="1323">
        <f t="shared" si="308"/>
        <v>0</v>
      </c>
      <c r="AI649" s="1323">
        <f t="shared" si="308"/>
        <v>0</v>
      </c>
      <c r="AJ649" s="1323">
        <f t="shared" si="308"/>
        <v>273500000</v>
      </c>
      <c r="AK649" s="1324">
        <f t="shared" si="308"/>
        <v>0</v>
      </c>
      <c r="AL649" s="1323">
        <f t="shared" si="308"/>
        <v>273500000</v>
      </c>
      <c r="AM649" s="1323">
        <f t="shared" si="308"/>
        <v>1770000</v>
      </c>
      <c r="AN649" s="1323">
        <f t="shared" si="308"/>
        <v>14210000</v>
      </c>
      <c r="AO649" s="1323">
        <f t="shared" si="308"/>
        <v>17870000</v>
      </c>
      <c r="AP649" s="1323">
        <f t="shared" si="308"/>
        <v>23610000</v>
      </c>
      <c r="AQ649" s="1323">
        <f t="shared" si="308"/>
        <v>28850000</v>
      </c>
      <c r="AR649" s="1323">
        <f t="shared" si="308"/>
        <v>39470000</v>
      </c>
      <c r="AS649" s="1323">
        <f t="shared" si="308"/>
        <v>52290000</v>
      </c>
      <c r="AT649" s="1323">
        <f t="shared" si="308"/>
        <v>39600000</v>
      </c>
      <c r="AU649" s="1323">
        <f t="shared" si="308"/>
        <v>23510000</v>
      </c>
      <c r="AV649" s="1323">
        <f t="shared" si="308"/>
        <v>15275000</v>
      </c>
      <c r="AW649" s="1323">
        <f t="shared" si="308"/>
        <v>12105000</v>
      </c>
      <c r="AX649" s="1325">
        <f t="shared" si="308"/>
        <v>4940000</v>
      </c>
      <c r="AY649" s="1325"/>
      <c r="AZ649" s="41">
        <f t="shared" si="289"/>
        <v>273500000</v>
      </c>
      <c r="BA649" s="41">
        <f t="shared" si="262"/>
        <v>0</v>
      </c>
      <c r="BB649" s="1281">
        <v>3</v>
      </c>
      <c r="BC649" s="1273"/>
    </row>
    <row r="650" spans="1:56" s="226" customFormat="1" ht="23.25">
      <c r="B650" s="223">
        <f>COUNT(B651:B658)</f>
        <v>6</v>
      </c>
      <c r="C650" s="1029" t="s">
        <v>118</v>
      </c>
      <c r="D650" s="264"/>
      <c r="E650" s="223"/>
      <c r="F650" s="223"/>
      <c r="G650" s="223"/>
      <c r="H650" s="223"/>
      <c r="I650" s="223"/>
      <c r="J650" s="223"/>
      <c r="K650" s="223"/>
      <c r="L650" s="223"/>
      <c r="M650" s="227">
        <f>SUM(M651:M658)</f>
        <v>177000000</v>
      </c>
      <c r="N650" s="227">
        <f>SUM(N651:N658)</f>
        <v>177000000</v>
      </c>
      <c r="O650" s="223"/>
      <c r="P650" s="223"/>
      <c r="U650" s="265">
        <f t="shared" ref="U650:AB650" si="309">SUM(U651:U658)</f>
        <v>11500</v>
      </c>
      <c r="V650" s="265">
        <f t="shared" si="309"/>
        <v>0</v>
      </c>
      <c r="W650" s="265">
        <f t="shared" si="309"/>
        <v>0</v>
      </c>
      <c r="X650" s="265">
        <f t="shared" si="309"/>
        <v>0</v>
      </c>
      <c r="Y650" s="265">
        <f t="shared" si="309"/>
        <v>1093</v>
      </c>
      <c r="Z650" s="265">
        <f t="shared" si="309"/>
        <v>609.79452054794524</v>
      </c>
      <c r="AA650" s="227">
        <f t="shared" si="309"/>
        <v>0</v>
      </c>
      <c r="AB650" s="227">
        <f t="shared" si="309"/>
        <v>0</v>
      </c>
      <c r="AH650" s="223"/>
      <c r="AI650" s="223"/>
      <c r="AJ650" s="227">
        <f>SUM(AJ651:AJ658)</f>
        <v>177000000</v>
      </c>
      <c r="AK650" s="265"/>
      <c r="AL650" s="227">
        <f>SUM(AL651:AL658)</f>
        <v>177000000</v>
      </c>
      <c r="AM650" s="227">
        <f t="shared" ref="AM650:AX650" si="310">SUM(AM651:AM658)</f>
        <v>1770000</v>
      </c>
      <c r="AN650" s="227">
        <f t="shared" si="310"/>
        <v>5310000</v>
      </c>
      <c r="AO650" s="227">
        <f t="shared" si="310"/>
        <v>10620000</v>
      </c>
      <c r="AP650" s="227">
        <f t="shared" si="310"/>
        <v>14160000</v>
      </c>
      <c r="AQ650" s="227">
        <f t="shared" si="310"/>
        <v>17700000</v>
      </c>
      <c r="AR650" s="227">
        <f t="shared" si="310"/>
        <v>28320000</v>
      </c>
      <c r="AS650" s="227">
        <f t="shared" si="310"/>
        <v>38940000</v>
      </c>
      <c r="AT650" s="227">
        <f t="shared" si="310"/>
        <v>26550000</v>
      </c>
      <c r="AU650" s="227">
        <f t="shared" si="310"/>
        <v>14160000</v>
      </c>
      <c r="AV650" s="227">
        <f t="shared" si="310"/>
        <v>8850000</v>
      </c>
      <c r="AW650" s="227">
        <f t="shared" si="310"/>
        <v>7080000</v>
      </c>
      <c r="AX650" s="266">
        <f t="shared" si="310"/>
        <v>3540000</v>
      </c>
      <c r="AY650" s="266"/>
      <c r="AZ650" s="41">
        <f t="shared" si="289"/>
        <v>177000000</v>
      </c>
      <c r="BA650" s="41">
        <f t="shared" si="262"/>
        <v>0</v>
      </c>
      <c r="BB650" s="254" t="s">
        <v>76</v>
      </c>
      <c r="BD650" s="267"/>
    </row>
    <row r="651" spans="1:56" s="74" customFormat="1" ht="23.25">
      <c r="B651" s="73"/>
      <c r="C651" s="1327"/>
      <c r="D651" s="1233"/>
      <c r="E651" s="73"/>
      <c r="F651" s="73"/>
      <c r="G651" s="73"/>
      <c r="H651" s="73"/>
      <c r="I651" s="73"/>
      <c r="J651" s="73"/>
      <c r="K651" s="73"/>
      <c r="L651" s="73"/>
      <c r="M651" s="1234"/>
      <c r="N651" s="1234"/>
      <c r="O651" s="73"/>
      <c r="P651" s="73"/>
      <c r="U651" s="342"/>
      <c r="V651" s="342"/>
      <c r="W651" s="342"/>
      <c r="X651" s="342"/>
      <c r="Y651" s="342"/>
      <c r="Z651" s="342"/>
      <c r="AA651" s="341"/>
      <c r="AB651" s="341"/>
      <c r="AC651" s="338"/>
      <c r="AD651" s="338"/>
      <c r="AE651" s="338"/>
      <c r="AH651" s="73"/>
      <c r="AI651" s="73"/>
      <c r="AJ651" s="73"/>
      <c r="AK651" s="911"/>
      <c r="AL651" s="1234"/>
      <c r="AM651" s="1234"/>
      <c r="AN651" s="1234"/>
      <c r="AO651" s="1234"/>
      <c r="AP651" s="1234"/>
      <c r="AQ651" s="1234"/>
      <c r="AR651" s="1234"/>
      <c r="AS651" s="1234"/>
      <c r="AT651" s="1234"/>
      <c r="AU651" s="1234"/>
      <c r="AV651" s="1234"/>
      <c r="AW651" s="1234"/>
      <c r="AX651" s="1235"/>
      <c r="AY651" s="378"/>
      <c r="AZ651" s="41">
        <f t="shared" si="289"/>
        <v>0</v>
      </c>
      <c r="BA651" s="41">
        <f t="shared" si="262"/>
        <v>0</v>
      </c>
      <c r="BB651" s="73" t="s">
        <v>76</v>
      </c>
      <c r="BD651" s="75"/>
    </row>
    <row r="652" spans="1:56" s="130" customFormat="1" ht="20.25" customHeight="1">
      <c r="A652" s="110">
        <v>2</v>
      </c>
      <c r="B652" s="234">
        <v>1</v>
      </c>
      <c r="C652" s="1327" t="s">
        <v>902</v>
      </c>
      <c r="D652" s="110">
        <v>4.4000000000000004</v>
      </c>
      <c r="E652" s="1328">
        <v>4</v>
      </c>
      <c r="F652" s="1329" t="s">
        <v>903</v>
      </c>
      <c r="G652" s="1329" t="s">
        <v>715</v>
      </c>
      <c r="H652" s="1329" t="s">
        <v>76</v>
      </c>
      <c r="I652" s="605" t="s">
        <v>90</v>
      </c>
      <c r="J652" s="1330" t="s">
        <v>643</v>
      </c>
      <c r="K652" s="1331">
        <v>20.165800000000001</v>
      </c>
      <c r="L652" s="1331">
        <v>100.0813</v>
      </c>
      <c r="M652" s="125">
        <v>25000000</v>
      </c>
      <c r="N652" s="125">
        <v>25000000</v>
      </c>
      <c r="O652" s="125"/>
      <c r="P652" s="1332">
        <v>1</v>
      </c>
      <c r="Q652" s="1332">
        <v>1</v>
      </c>
      <c r="R652" s="1332">
        <v>4</v>
      </c>
      <c r="S652" s="1332">
        <v>4</v>
      </c>
      <c r="T652" s="1332">
        <v>4</v>
      </c>
      <c r="U652" s="241">
        <v>1200</v>
      </c>
      <c r="V652" s="1052" t="s">
        <v>79</v>
      </c>
      <c r="W652" s="388"/>
      <c r="X652" s="244">
        <v>0</v>
      </c>
      <c r="Y652" s="1068">
        <v>696</v>
      </c>
      <c r="Z652" s="1037">
        <v>86.75799086757992</v>
      </c>
      <c r="AA652" s="110" t="s">
        <v>79</v>
      </c>
      <c r="AB652" s="110" t="s">
        <v>79</v>
      </c>
      <c r="AC652" s="110">
        <v>2563</v>
      </c>
      <c r="AD652" s="110">
        <v>2563</v>
      </c>
      <c r="AE652" s="110">
        <v>1</v>
      </c>
      <c r="AF652" s="110">
        <v>365</v>
      </c>
      <c r="AG652" s="110" t="s">
        <v>80</v>
      </c>
      <c r="AH652" s="110"/>
      <c r="AI652" s="361"/>
      <c r="AJ652" s="125">
        <f t="shared" ref="AJ652:AJ657" si="311">SUM(AM652:AX652)</f>
        <v>25000000</v>
      </c>
      <c r="AK652" s="128"/>
      <c r="AL652" s="125">
        <v>25000000</v>
      </c>
      <c r="AM652" s="125">
        <v>250000</v>
      </c>
      <c r="AN652" s="178">
        <v>750000</v>
      </c>
      <c r="AO652" s="178">
        <v>1500000</v>
      </c>
      <c r="AP652" s="178">
        <v>2000000</v>
      </c>
      <c r="AQ652" s="178">
        <v>2500000</v>
      </c>
      <c r="AR652" s="178">
        <v>4000000</v>
      </c>
      <c r="AS652" s="178">
        <v>5500000</v>
      </c>
      <c r="AT652" s="178">
        <v>3750000</v>
      </c>
      <c r="AU652" s="178">
        <v>2000000</v>
      </c>
      <c r="AV652" s="125">
        <v>1250000</v>
      </c>
      <c r="AW652" s="125">
        <v>1000000</v>
      </c>
      <c r="AX652" s="179">
        <v>500000</v>
      </c>
      <c r="AY652" s="180"/>
      <c r="AZ652" s="41">
        <f t="shared" si="289"/>
        <v>25000000</v>
      </c>
      <c r="BA652" s="41">
        <f t="shared" si="262"/>
        <v>0</v>
      </c>
      <c r="BB652" s="110" t="s">
        <v>76</v>
      </c>
      <c r="BD652" s="181"/>
    </row>
    <row r="653" spans="1:56" s="130" customFormat="1" ht="20.25" customHeight="1">
      <c r="A653" s="110">
        <v>2</v>
      </c>
      <c r="B653" s="234">
        <v>2</v>
      </c>
      <c r="C653" s="1327" t="s">
        <v>904</v>
      </c>
      <c r="D653" s="110">
        <v>4.4000000000000004</v>
      </c>
      <c r="E653" s="1328">
        <v>4</v>
      </c>
      <c r="F653" s="1329" t="s">
        <v>547</v>
      </c>
      <c r="G653" s="1329" t="s">
        <v>547</v>
      </c>
      <c r="H653" s="1329" t="s">
        <v>76</v>
      </c>
      <c r="I653" s="605" t="s">
        <v>90</v>
      </c>
      <c r="J653" s="1150" t="s">
        <v>194</v>
      </c>
      <c r="K653" s="1331">
        <v>19.5365</v>
      </c>
      <c r="L653" s="1331">
        <v>100.0056</v>
      </c>
      <c r="M653" s="125">
        <v>25000000</v>
      </c>
      <c r="N653" s="125">
        <v>25000000</v>
      </c>
      <c r="O653" s="125"/>
      <c r="P653" s="1332">
        <v>1</v>
      </c>
      <c r="Q653" s="1332">
        <v>1</v>
      </c>
      <c r="R653" s="1332">
        <v>4</v>
      </c>
      <c r="S653" s="1332">
        <v>4</v>
      </c>
      <c r="T653" s="1519">
        <v>2</v>
      </c>
      <c r="U653" s="241">
        <v>1500</v>
      </c>
      <c r="V653" s="1052" t="s">
        <v>79</v>
      </c>
      <c r="W653" s="388"/>
      <c r="X653" s="244">
        <v>0</v>
      </c>
      <c r="Y653" s="1068" t="s">
        <v>905</v>
      </c>
      <c r="Z653" s="1037">
        <v>86.75799086757992</v>
      </c>
      <c r="AA653" s="110" t="s">
        <v>79</v>
      </c>
      <c r="AB653" s="110" t="s">
        <v>79</v>
      </c>
      <c r="AC653" s="110">
        <v>2563</v>
      </c>
      <c r="AD653" s="110">
        <v>2563</v>
      </c>
      <c r="AE653" s="110">
        <v>1</v>
      </c>
      <c r="AF653" s="110">
        <v>365</v>
      </c>
      <c r="AG653" s="110" t="s">
        <v>80</v>
      </c>
      <c r="AH653" s="110"/>
      <c r="AI653" s="110"/>
      <c r="AJ653" s="125">
        <f t="shared" si="311"/>
        <v>25000000</v>
      </c>
      <c r="AK653" s="128"/>
      <c r="AL653" s="125">
        <v>25000000</v>
      </c>
      <c r="AM653" s="125">
        <v>250000</v>
      </c>
      <c r="AN653" s="178">
        <v>750000</v>
      </c>
      <c r="AO653" s="178">
        <v>1500000</v>
      </c>
      <c r="AP653" s="178">
        <v>2000000</v>
      </c>
      <c r="AQ653" s="178">
        <v>2500000</v>
      </c>
      <c r="AR653" s="178">
        <v>4000000</v>
      </c>
      <c r="AS653" s="178">
        <v>5500000</v>
      </c>
      <c r="AT653" s="178">
        <v>3750000</v>
      </c>
      <c r="AU653" s="178">
        <v>2000000</v>
      </c>
      <c r="AV653" s="125">
        <v>1250000</v>
      </c>
      <c r="AW653" s="125">
        <v>1000000</v>
      </c>
      <c r="AX653" s="179">
        <v>500000</v>
      </c>
      <c r="AY653" s="180"/>
      <c r="AZ653" s="41">
        <f t="shared" si="289"/>
        <v>25000000</v>
      </c>
      <c r="BA653" s="41">
        <f t="shared" si="262"/>
        <v>0</v>
      </c>
      <c r="BB653" s="110" t="s">
        <v>76</v>
      </c>
      <c r="BD653" s="181"/>
    </row>
    <row r="654" spans="1:56" s="130" customFormat="1" ht="20.25" customHeight="1">
      <c r="A654" s="110">
        <v>2</v>
      </c>
      <c r="B654" s="234">
        <v>3</v>
      </c>
      <c r="C654" s="1327" t="s">
        <v>906</v>
      </c>
      <c r="D654" s="110">
        <v>4.4000000000000004</v>
      </c>
      <c r="E654" s="1328">
        <v>4</v>
      </c>
      <c r="F654" s="1329" t="s">
        <v>546</v>
      </c>
      <c r="G654" s="1329" t="s">
        <v>547</v>
      </c>
      <c r="H654" s="1329" t="s">
        <v>76</v>
      </c>
      <c r="I654" s="605" t="s">
        <v>90</v>
      </c>
      <c r="J654" s="605" t="s">
        <v>194</v>
      </c>
      <c r="K654" s="1331">
        <v>19.457599999999999</v>
      </c>
      <c r="L654" s="1331">
        <v>100.048</v>
      </c>
      <c r="M654" s="125">
        <v>35000000</v>
      </c>
      <c r="N654" s="125">
        <v>35000000</v>
      </c>
      <c r="O654" s="125"/>
      <c r="P654" s="1332">
        <v>1</v>
      </c>
      <c r="Q654" s="1332">
        <v>1</v>
      </c>
      <c r="R654" s="1332">
        <v>4</v>
      </c>
      <c r="S654" s="1332">
        <v>4</v>
      </c>
      <c r="T654" s="1519">
        <v>2</v>
      </c>
      <c r="U654" s="241">
        <v>2000</v>
      </c>
      <c r="V654" s="1052" t="s">
        <v>79</v>
      </c>
      <c r="W654" s="388"/>
      <c r="X654" s="244">
        <v>0</v>
      </c>
      <c r="Y654" s="1068">
        <v>117</v>
      </c>
      <c r="Z654" s="1037">
        <v>121.46118721461188</v>
      </c>
      <c r="AA654" s="110" t="s">
        <v>79</v>
      </c>
      <c r="AB654" s="110" t="s">
        <v>79</v>
      </c>
      <c r="AC654" s="110">
        <v>2563</v>
      </c>
      <c r="AD654" s="110">
        <v>2563</v>
      </c>
      <c r="AE654" s="110">
        <v>1</v>
      </c>
      <c r="AF654" s="110">
        <v>365</v>
      </c>
      <c r="AG654" s="110" t="s">
        <v>80</v>
      </c>
      <c r="AH654" s="110"/>
      <c r="AI654" s="110"/>
      <c r="AJ654" s="125">
        <f t="shared" si="311"/>
        <v>35000000</v>
      </c>
      <c r="AK654" s="128"/>
      <c r="AL654" s="125">
        <v>35000000</v>
      </c>
      <c r="AM654" s="125">
        <v>350000</v>
      </c>
      <c r="AN654" s="125">
        <v>1050000</v>
      </c>
      <c r="AO654" s="125">
        <v>2100000</v>
      </c>
      <c r="AP654" s="125">
        <v>2800000</v>
      </c>
      <c r="AQ654" s="125">
        <v>3500000</v>
      </c>
      <c r="AR654" s="125">
        <v>5600000</v>
      </c>
      <c r="AS654" s="125">
        <v>7700000</v>
      </c>
      <c r="AT654" s="125">
        <v>5250000</v>
      </c>
      <c r="AU654" s="125">
        <v>2800000</v>
      </c>
      <c r="AV654" s="125">
        <v>1750000</v>
      </c>
      <c r="AW654" s="125">
        <v>1400000</v>
      </c>
      <c r="AX654" s="179">
        <v>700000</v>
      </c>
      <c r="AY654" s="180"/>
      <c r="AZ654" s="41">
        <f t="shared" si="289"/>
        <v>35000000</v>
      </c>
      <c r="BA654" s="41">
        <f t="shared" si="262"/>
        <v>0</v>
      </c>
      <c r="BB654" s="110" t="s">
        <v>76</v>
      </c>
      <c r="BD654" s="181"/>
    </row>
    <row r="655" spans="1:56" s="130" customFormat="1" ht="20.25" customHeight="1">
      <c r="A655" s="110">
        <v>2</v>
      </c>
      <c r="B655" s="234">
        <v>4</v>
      </c>
      <c r="C655" s="1327" t="s">
        <v>907</v>
      </c>
      <c r="D655" s="110">
        <v>4.4000000000000004</v>
      </c>
      <c r="E655" s="1328">
        <v>4</v>
      </c>
      <c r="F655" s="409" t="s">
        <v>908</v>
      </c>
      <c r="G655" s="1329" t="s">
        <v>263</v>
      </c>
      <c r="H655" s="1329" t="s">
        <v>76</v>
      </c>
      <c r="I655" s="605" t="s">
        <v>90</v>
      </c>
      <c r="J655" s="1150" t="s">
        <v>645</v>
      </c>
      <c r="K655" s="1331">
        <v>19.776599999999998</v>
      </c>
      <c r="L655" s="1331">
        <v>100.1875</v>
      </c>
      <c r="M655" s="125">
        <v>23000000</v>
      </c>
      <c r="N655" s="125">
        <v>23000000</v>
      </c>
      <c r="O655" s="125"/>
      <c r="P655" s="1333">
        <v>1</v>
      </c>
      <c r="Q655" s="1332">
        <v>1</v>
      </c>
      <c r="R655" s="1333">
        <v>4</v>
      </c>
      <c r="S655" s="1332">
        <v>4</v>
      </c>
      <c r="T655" s="1519">
        <v>2</v>
      </c>
      <c r="U655" s="241">
        <v>2000</v>
      </c>
      <c r="V655" s="1052" t="s">
        <v>79</v>
      </c>
      <c r="W655" s="388"/>
      <c r="X655" s="244">
        <v>0</v>
      </c>
      <c r="Y655" s="1068" t="s">
        <v>909</v>
      </c>
      <c r="Z655" s="1037">
        <v>79.817351598173516</v>
      </c>
      <c r="AA655" s="110" t="s">
        <v>79</v>
      </c>
      <c r="AB655" s="110" t="s">
        <v>79</v>
      </c>
      <c r="AC655" s="110">
        <v>2563</v>
      </c>
      <c r="AD655" s="110">
        <v>2563</v>
      </c>
      <c r="AE655" s="110">
        <v>1</v>
      </c>
      <c r="AF655" s="110">
        <v>365</v>
      </c>
      <c r="AG655" s="110" t="s">
        <v>80</v>
      </c>
      <c r="AH655" s="110"/>
      <c r="AI655" s="110"/>
      <c r="AJ655" s="125">
        <f t="shared" si="311"/>
        <v>23000000</v>
      </c>
      <c r="AK655" s="128"/>
      <c r="AL655" s="125">
        <v>23000000</v>
      </c>
      <c r="AM655" s="125">
        <v>230000</v>
      </c>
      <c r="AN655" s="125">
        <v>690000</v>
      </c>
      <c r="AO655" s="125">
        <v>1380000</v>
      </c>
      <c r="AP655" s="125">
        <v>1840000</v>
      </c>
      <c r="AQ655" s="125">
        <v>2300000</v>
      </c>
      <c r="AR655" s="125">
        <v>3680000</v>
      </c>
      <c r="AS655" s="125">
        <v>5060000</v>
      </c>
      <c r="AT655" s="125">
        <v>3450000</v>
      </c>
      <c r="AU655" s="125">
        <v>1840000</v>
      </c>
      <c r="AV655" s="125">
        <v>1150000</v>
      </c>
      <c r="AW655" s="125">
        <v>920000</v>
      </c>
      <c r="AX655" s="179">
        <v>460000</v>
      </c>
      <c r="AY655" s="180"/>
      <c r="AZ655" s="41">
        <f t="shared" si="289"/>
        <v>23000000</v>
      </c>
      <c r="BA655" s="41">
        <f t="shared" si="262"/>
        <v>0</v>
      </c>
      <c r="BB655" s="110" t="s">
        <v>76</v>
      </c>
      <c r="BD655" s="181"/>
    </row>
    <row r="656" spans="1:56" s="130" customFormat="1" ht="20.25" customHeight="1">
      <c r="A656" s="110">
        <v>2</v>
      </c>
      <c r="B656" s="234">
        <v>5</v>
      </c>
      <c r="C656" s="1334" t="s">
        <v>910</v>
      </c>
      <c r="D656" s="110">
        <v>4.4000000000000004</v>
      </c>
      <c r="E656" s="1328">
        <v>4</v>
      </c>
      <c r="F656" s="1329" t="s">
        <v>552</v>
      </c>
      <c r="G656" s="1329" t="s">
        <v>301</v>
      </c>
      <c r="H656" s="1329" t="s">
        <v>76</v>
      </c>
      <c r="I656" s="605" t="s">
        <v>90</v>
      </c>
      <c r="J656" s="605" t="s">
        <v>643</v>
      </c>
      <c r="K656" s="1331">
        <v>20.0015</v>
      </c>
      <c r="L656" s="1331">
        <v>100.2968</v>
      </c>
      <c r="M656" s="125">
        <v>35000000</v>
      </c>
      <c r="N656" s="125">
        <v>35000000</v>
      </c>
      <c r="O656" s="125"/>
      <c r="P656" s="1333">
        <v>1</v>
      </c>
      <c r="Q656" s="1332">
        <v>1</v>
      </c>
      <c r="R656" s="1520">
        <v>2</v>
      </c>
      <c r="S656" s="1519">
        <v>2</v>
      </c>
      <c r="T656" s="1519">
        <v>2</v>
      </c>
      <c r="U656" s="241">
        <v>2300</v>
      </c>
      <c r="V656" s="1052" t="s">
        <v>79</v>
      </c>
      <c r="W656" s="388"/>
      <c r="X656" s="244">
        <v>0</v>
      </c>
      <c r="Y656" s="1068">
        <v>159</v>
      </c>
      <c r="Z656" s="1037">
        <v>120</v>
      </c>
      <c r="AA656" s="110" t="s">
        <v>79</v>
      </c>
      <c r="AB656" s="110" t="s">
        <v>79</v>
      </c>
      <c r="AC656" s="110">
        <v>2563</v>
      </c>
      <c r="AD656" s="110">
        <v>2563</v>
      </c>
      <c r="AE656" s="110">
        <v>1</v>
      </c>
      <c r="AF656" s="110">
        <v>365</v>
      </c>
      <c r="AG656" s="110" t="s">
        <v>80</v>
      </c>
      <c r="AH656" s="110"/>
      <c r="AI656" s="110"/>
      <c r="AJ656" s="125">
        <f t="shared" si="311"/>
        <v>35000000</v>
      </c>
      <c r="AK656" s="128"/>
      <c r="AL656" s="125">
        <v>35000000</v>
      </c>
      <c r="AM656" s="125">
        <v>350000</v>
      </c>
      <c r="AN656" s="125">
        <v>1050000</v>
      </c>
      <c r="AO656" s="125">
        <v>2100000</v>
      </c>
      <c r="AP656" s="125">
        <v>2800000</v>
      </c>
      <c r="AQ656" s="125">
        <v>3500000</v>
      </c>
      <c r="AR656" s="125">
        <v>5600000</v>
      </c>
      <c r="AS656" s="125">
        <v>7700000</v>
      </c>
      <c r="AT656" s="125">
        <v>5250000</v>
      </c>
      <c r="AU656" s="125">
        <v>2800000</v>
      </c>
      <c r="AV656" s="125">
        <v>1750000</v>
      </c>
      <c r="AW656" s="125">
        <v>1400000</v>
      </c>
      <c r="AX656" s="179">
        <v>700000</v>
      </c>
      <c r="AY656" s="180"/>
      <c r="AZ656" s="41">
        <f t="shared" si="289"/>
        <v>35000000</v>
      </c>
      <c r="BA656" s="41">
        <f t="shared" si="262"/>
        <v>0</v>
      </c>
      <c r="BB656" s="110" t="s">
        <v>76</v>
      </c>
      <c r="BD656" s="181"/>
    </row>
    <row r="657" spans="1:56" s="130" customFormat="1" ht="20.25" customHeight="1">
      <c r="A657" s="110">
        <v>2</v>
      </c>
      <c r="B657" s="234">
        <v>6</v>
      </c>
      <c r="C657" s="1327" t="s">
        <v>911</v>
      </c>
      <c r="D657" s="110">
        <v>4.4000000000000004</v>
      </c>
      <c r="E657" s="1328">
        <v>4</v>
      </c>
      <c r="F657" s="1329" t="s">
        <v>912</v>
      </c>
      <c r="G657" s="1329" t="s">
        <v>913</v>
      </c>
      <c r="H657" s="1329" t="s">
        <v>76</v>
      </c>
      <c r="I657" s="238" t="s">
        <v>90</v>
      </c>
      <c r="J657" s="238" t="s">
        <v>645</v>
      </c>
      <c r="K657" s="1331">
        <v>19.910599999999999</v>
      </c>
      <c r="L657" s="1331">
        <v>100.27160000000001</v>
      </c>
      <c r="M657" s="125">
        <v>34000000</v>
      </c>
      <c r="N657" s="125">
        <v>34000000</v>
      </c>
      <c r="O657" s="125"/>
      <c r="P657" s="1333">
        <v>1</v>
      </c>
      <c r="Q657" s="1332">
        <v>1</v>
      </c>
      <c r="R657" s="1520">
        <v>2</v>
      </c>
      <c r="S657" s="1519">
        <v>2</v>
      </c>
      <c r="T657" s="1519">
        <v>2</v>
      </c>
      <c r="U657" s="241">
        <v>2500</v>
      </c>
      <c r="V657" s="1052" t="s">
        <v>79</v>
      </c>
      <c r="W657" s="388"/>
      <c r="X657" s="244">
        <v>0</v>
      </c>
      <c r="Y657" s="1068">
        <v>121</v>
      </c>
      <c r="Z657" s="1037">
        <v>115</v>
      </c>
      <c r="AA657" s="110" t="s">
        <v>79</v>
      </c>
      <c r="AB657" s="110" t="s">
        <v>79</v>
      </c>
      <c r="AC657" s="110">
        <v>2563</v>
      </c>
      <c r="AD657" s="110">
        <v>2563</v>
      </c>
      <c r="AE657" s="110">
        <v>1</v>
      </c>
      <c r="AF657" s="110">
        <v>365</v>
      </c>
      <c r="AG657" s="110" t="s">
        <v>80</v>
      </c>
      <c r="AH657" s="110"/>
      <c r="AI657" s="110"/>
      <c r="AJ657" s="125">
        <f t="shared" si="311"/>
        <v>34000000</v>
      </c>
      <c r="AK657" s="128"/>
      <c r="AL657" s="125">
        <v>34000000</v>
      </c>
      <c r="AM657" s="125">
        <v>340000</v>
      </c>
      <c r="AN657" s="125">
        <v>1020000</v>
      </c>
      <c r="AO657" s="125">
        <v>2040000</v>
      </c>
      <c r="AP657" s="125">
        <v>2720000</v>
      </c>
      <c r="AQ657" s="125">
        <v>3400000</v>
      </c>
      <c r="AR657" s="125">
        <v>5440000</v>
      </c>
      <c r="AS657" s="125">
        <v>7480000</v>
      </c>
      <c r="AT657" s="125">
        <v>5100000</v>
      </c>
      <c r="AU657" s="125">
        <v>2720000</v>
      </c>
      <c r="AV657" s="125">
        <v>1700000</v>
      </c>
      <c r="AW657" s="125">
        <v>1360000</v>
      </c>
      <c r="AX657" s="179">
        <v>680000</v>
      </c>
      <c r="AY657" s="180"/>
      <c r="AZ657" s="41">
        <f t="shared" si="289"/>
        <v>34000000</v>
      </c>
      <c r="BA657" s="41">
        <f t="shared" si="262"/>
        <v>0</v>
      </c>
      <c r="BB657" s="110" t="s">
        <v>76</v>
      </c>
      <c r="BD657" s="181"/>
    </row>
    <row r="658" spans="1:56" s="74" customFormat="1" ht="23.25">
      <c r="B658" s="73"/>
      <c r="C658" s="1301"/>
      <c r="D658" s="1233"/>
      <c r="E658" s="73"/>
      <c r="F658" s="73"/>
      <c r="G658" s="73"/>
      <c r="H658" s="73"/>
      <c r="I658" s="73"/>
      <c r="J658" s="73"/>
      <c r="K658" s="73"/>
      <c r="L658" s="73"/>
      <c r="M658" s="1234"/>
      <c r="N658" s="1234"/>
      <c r="O658" s="73"/>
      <c r="P658" s="73"/>
      <c r="U658" s="1305"/>
      <c r="V658" s="1305"/>
      <c r="W658" s="1305"/>
      <c r="X658" s="1305"/>
      <c r="Y658" s="1305"/>
      <c r="Z658" s="1305"/>
      <c r="AH658" s="73"/>
      <c r="AI658" s="73"/>
      <c r="AJ658" s="73"/>
      <c r="AK658" s="911"/>
      <c r="AL658" s="1234"/>
      <c r="AM658" s="1234"/>
      <c r="AN658" s="1234"/>
      <c r="AO658" s="1234"/>
      <c r="AP658" s="1234"/>
      <c r="AQ658" s="1234"/>
      <c r="AR658" s="1234"/>
      <c r="AS658" s="1234"/>
      <c r="AT658" s="1234"/>
      <c r="AU658" s="1234"/>
      <c r="AV658" s="1234"/>
      <c r="AW658" s="1234"/>
      <c r="AX658" s="1235"/>
      <c r="AY658" s="378"/>
      <c r="AZ658" s="41">
        <f t="shared" si="289"/>
        <v>0</v>
      </c>
      <c r="BA658" s="41">
        <f t="shared" ref="BA658:BA721" si="312">+AJ658-AZ658</f>
        <v>0</v>
      </c>
      <c r="BB658" s="73" t="s">
        <v>76</v>
      </c>
      <c r="BD658" s="75"/>
    </row>
    <row r="659" spans="1:56" s="226" customFormat="1" ht="23.25">
      <c r="B659" s="223">
        <f>COUNT(B660:B662)</f>
        <v>1</v>
      </c>
      <c r="C659" s="1029" t="s">
        <v>126</v>
      </c>
      <c r="D659" s="264"/>
      <c r="E659" s="223"/>
      <c r="F659" s="223"/>
      <c r="G659" s="223"/>
      <c r="H659" s="223"/>
      <c r="I659" s="223"/>
      <c r="J659" s="223"/>
      <c r="K659" s="223"/>
      <c r="L659" s="223"/>
      <c r="M659" s="227">
        <f>SUM(M660:M662)</f>
        <v>18000000</v>
      </c>
      <c r="N659" s="227">
        <f>SUM(N660:N662)</f>
        <v>18000000</v>
      </c>
      <c r="O659" s="223"/>
      <c r="P659" s="223"/>
      <c r="U659" s="227">
        <f t="shared" ref="U659:Z659" si="313">SUM(U660:U662)</f>
        <v>2000</v>
      </c>
      <c r="V659" s="227">
        <f t="shared" si="313"/>
        <v>2000</v>
      </c>
      <c r="W659" s="227">
        <f t="shared" si="313"/>
        <v>0</v>
      </c>
      <c r="X659" s="227">
        <f t="shared" si="313"/>
        <v>0</v>
      </c>
      <c r="Y659" s="227">
        <f t="shared" si="313"/>
        <v>426</v>
      </c>
      <c r="Z659" s="227">
        <f t="shared" si="313"/>
        <v>280</v>
      </c>
      <c r="AH659" s="223"/>
      <c r="AI659" s="223"/>
      <c r="AJ659" s="227">
        <f t="shared" ref="AJ659:AX659" si="314">SUM(AJ660:AJ662)</f>
        <v>18000000</v>
      </c>
      <c r="AK659" s="265">
        <f t="shared" si="314"/>
        <v>0</v>
      </c>
      <c r="AL659" s="227">
        <f t="shared" si="314"/>
        <v>18000000</v>
      </c>
      <c r="AM659" s="227">
        <f t="shared" si="314"/>
        <v>0</v>
      </c>
      <c r="AN659" s="227">
        <f t="shared" si="314"/>
        <v>0</v>
      </c>
      <c r="AO659" s="227">
        <f t="shared" si="314"/>
        <v>900000</v>
      </c>
      <c r="AP659" s="227">
        <f t="shared" si="314"/>
        <v>1800000</v>
      </c>
      <c r="AQ659" s="227">
        <f t="shared" si="314"/>
        <v>2700000</v>
      </c>
      <c r="AR659" s="227">
        <f t="shared" si="314"/>
        <v>2700000</v>
      </c>
      <c r="AS659" s="227">
        <f t="shared" si="314"/>
        <v>4500000</v>
      </c>
      <c r="AT659" s="227">
        <f t="shared" si="314"/>
        <v>3600000</v>
      </c>
      <c r="AU659" s="227">
        <f t="shared" si="314"/>
        <v>900000</v>
      </c>
      <c r="AV659" s="227">
        <f t="shared" si="314"/>
        <v>900000</v>
      </c>
      <c r="AW659" s="227">
        <f t="shared" si="314"/>
        <v>0</v>
      </c>
      <c r="AX659" s="266">
        <f t="shared" si="314"/>
        <v>0</v>
      </c>
      <c r="AY659" s="266"/>
      <c r="AZ659" s="41">
        <f t="shared" si="289"/>
        <v>18000000</v>
      </c>
      <c r="BA659" s="41">
        <f t="shared" si="312"/>
        <v>0</v>
      </c>
      <c r="BB659" s="254" t="s">
        <v>83</v>
      </c>
      <c r="BD659" s="267"/>
    </row>
    <row r="660" spans="1:56" s="74" customFormat="1" ht="23.25">
      <c r="B660" s="73"/>
      <c r="C660" s="1335"/>
      <c r="D660" s="1233"/>
      <c r="E660" s="73"/>
      <c r="F660" s="73"/>
      <c r="G660" s="73"/>
      <c r="H660" s="73"/>
      <c r="I660" s="73"/>
      <c r="J660" s="73"/>
      <c r="K660" s="73"/>
      <c r="L660" s="73"/>
      <c r="M660" s="1234"/>
      <c r="N660" s="1234"/>
      <c r="O660" s="73"/>
      <c r="P660" s="73"/>
      <c r="AH660" s="73"/>
      <c r="AI660" s="73"/>
      <c r="AJ660" s="73"/>
      <c r="AK660" s="911"/>
      <c r="AL660" s="1234"/>
      <c r="AM660" s="1234"/>
      <c r="AN660" s="1234"/>
      <c r="AO660" s="1234"/>
      <c r="AP660" s="1234"/>
      <c r="AQ660" s="1234"/>
      <c r="AR660" s="1234"/>
      <c r="AS660" s="1234"/>
      <c r="AT660" s="1234"/>
      <c r="AU660" s="1234"/>
      <c r="AV660" s="1234"/>
      <c r="AW660" s="1234"/>
      <c r="AX660" s="1235"/>
      <c r="AY660" s="378"/>
      <c r="AZ660" s="41">
        <f t="shared" si="289"/>
        <v>0</v>
      </c>
      <c r="BA660" s="41">
        <f t="shared" si="312"/>
        <v>0</v>
      </c>
      <c r="BB660" s="73" t="s">
        <v>83</v>
      </c>
      <c r="BD660" s="75"/>
    </row>
    <row r="661" spans="1:56" s="130" customFormat="1" ht="23.25">
      <c r="A661" s="110">
        <v>2</v>
      </c>
      <c r="B661" s="110">
        <v>1</v>
      </c>
      <c r="C661" s="174" t="s">
        <v>914</v>
      </c>
      <c r="D661" s="110">
        <v>4.4000000000000004</v>
      </c>
      <c r="E661" s="110">
        <v>4</v>
      </c>
      <c r="F661" s="831" t="s">
        <v>915</v>
      </c>
      <c r="G661" s="831" t="s">
        <v>308</v>
      </c>
      <c r="H661" s="831" t="s">
        <v>83</v>
      </c>
      <c r="I661" s="122" t="s">
        <v>84</v>
      </c>
      <c r="J661" s="110" t="s">
        <v>85</v>
      </c>
      <c r="K661" s="644">
        <v>18.647300000000001</v>
      </c>
      <c r="L661" s="644">
        <v>100.7443</v>
      </c>
      <c r="M661" s="125">
        <v>18000000</v>
      </c>
      <c r="N661" s="125">
        <v>18000000</v>
      </c>
      <c r="O661" s="125"/>
      <c r="P661" s="110">
        <v>4</v>
      </c>
      <c r="Q661" s="110">
        <v>4</v>
      </c>
      <c r="R661" s="110">
        <v>4</v>
      </c>
      <c r="S661" s="110">
        <v>4</v>
      </c>
      <c r="T661" s="110">
        <v>4</v>
      </c>
      <c r="U661" s="359">
        <v>2000</v>
      </c>
      <c r="V661" s="359">
        <v>2000</v>
      </c>
      <c r="W661" s="831"/>
      <c r="X661" s="359"/>
      <c r="Y661" s="109">
        <v>426</v>
      </c>
      <c r="Z661" s="109">
        <v>280</v>
      </c>
      <c r="AA661" s="110"/>
      <c r="AB661" s="110"/>
      <c r="AC661" s="110">
        <v>2563</v>
      </c>
      <c r="AD661" s="110">
        <v>2563</v>
      </c>
      <c r="AE661" s="110" t="s">
        <v>69</v>
      </c>
      <c r="AF661" s="262">
        <v>240</v>
      </c>
      <c r="AG661" s="110" t="s">
        <v>86</v>
      </c>
      <c r="AH661" s="262"/>
      <c r="AI661" s="262"/>
      <c r="AJ661" s="125">
        <v>18000000</v>
      </c>
      <c r="AK661" s="128"/>
      <c r="AL661" s="125">
        <f>SUM(AM661:AX661)</f>
        <v>18000000</v>
      </c>
      <c r="AM661" s="125"/>
      <c r="AN661" s="125"/>
      <c r="AO661" s="125">
        <f t="shared" ref="AO661" si="315">AJ661*0.05</f>
        <v>900000</v>
      </c>
      <c r="AP661" s="125">
        <f t="shared" ref="AP661" si="316">AJ661*0.1</f>
        <v>1800000</v>
      </c>
      <c r="AQ661" s="125">
        <f t="shared" ref="AQ661" si="317">AJ661*0.15</f>
        <v>2700000</v>
      </c>
      <c r="AR661" s="125">
        <f t="shared" ref="AR661" si="318">AJ661*0.15</f>
        <v>2700000</v>
      </c>
      <c r="AS661" s="125">
        <f t="shared" ref="AS661" si="319">AJ661*0.25</f>
        <v>4500000</v>
      </c>
      <c r="AT661" s="125">
        <f t="shared" ref="AT661" si="320">AJ661*0.2</f>
        <v>3600000</v>
      </c>
      <c r="AU661" s="125">
        <f t="shared" ref="AU661" si="321">AJ661*0.05</f>
        <v>900000</v>
      </c>
      <c r="AV661" s="125">
        <f t="shared" ref="AV661" si="322">AJ661*0.05</f>
        <v>900000</v>
      </c>
      <c r="AW661" s="125"/>
      <c r="AX661" s="179"/>
      <c r="AY661" s="180"/>
      <c r="AZ661" s="41">
        <f t="shared" si="289"/>
        <v>18000000</v>
      </c>
      <c r="BA661" s="41">
        <f t="shared" si="312"/>
        <v>0</v>
      </c>
      <c r="BB661" s="110" t="s">
        <v>83</v>
      </c>
      <c r="BD661" s="181"/>
    </row>
    <row r="662" spans="1:56" s="74" customFormat="1" ht="23.25">
      <c r="B662" s="73"/>
      <c r="C662" s="1301"/>
      <c r="D662" s="1233"/>
      <c r="E662" s="73"/>
      <c r="F662" s="73"/>
      <c r="G662" s="73"/>
      <c r="H662" s="73"/>
      <c r="I662" s="73"/>
      <c r="J662" s="73"/>
      <c r="K662" s="73"/>
      <c r="L662" s="73"/>
      <c r="M662" s="1234"/>
      <c r="N662" s="1234"/>
      <c r="O662" s="73"/>
      <c r="P662" s="73"/>
      <c r="AH662" s="73"/>
      <c r="AI662" s="73"/>
      <c r="AJ662" s="73"/>
      <c r="AK662" s="911"/>
      <c r="AL662" s="1234"/>
      <c r="AM662" s="1234"/>
      <c r="AN662" s="1234"/>
      <c r="AO662" s="1234"/>
      <c r="AP662" s="1234"/>
      <c r="AQ662" s="1234"/>
      <c r="AR662" s="1234"/>
      <c r="AS662" s="1234"/>
      <c r="AT662" s="1234"/>
      <c r="AU662" s="1234"/>
      <c r="AV662" s="1234"/>
      <c r="AW662" s="1234"/>
      <c r="AX662" s="1235"/>
      <c r="AY662" s="378"/>
      <c r="AZ662" s="41">
        <f t="shared" si="289"/>
        <v>0</v>
      </c>
      <c r="BA662" s="41">
        <f t="shared" si="312"/>
        <v>0</v>
      </c>
      <c r="BB662" s="73" t="s">
        <v>83</v>
      </c>
      <c r="BD662" s="75"/>
    </row>
    <row r="663" spans="1:56" s="226" customFormat="1" ht="23.25">
      <c r="B663" s="223">
        <f>COUNT(B664:B666)</f>
        <v>1</v>
      </c>
      <c r="C663" s="1336" t="s">
        <v>916</v>
      </c>
      <c r="D663" s="264"/>
      <c r="E663" s="223"/>
      <c r="F663" s="223"/>
      <c r="G663" s="223"/>
      <c r="H663" s="223"/>
      <c r="I663" s="223"/>
      <c r="J663" s="223"/>
      <c r="K663" s="223"/>
      <c r="L663" s="223"/>
      <c r="M663" s="227">
        <f>SUM(M664:M666)</f>
        <v>40000000</v>
      </c>
      <c r="N663" s="227">
        <f>SUM(N664:N666)</f>
        <v>40000000</v>
      </c>
      <c r="O663" s="223"/>
      <c r="P663" s="223"/>
      <c r="U663" s="227">
        <f t="shared" ref="U663:Z663" si="323">SUM(U664:U666)</f>
        <v>2500</v>
      </c>
      <c r="V663" s="227">
        <f t="shared" si="323"/>
        <v>2000</v>
      </c>
      <c r="W663" s="227">
        <f t="shared" si="323"/>
        <v>0</v>
      </c>
      <c r="X663" s="227">
        <f t="shared" si="323"/>
        <v>0</v>
      </c>
      <c r="Y663" s="227">
        <f t="shared" si="323"/>
        <v>1517</v>
      </c>
      <c r="Z663" s="227">
        <f t="shared" si="323"/>
        <v>50</v>
      </c>
      <c r="AH663" s="223"/>
      <c r="AI663" s="223"/>
      <c r="AJ663" s="227">
        <f t="shared" ref="AJ663:AX663" si="324">SUM(AJ664:AJ666)</f>
        <v>40000000</v>
      </c>
      <c r="AK663" s="265">
        <f t="shared" si="324"/>
        <v>0</v>
      </c>
      <c r="AL663" s="227">
        <f t="shared" si="324"/>
        <v>40000000</v>
      </c>
      <c r="AM663" s="227">
        <f t="shared" si="324"/>
        <v>0</v>
      </c>
      <c r="AN663" s="227">
        <f t="shared" si="324"/>
        <v>1200000</v>
      </c>
      <c r="AO663" s="227">
        <f t="shared" si="324"/>
        <v>2500000</v>
      </c>
      <c r="AP663" s="227">
        <f t="shared" si="324"/>
        <v>3800000</v>
      </c>
      <c r="AQ663" s="227">
        <f t="shared" si="324"/>
        <v>4600000</v>
      </c>
      <c r="AR663" s="227">
        <f t="shared" si="324"/>
        <v>4600000</v>
      </c>
      <c r="AS663" s="227">
        <f t="shared" si="324"/>
        <v>5000000</v>
      </c>
      <c r="AT663" s="227">
        <f t="shared" si="324"/>
        <v>5600000</v>
      </c>
      <c r="AU663" s="227">
        <f t="shared" si="324"/>
        <v>4600000</v>
      </c>
      <c r="AV663" s="227">
        <f t="shared" si="324"/>
        <v>3600000</v>
      </c>
      <c r="AW663" s="227">
        <f t="shared" si="324"/>
        <v>3100000</v>
      </c>
      <c r="AX663" s="266">
        <f t="shared" si="324"/>
        <v>1400000</v>
      </c>
      <c r="AY663" s="266"/>
      <c r="AZ663" s="41">
        <f t="shared" si="289"/>
        <v>40000000</v>
      </c>
      <c r="BA663" s="41">
        <f t="shared" si="312"/>
        <v>0</v>
      </c>
      <c r="BB663" s="254" t="s">
        <v>89</v>
      </c>
      <c r="BD663" s="267"/>
    </row>
    <row r="664" spans="1:56" ht="23.25">
      <c r="C664" s="1339"/>
      <c r="D664" s="1340"/>
      <c r="L664" s="1338"/>
      <c r="N664" s="1341"/>
      <c r="P664" s="1338"/>
      <c r="AG664" s="1337"/>
      <c r="AJ664" s="1338"/>
      <c r="AY664" s="1344"/>
      <c r="AZ664" s="41">
        <f t="shared" si="289"/>
        <v>0</v>
      </c>
      <c r="BA664" s="41">
        <f t="shared" si="312"/>
        <v>0</v>
      </c>
      <c r="BB664" s="73" t="s">
        <v>89</v>
      </c>
    </row>
    <row r="665" spans="1:56" customFormat="1" ht="22.5" customHeight="1">
      <c r="A665" s="1071">
        <v>2</v>
      </c>
      <c r="B665" s="110">
        <v>1</v>
      </c>
      <c r="C665" s="1038" t="s">
        <v>917</v>
      </c>
      <c r="D665" s="287">
        <v>4.4000000000000004</v>
      </c>
      <c r="E665" s="287">
        <v>4</v>
      </c>
      <c r="F665" s="1039" t="s">
        <v>918</v>
      </c>
      <c r="G665" s="1039" t="s">
        <v>88</v>
      </c>
      <c r="H665" s="1039" t="s">
        <v>89</v>
      </c>
      <c r="I665" s="1040" t="s">
        <v>90</v>
      </c>
      <c r="J665" s="1345" t="s">
        <v>91</v>
      </c>
      <c r="K665" s="1041">
        <v>19.4313</v>
      </c>
      <c r="L665" s="1041">
        <v>100.05419999999999</v>
      </c>
      <c r="M665" s="128">
        <v>40000000</v>
      </c>
      <c r="N665" s="128">
        <v>40000000</v>
      </c>
      <c r="O665" s="1156" t="s">
        <v>210</v>
      </c>
      <c r="P665" s="407">
        <v>1</v>
      </c>
      <c r="Q665" s="407">
        <v>1</v>
      </c>
      <c r="R665" s="407" t="s">
        <v>173</v>
      </c>
      <c r="S665" s="407">
        <v>1</v>
      </c>
      <c r="T665" s="1521" t="s">
        <v>634</v>
      </c>
      <c r="U665" s="202">
        <v>2500</v>
      </c>
      <c r="V665" s="291">
        <v>2000</v>
      </c>
      <c r="W665" s="291"/>
      <c r="X665" s="291"/>
      <c r="Y665" s="291">
        <v>1517</v>
      </c>
      <c r="Z665" s="291">
        <v>50</v>
      </c>
      <c r="AA665" s="110"/>
      <c r="AB665" s="110"/>
      <c r="AC665" s="110">
        <v>2563</v>
      </c>
      <c r="AD665" s="110">
        <v>2563</v>
      </c>
      <c r="AE665" s="110" t="s">
        <v>69</v>
      </c>
      <c r="AF665" s="110">
        <v>240</v>
      </c>
      <c r="AG665" s="110" t="s">
        <v>131</v>
      </c>
      <c r="AH665" s="110"/>
      <c r="AI665" s="110"/>
      <c r="AJ665" s="128">
        <v>40000000</v>
      </c>
      <c r="AK665" s="128"/>
      <c r="AL665" s="128">
        <v>40000000</v>
      </c>
      <c r="AM665" s="274"/>
      <c r="AN665" s="1346">
        <v>1200000</v>
      </c>
      <c r="AO665" s="1346">
        <v>2500000</v>
      </c>
      <c r="AP665" s="1346">
        <v>3800000</v>
      </c>
      <c r="AQ665" s="1346">
        <v>4600000</v>
      </c>
      <c r="AR665" s="1346">
        <v>4600000</v>
      </c>
      <c r="AS665" s="1346">
        <v>5000000</v>
      </c>
      <c r="AT665" s="1346">
        <v>5600000</v>
      </c>
      <c r="AU665" s="1346">
        <v>4600000</v>
      </c>
      <c r="AV665" s="1346">
        <v>3600000</v>
      </c>
      <c r="AW665" s="1346">
        <v>3100000</v>
      </c>
      <c r="AX665" s="1347">
        <v>1400000</v>
      </c>
      <c r="AY665" s="1348"/>
      <c r="AZ665" s="41">
        <f t="shared" si="289"/>
        <v>40000000</v>
      </c>
      <c r="BA665" s="41">
        <f t="shared" si="312"/>
        <v>0</v>
      </c>
      <c r="BB665" s="73" t="s">
        <v>89</v>
      </c>
      <c r="BC665" s="519"/>
    </row>
    <row r="666" spans="1:56" ht="23.25">
      <c r="C666" s="1349"/>
      <c r="D666" s="1340"/>
      <c r="L666" s="1338"/>
      <c r="N666" s="1341"/>
      <c r="P666" s="1338"/>
      <c r="U666" s="1350"/>
      <c r="V666" s="1350"/>
      <c r="W666" s="1350"/>
      <c r="X666" s="1350"/>
      <c r="Y666" s="1350"/>
      <c r="Z666" s="1350"/>
      <c r="AG666" s="1337"/>
      <c r="AJ666" s="1338"/>
      <c r="AY666" s="1344"/>
      <c r="AZ666" s="41">
        <f t="shared" si="289"/>
        <v>0</v>
      </c>
      <c r="BA666" s="41">
        <f t="shared" si="312"/>
        <v>0</v>
      </c>
      <c r="BB666" s="73" t="s">
        <v>89</v>
      </c>
    </row>
    <row r="667" spans="1:56" s="226" customFormat="1" ht="23.25">
      <c r="B667" s="223">
        <f>SUM(B668:B672)</f>
        <v>6</v>
      </c>
      <c r="C667" s="1336" t="s">
        <v>919</v>
      </c>
      <c r="D667" s="264"/>
      <c r="E667" s="223"/>
      <c r="F667" s="223"/>
      <c r="G667" s="223"/>
      <c r="H667" s="223"/>
      <c r="I667" s="223"/>
      <c r="J667" s="223"/>
      <c r="K667" s="223"/>
      <c r="L667" s="223"/>
      <c r="M667" s="227">
        <f>SUM(M668:M672)</f>
        <v>38500000</v>
      </c>
      <c r="N667" s="227">
        <f>SUM(N668:N672)</f>
        <v>21500000</v>
      </c>
      <c r="O667" s="227">
        <f>SUM(O668:O672)</f>
        <v>17000000</v>
      </c>
      <c r="P667" s="223"/>
      <c r="AH667" s="223"/>
      <c r="AI667" s="223"/>
      <c r="AJ667" s="333">
        <f>SUM(AJ668:AJ672)</f>
        <v>38500000</v>
      </c>
      <c r="AK667" s="265"/>
      <c r="AL667" s="333">
        <f>SUM(AL668:AL672)</f>
        <v>38500000</v>
      </c>
      <c r="AM667" s="227"/>
      <c r="AN667" s="333">
        <f t="shared" ref="AN667:AX667" si="325">SUM(AN668:AN672)</f>
        <v>7700000</v>
      </c>
      <c r="AO667" s="333">
        <f t="shared" si="325"/>
        <v>3850000</v>
      </c>
      <c r="AP667" s="333">
        <f t="shared" si="325"/>
        <v>3850000</v>
      </c>
      <c r="AQ667" s="333">
        <f t="shared" si="325"/>
        <v>3850000</v>
      </c>
      <c r="AR667" s="333">
        <f t="shared" si="325"/>
        <v>3850000</v>
      </c>
      <c r="AS667" s="333">
        <f t="shared" si="325"/>
        <v>3850000</v>
      </c>
      <c r="AT667" s="333">
        <f t="shared" si="325"/>
        <v>3850000</v>
      </c>
      <c r="AU667" s="333">
        <f t="shared" si="325"/>
        <v>3850000</v>
      </c>
      <c r="AV667" s="333">
        <f t="shared" si="325"/>
        <v>1925000</v>
      </c>
      <c r="AW667" s="333">
        <f t="shared" si="325"/>
        <v>1925000</v>
      </c>
      <c r="AX667" s="334">
        <f t="shared" si="325"/>
        <v>0</v>
      </c>
      <c r="AY667" s="334"/>
      <c r="AZ667" s="41">
        <f t="shared" si="289"/>
        <v>38500000</v>
      </c>
      <c r="BA667" s="41">
        <f t="shared" si="312"/>
        <v>0</v>
      </c>
      <c r="BB667" s="254" t="s">
        <v>66</v>
      </c>
      <c r="BD667" s="267"/>
    </row>
    <row r="668" spans="1:56" s="74" customFormat="1" ht="23.25">
      <c r="B668" s="73"/>
      <c r="C668" s="1351"/>
      <c r="D668" s="1233"/>
      <c r="E668" s="73"/>
      <c r="F668" s="73"/>
      <c r="G668" s="73"/>
      <c r="H668" s="73"/>
      <c r="I668" s="73"/>
      <c r="J668" s="73"/>
      <c r="K668" s="73"/>
      <c r="L668" s="73"/>
      <c r="M668" s="1234"/>
      <c r="N668" s="1234"/>
      <c r="O668" s="73"/>
      <c r="P668" s="73"/>
      <c r="AH668" s="73"/>
      <c r="AI668" s="73"/>
      <c r="AJ668" s="73"/>
      <c r="AK668" s="911"/>
      <c r="AL668" s="1234"/>
      <c r="AM668" s="1234"/>
      <c r="AN668" s="1234"/>
      <c r="AO668" s="1234"/>
      <c r="AP668" s="1234"/>
      <c r="AQ668" s="1234"/>
      <c r="AR668" s="1234"/>
      <c r="AS668" s="1234"/>
      <c r="AT668" s="1234"/>
      <c r="AU668" s="1234"/>
      <c r="AV668" s="1234"/>
      <c r="AW668" s="1234"/>
      <c r="AX668" s="1235"/>
      <c r="AY668" s="378"/>
      <c r="AZ668" s="41">
        <f t="shared" si="289"/>
        <v>0</v>
      </c>
      <c r="BA668" s="41">
        <f t="shared" si="312"/>
        <v>0</v>
      </c>
      <c r="BB668" s="73" t="s">
        <v>66</v>
      </c>
      <c r="BD668" s="75"/>
    </row>
    <row r="669" spans="1:56" s="172" customFormat="1" ht="23.25">
      <c r="A669" s="153">
        <v>2</v>
      </c>
      <c r="B669" s="153">
        <v>1</v>
      </c>
      <c r="C669" s="163" t="s">
        <v>920</v>
      </c>
      <c r="D669" s="153">
        <v>4.4000000000000004</v>
      </c>
      <c r="E669" s="153">
        <v>4</v>
      </c>
      <c r="F669" s="157" t="s">
        <v>475</v>
      </c>
      <c r="G669" s="157" t="s">
        <v>370</v>
      </c>
      <c r="H669" s="157" t="s">
        <v>66</v>
      </c>
      <c r="I669" s="156"/>
      <c r="J669" s="157" t="s">
        <v>68</v>
      </c>
      <c r="K669" s="1127">
        <v>18.137868050000002</v>
      </c>
      <c r="L669" s="1127">
        <v>99.461330579999995</v>
      </c>
      <c r="M669" s="330">
        <v>17000000</v>
      </c>
      <c r="N669" s="1128"/>
      <c r="O669" s="156">
        <f>+M669-N669</f>
        <v>17000000</v>
      </c>
      <c r="P669" s="157">
        <v>1</v>
      </c>
      <c r="Q669" s="157">
        <v>1</v>
      </c>
      <c r="R669" s="157">
        <v>4</v>
      </c>
      <c r="S669" s="1143">
        <v>2</v>
      </c>
      <c r="T669" s="1143">
        <v>2</v>
      </c>
      <c r="U669" s="1129">
        <v>2000</v>
      </c>
      <c r="V669" s="1129">
        <v>0</v>
      </c>
      <c r="W669" s="893"/>
      <c r="X669" s="1352">
        <v>0</v>
      </c>
      <c r="Y669" s="1129">
        <v>400</v>
      </c>
      <c r="Z669" s="1129">
        <v>60</v>
      </c>
      <c r="AA669" s="153"/>
      <c r="AB669" s="153"/>
      <c r="AC669" s="153">
        <v>2563</v>
      </c>
      <c r="AD669" s="153">
        <v>2563</v>
      </c>
      <c r="AE669" s="153" t="s">
        <v>69</v>
      </c>
      <c r="AF669" s="157">
        <v>180</v>
      </c>
      <c r="AG669" s="166" t="s">
        <v>95</v>
      </c>
      <c r="AH669" s="166"/>
      <c r="AI669" s="167"/>
      <c r="AJ669" s="330">
        <v>17000000</v>
      </c>
      <c r="AK669" s="168"/>
      <c r="AL669" s="330">
        <v>17000000</v>
      </c>
      <c r="AM669" s="156"/>
      <c r="AN669" s="156">
        <f t="shared" ref="AN669:AN671" si="326">0.2*AL669</f>
        <v>3400000</v>
      </c>
      <c r="AO669" s="156">
        <f t="shared" ref="AO669:AO671" si="327">0.1*AL669</f>
        <v>1700000</v>
      </c>
      <c r="AP669" s="156">
        <f t="shared" ref="AP669:AP671" si="328">0.1*AL669</f>
        <v>1700000</v>
      </c>
      <c r="AQ669" s="189">
        <f t="shared" ref="AQ669:AQ671" si="329">0.1*AL669</f>
        <v>1700000</v>
      </c>
      <c r="AR669" s="189">
        <f t="shared" ref="AR669:AR671" si="330">0.1*AL669</f>
        <v>1700000</v>
      </c>
      <c r="AS669" s="189">
        <f t="shared" ref="AS669:AS671" si="331">0.1*AL669</f>
        <v>1700000</v>
      </c>
      <c r="AT669" s="189">
        <f t="shared" ref="AT669:AT671" si="332">0.1*AL669</f>
        <v>1700000</v>
      </c>
      <c r="AU669" s="189">
        <f t="shared" ref="AU669:AU671" si="333">0.1*AL669</f>
        <v>1700000</v>
      </c>
      <c r="AV669" s="178">
        <f t="shared" ref="AV669:AV671" si="334">0.05*AL669</f>
        <v>850000</v>
      </c>
      <c r="AW669" s="178">
        <f t="shared" ref="AW669:AW671" si="335">0.05*AL669</f>
        <v>850000</v>
      </c>
      <c r="AX669" s="170"/>
      <c r="AY669" s="171"/>
      <c r="AZ669" s="41">
        <f t="shared" si="289"/>
        <v>17000000</v>
      </c>
      <c r="BA669" s="41">
        <f t="shared" si="312"/>
        <v>0</v>
      </c>
      <c r="BB669" s="153" t="s">
        <v>66</v>
      </c>
      <c r="BD669" s="173"/>
    </row>
    <row r="670" spans="1:56" s="172" customFormat="1" ht="23.25">
      <c r="A670" s="153">
        <v>2</v>
      </c>
      <c r="B670" s="153">
        <v>2</v>
      </c>
      <c r="C670" s="163" t="s">
        <v>921</v>
      </c>
      <c r="D670" s="153">
        <v>4.4000000000000004</v>
      </c>
      <c r="E670" s="153">
        <v>4</v>
      </c>
      <c r="F670" s="157" t="s">
        <v>922</v>
      </c>
      <c r="G670" s="157" t="s">
        <v>695</v>
      </c>
      <c r="H670" s="157" t="s">
        <v>66</v>
      </c>
      <c r="I670" s="156"/>
      <c r="J670" s="157" t="s">
        <v>68</v>
      </c>
      <c r="K670" s="1127">
        <v>18.500740400000002</v>
      </c>
      <c r="L670" s="1127">
        <v>99.211254299999993</v>
      </c>
      <c r="M670" s="331">
        <v>15000000</v>
      </c>
      <c r="N670" s="331">
        <v>15000000</v>
      </c>
      <c r="O670" s="156">
        <f>+M670-N670</f>
        <v>0</v>
      </c>
      <c r="P670" s="157">
        <v>1</v>
      </c>
      <c r="Q670" s="157">
        <v>1</v>
      </c>
      <c r="R670" s="157">
        <v>4</v>
      </c>
      <c r="S670" s="157">
        <v>4</v>
      </c>
      <c r="T670" s="1134">
        <v>3</v>
      </c>
      <c r="U670" s="1129">
        <v>2000</v>
      </c>
      <c r="V670" s="1129">
        <v>0</v>
      </c>
      <c r="W670" s="893"/>
      <c r="X670" s="1352">
        <v>0</v>
      </c>
      <c r="Y670" s="1129">
        <v>400</v>
      </c>
      <c r="Z670" s="1129">
        <v>60</v>
      </c>
      <c r="AA670" s="153"/>
      <c r="AB670" s="153"/>
      <c r="AC670" s="153">
        <v>2563</v>
      </c>
      <c r="AD670" s="153">
        <v>2563</v>
      </c>
      <c r="AE670" s="153" t="s">
        <v>69</v>
      </c>
      <c r="AF670" s="157">
        <v>180</v>
      </c>
      <c r="AG670" s="166" t="s">
        <v>95</v>
      </c>
      <c r="AH670" s="166"/>
      <c r="AI670" s="167"/>
      <c r="AJ670" s="331">
        <v>15000000</v>
      </c>
      <c r="AK670" s="168"/>
      <c r="AL670" s="331">
        <v>15000000</v>
      </c>
      <c r="AM670" s="156"/>
      <c r="AN670" s="156">
        <f t="shared" si="326"/>
        <v>3000000</v>
      </c>
      <c r="AO670" s="156">
        <f t="shared" si="327"/>
        <v>1500000</v>
      </c>
      <c r="AP670" s="156">
        <f t="shared" si="328"/>
        <v>1500000</v>
      </c>
      <c r="AQ670" s="189">
        <f t="shared" si="329"/>
        <v>1500000</v>
      </c>
      <c r="AR670" s="189">
        <f t="shared" si="330"/>
        <v>1500000</v>
      </c>
      <c r="AS670" s="189">
        <f t="shared" si="331"/>
        <v>1500000</v>
      </c>
      <c r="AT670" s="189">
        <f t="shared" si="332"/>
        <v>1500000</v>
      </c>
      <c r="AU670" s="189">
        <f t="shared" si="333"/>
        <v>1500000</v>
      </c>
      <c r="AV670" s="178">
        <f t="shared" si="334"/>
        <v>750000</v>
      </c>
      <c r="AW670" s="178">
        <f t="shared" si="335"/>
        <v>750000</v>
      </c>
      <c r="AX670" s="170"/>
      <c r="AY670" s="171"/>
      <c r="AZ670" s="41">
        <f t="shared" si="289"/>
        <v>15000000</v>
      </c>
      <c r="BA670" s="41">
        <f t="shared" si="312"/>
        <v>0</v>
      </c>
      <c r="BB670" s="153" t="s">
        <v>66</v>
      </c>
      <c r="BD670" s="173"/>
    </row>
    <row r="671" spans="1:56" s="172" customFormat="1" ht="23.25">
      <c r="A671" s="153">
        <v>2</v>
      </c>
      <c r="B671" s="153">
        <v>3</v>
      </c>
      <c r="C671" s="328" t="s">
        <v>923</v>
      </c>
      <c r="D671" s="153">
        <v>4.4000000000000004</v>
      </c>
      <c r="E671" s="153">
        <v>4</v>
      </c>
      <c r="F671" s="651" t="s">
        <v>361</v>
      </c>
      <c r="G671" s="651" t="s">
        <v>362</v>
      </c>
      <c r="H671" s="651" t="s">
        <v>66</v>
      </c>
      <c r="I671" s="156"/>
      <c r="J671" s="1353" t="s">
        <v>68</v>
      </c>
      <c r="K671" s="329">
        <v>18.9750975</v>
      </c>
      <c r="L671" s="329">
        <v>99.305891900000006</v>
      </c>
      <c r="M671" s="331">
        <v>6500000</v>
      </c>
      <c r="N671" s="331">
        <v>6500000</v>
      </c>
      <c r="O671" s="156">
        <f>+M671-N671</f>
        <v>0</v>
      </c>
      <c r="P671" s="234">
        <v>1</v>
      </c>
      <c r="Q671" s="651">
        <v>1</v>
      </c>
      <c r="R671" s="652">
        <v>4</v>
      </c>
      <c r="S671" s="652">
        <v>4</v>
      </c>
      <c r="T671" s="1354">
        <v>3</v>
      </c>
      <c r="U671" s="1129">
        <v>1200</v>
      </c>
      <c r="V671" s="864"/>
      <c r="W671" s="893"/>
      <c r="X671" s="1355"/>
      <c r="Y671" s="1191">
        <v>200</v>
      </c>
      <c r="Z671" s="1191">
        <v>40</v>
      </c>
      <c r="AA671" s="153"/>
      <c r="AB671" s="153"/>
      <c r="AC671" s="153">
        <v>2563</v>
      </c>
      <c r="AD671" s="153">
        <v>2563</v>
      </c>
      <c r="AE671" s="153" t="s">
        <v>69</v>
      </c>
      <c r="AF671" s="157">
        <v>181</v>
      </c>
      <c r="AG671" s="166" t="s">
        <v>95</v>
      </c>
      <c r="AH671" s="166"/>
      <c r="AI671" s="167"/>
      <c r="AJ671" s="331">
        <v>6500000</v>
      </c>
      <c r="AK671" s="168"/>
      <c r="AL671" s="331">
        <v>6500000</v>
      </c>
      <c r="AM671" s="156"/>
      <c r="AN671" s="156">
        <f t="shared" si="326"/>
        <v>1300000</v>
      </c>
      <c r="AO671" s="156">
        <f t="shared" si="327"/>
        <v>650000</v>
      </c>
      <c r="AP671" s="156">
        <f t="shared" si="328"/>
        <v>650000</v>
      </c>
      <c r="AQ671" s="189">
        <f t="shared" si="329"/>
        <v>650000</v>
      </c>
      <c r="AR671" s="189">
        <f t="shared" si="330"/>
        <v>650000</v>
      </c>
      <c r="AS671" s="189">
        <f t="shared" si="331"/>
        <v>650000</v>
      </c>
      <c r="AT671" s="189">
        <f t="shared" si="332"/>
        <v>650000</v>
      </c>
      <c r="AU671" s="189">
        <f t="shared" si="333"/>
        <v>650000</v>
      </c>
      <c r="AV671" s="178">
        <f t="shared" si="334"/>
        <v>325000</v>
      </c>
      <c r="AW671" s="178">
        <f t="shared" si="335"/>
        <v>325000</v>
      </c>
      <c r="AX671" s="170"/>
      <c r="AY671" s="171"/>
      <c r="AZ671" s="41">
        <f t="shared" si="289"/>
        <v>6500000</v>
      </c>
      <c r="BA671" s="41">
        <f t="shared" si="312"/>
        <v>0</v>
      </c>
      <c r="BB671" s="153" t="s">
        <v>66</v>
      </c>
      <c r="BD671" s="173"/>
    </row>
    <row r="672" spans="1:56" s="74" customFormat="1" ht="23.25">
      <c r="B672" s="73"/>
      <c r="C672" s="1356"/>
      <c r="D672" s="1233"/>
      <c r="E672" s="73"/>
      <c r="F672" s="73"/>
      <c r="G672" s="73"/>
      <c r="H672" s="73"/>
      <c r="I672" s="73"/>
      <c r="J672" s="73"/>
      <c r="K672" s="73"/>
      <c r="L672" s="73"/>
      <c r="M672" s="1234"/>
      <c r="N672" s="1234"/>
      <c r="O672" s="73"/>
      <c r="P672" s="73"/>
      <c r="AH672" s="73"/>
      <c r="AI672" s="73"/>
      <c r="AJ672" s="73"/>
      <c r="AK672" s="911"/>
      <c r="AL672" s="1234"/>
      <c r="AM672" s="1234"/>
      <c r="AN672" s="1234"/>
      <c r="AO672" s="1234"/>
      <c r="AP672" s="1234"/>
      <c r="AQ672" s="1234"/>
      <c r="AR672" s="1234"/>
      <c r="AS672" s="1234"/>
      <c r="AT672" s="1234"/>
      <c r="AU672" s="1234"/>
      <c r="AV672" s="1234"/>
      <c r="AW672" s="1234"/>
      <c r="AX672" s="1235"/>
      <c r="AY672" s="378"/>
      <c r="AZ672" s="41">
        <f t="shared" si="289"/>
        <v>0</v>
      </c>
      <c r="BA672" s="41">
        <f t="shared" si="312"/>
        <v>0</v>
      </c>
      <c r="BB672" s="73" t="s">
        <v>66</v>
      </c>
      <c r="BD672" s="75"/>
    </row>
    <row r="673" spans="1:56" s="1273" customFormat="1" ht="23.25">
      <c r="B673" s="1274">
        <f>+B674+B678+B683</f>
        <v>6</v>
      </c>
      <c r="C673" s="1357" t="s">
        <v>924</v>
      </c>
      <c r="D673" s="1276"/>
      <c r="E673" s="1274"/>
      <c r="F673" s="1274"/>
      <c r="G673" s="1274"/>
      <c r="H673" s="1274"/>
      <c r="I673" s="1274"/>
      <c r="J673" s="1274"/>
      <c r="K673" s="1274"/>
      <c r="L673" s="1274"/>
      <c r="M673" s="1277">
        <f>+M674+M678+M683</f>
        <v>98000000</v>
      </c>
      <c r="N673" s="1277">
        <f>+N674+N678+N683</f>
        <v>53500000</v>
      </c>
      <c r="O673" s="1278">
        <f>+O674+O678+O683</f>
        <v>44500000</v>
      </c>
      <c r="P673" s="1274"/>
      <c r="V673" s="1277">
        <f t="shared" ref="V673:Z673" si="336">+V674+V678+V683</f>
        <v>4200</v>
      </c>
      <c r="W673" s="1277">
        <f t="shared" si="336"/>
        <v>0</v>
      </c>
      <c r="X673" s="1358">
        <f t="shared" si="336"/>
        <v>0.56000000000000005</v>
      </c>
      <c r="Y673" s="1277">
        <f t="shared" si="336"/>
        <v>705</v>
      </c>
      <c r="Z673" s="1277">
        <f t="shared" si="336"/>
        <v>302</v>
      </c>
      <c r="AH673" s="1274"/>
      <c r="AI673" s="1274"/>
      <c r="AJ673" s="1277">
        <f t="shared" ref="AJ673:AX673" si="337">+AJ674+AJ678+AJ683</f>
        <v>98000000</v>
      </c>
      <c r="AK673" s="1279">
        <f t="shared" si="337"/>
        <v>0</v>
      </c>
      <c r="AL673" s="1277">
        <f t="shared" si="337"/>
        <v>98000000</v>
      </c>
      <c r="AM673" s="1277">
        <f t="shared" si="337"/>
        <v>990000</v>
      </c>
      <c r="AN673" s="1277">
        <f t="shared" si="337"/>
        <v>9945000</v>
      </c>
      <c r="AO673" s="1277">
        <f t="shared" si="337"/>
        <v>10660000</v>
      </c>
      <c r="AP673" s="1277">
        <f t="shared" si="337"/>
        <v>11530000</v>
      </c>
      <c r="AQ673" s="1277">
        <f t="shared" si="337"/>
        <v>10110000</v>
      </c>
      <c r="AR673" s="1277">
        <f t="shared" si="337"/>
        <v>16610000</v>
      </c>
      <c r="AS673" s="1277">
        <f t="shared" si="337"/>
        <v>11020000</v>
      </c>
      <c r="AT673" s="1277">
        <f t="shared" si="337"/>
        <v>10375000</v>
      </c>
      <c r="AU673" s="1277">
        <f t="shared" si="337"/>
        <v>10035000</v>
      </c>
      <c r="AV673" s="1277">
        <f t="shared" si="337"/>
        <v>3290000</v>
      </c>
      <c r="AW673" s="1277">
        <f t="shared" si="337"/>
        <v>2955000</v>
      </c>
      <c r="AX673" s="1311">
        <f t="shared" si="337"/>
        <v>480000</v>
      </c>
      <c r="AY673" s="1311"/>
      <c r="AZ673" s="41">
        <f t="shared" si="289"/>
        <v>98000000</v>
      </c>
      <c r="BA673" s="41">
        <f t="shared" si="312"/>
        <v>0</v>
      </c>
      <c r="BB673" s="1281">
        <v>3</v>
      </c>
      <c r="BD673" s="1282"/>
    </row>
    <row r="674" spans="1:56" s="226" customFormat="1" ht="23.25">
      <c r="B674" s="223">
        <f>COUNT(B675:B677)</f>
        <v>1</v>
      </c>
      <c r="C674" s="1029" t="s">
        <v>118</v>
      </c>
      <c r="D674" s="264"/>
      <c r="E674" s="223"/>
      <c r="F674" s="223"/>
      <c r="G674" s="223"/>
      <c r="H674" s="223"/>
      <c r="I674" s="223"/>
      <c r="J674" s="223"/>
      <c r="K674" s="223"/>
      <c r="L674" s="223"/>
      <c r="M674" s="227">
        <f>SUM(M675:M677)</f>
        <v>3500000</v>
      </c>
      <c r="N674" s="227">
        <f>SUM(N675:N677)</f>
        <v>3500000</v>
      </c>
      <c r="O674" s="223"/>
      <c r="P674" s="223"/>
      <c r="V674" s="226">
        <f>SUM(V675:V677)</f>
        <v>200</v>
      </c>
      <c r="W674" s="226">
        <f t="shared" ref="W674:Y674" si="338">SUM(W675:W677)</f>
        <v>0</v>
      </c>
      <c r="X674" s="1359">
        <f t="shared" si="338"/>
        <v>0.06</v>
      </c>
      <c r="Y674" s="226">
        <f t="shared" si="338"/>
        <v>220</v>
      </c>
      <c r="Z674" s="226">
        <f>SUM(Z675:Z677)</f>
        <v>12</v>
      </c>
      <c r="AH674" s="223"/>
      <c r="AI674" s="223"/>
      <c r="AJ674" s="227">
        <f t="shared" ref="AJ674:AX674" si="339">SUM(AJ675:AJ677)</f>
        <v>3500000</v>
      </c>
      <c r="AK674" s="265">
        <f t="shared" si="339"/>
        <v>0</v>
      </c>
      <c r="AL674" s="227">
        <f t="shared" si="339"/>
        <v>3500000</v>
      </c>
      <c r="AM674" s="227">
        <f t="shared" si="339"/>
        <v>35000</v>
      </c>
      <c r="AN674" s="227">
        <f t="shared" si="339"/>
        <v>105000</v>
      </c>
      <c r="AO674" s="227">
        <f t="shared" si="339"/>
        <v>210000</v>
      </c>
      <c r="AP674" s="227">
        <f t="shared" si="339"/>
        <v>280000</v>
      </c>
      <c r="AQ674" s="227">
        <f t="shared" si="339"/>
        <v>350000</v>
      </c>
      <c r="AR674" s="227">
        <f t="shared" si="339"/>
        <v>560000</v>
      </c>
      <c r="AS674" s="227">
        <f t="shared" si="339"/>
        <v>770000</v>
      </c>
      <c r="AT674" s="227">
        <f t="shared" si="339"/>
        <v>525000</v>
      </c>
      <c r="AU674" s="227">
        <f t="shared" si="339"/>
        <v>280000</v>
      </c>
      <c r="AV674" s="227">
        <f t="shared" si="339"/>
        <v>175000</v>
      </c>
      <c r="AW674" s="227">
        <f t="shared" si="339"/>
        <v>140000</v>
      </c>
      <c r="AX674" s="266">
        <f t="shared" si="339"/>
        <v>70000</v>
      </c>
      <c r="AY674" s="266"/>
      <c r="AZ674" s="41">
        <f t="shared" si="289"/>
        <v>3500000</v>
      </c>
      <c r="BA674" s="41">
        <f t="shared" si="312"/>
        <v>0</v>
      </c>
      <c r="BB674" s="254" t="s">
        <v>76</v>
      </c>
      <c r="BD674" s="267"/>
    </row>
    <row r="675" spans="1:56" s="74" customFormat="1" ht="23.25">
      <c r="B675" s="73"/>
      <c r="C675" s="235"/>
      <c r="D675" s="1233"/>
      <c r="E675" s="73"/>
      <c r="F675" s="73"/>
      <c r="G675" s="73"/>
      <c r="H675" s="73"/>
      <c r="I675" s="73"/>
      <c r="J675" s="73"/>
      <c r="K675" s="73"/>
      <c r="L675" s="73"/>
      <c r="M675" s="1234"/>
      <c r="N675" s="1234"/>
      <c r="O675" s="73"/>
      <c r="P675" s="73"/>
      <c r="AH675" s="73"/>
      <c r="AI675" s="73"/>
      <c r="AJ675" s="73"/>
      <c r="AK675" s="911"/>
      <c r="AL675" s="1234"/>
      <c r="AM675" s="1234"/>
      <c r="AN675" s="1234"/>
      <c r="AO675" s="1234"/>
      <c r="AP675" s="1234"/>
      <c r="AQ675" s="1234"/>
      <c r="AR675" s="1234"/>
      <c r="AS675" s="1234"/>
      <c r="AT675" s="1234"/>
      <c r="AU675" s="1234"/>
      <c r="AV675" s="1234"/>
      <c r="AW675" s="1234"/>
      <c r="AX675" s="1235"/>
      <c r="AY675" s="378"/>
      <c r="AZ675" s="41">
        <f t="shared" si="289"/>
        <v>0</v>
      </c>
      <c r="BA675" s="41">
        <f t="shared" si="312"/>
        <v>0</v>
      </c>
      <c r="BB675" s="73" t="s">
        <v>76</v>
      </c>
      <c r="BD675" s="75"/>
    </row>
    <row r="676" spans="1:56" s="130" customFormat="1" ht="24.75" customHeight="1">
      <c r="A676" s="110">
        <v>2</v>
      </c>
      <c r="B676" s="234">
        <v>1</v>
      </c>
      <c r="C676" s="235" t="s">
        <v>925</v>
      </c>
      <c r="D676" s="110">
        <v>4.5</v>
      </c>
      <c r="E676" s="234">
        <v>7</v>
      </c>
      <c r="F676" s="234" t="s">
        <v>846</v>
      </c>
      <c r="G676" s="234" t="s">
        <v>273</v>
      </c>
      <c r="H676" s="234" t="s">
        <v>76</v>
      </c>
      <c r="I676" s="237" t="s">
        <v>90</v>
      </c>
      <c r="J676" s="234" t="s">
        <v>645</v>
      </c>
      <c r="K676" s="1115">
        <v>19.891100000000002</v>
      </c>
      <c r="L676" s="1115">
        <v>100.0919</v>
      </c>
      <c r="M676" s="125">
        <v>3500000</v>
      </c>
      <c r="N676" s="125">
        <v>3500000</v>
      </c>
      <c r="O676" s="125"/>
      <c r="P676" s="1059">
        <v>1</v>
      </c>
      <c r="Q676" s="1059">
        <v>1</v>
      </c>
      <c r="R676" s="1059">
        <v>4</v>
      </c>
      <c r="S676" s="1059">
        <v>4</v>
      </c>
      <c r="T676" s="1059">
        <v>4</v>
      </c>
      <c r="U676" s="111" t="s">
        <v>79</v>
      </c>
      <c r="V676" s="1360">
        <v>200</v>
      </c>
      <c r="W676" s="110"/>
      <c r="X676" s="1153">
        <v>0.06</v>
      </c>
      <c r="Y676" s="586">
        <v>220</v>
      </c>
      <c r="Z676" s="864">
        <v>12</v>
      </c>
      <c r="AA676" s="110" t="s">
        <v>79</v>
      </c>
      <c r="AB676" s="110" t="s">
        <v>79</v>
      </c>
      <c r="AC676" s="110">
        <v>2563</v>
      </c>
      <c r="AD676" s="110">
        <v>2563</v>
      </c>
      <c r="AE676" s="110">
        <v>1</v>
      </c>
      <c r="AF676" s="110">
        <v>365</v>
      </c>
      <c r="AG676" s="110" t="s">
        <v>80</v>
      </c>
      <c r="AH676" s="110"/>
      <c r="AI676" s="110"/>
      <c r="AJ676" s="125">
        <f t="shared" ref="AJ676" si="340">SUM(AM676:AX676)</f>
        <v>3500000</v>
      </c>
      <c r="AK676" s="128"/>
      <c r="AL676" s="125">
        <v>3500000</v>
      </c>
      <c r="AM676" s="125">
        <v>35000</v>
      </c>
      <c r="AN676" s="125">
        <v>105000</v>
      </c>
      <c r="AO676" s="125">
        <v>210000</v>
      </c>
      <c r="AP676" s="125">
        <v>280000</v>
      </c>
      <c r="AQ676" s="125">
        <v>350000</v>
      </c>
      <c r="AR676" s="125">
        <v>560000</v>
      </c>
      <c r="AS676" s="125">
        <v>770000</v>
      </c>
      <c r="AT676" s="125">
        <v>525000</v>
      </c>
      <c r="AU676" s="125">
        <v>280000</v>
      </c>
      <c r="AV676" s="125">
        <v>175000</v>
      </c>
      <c r="AW676" s="125">
        <v>140000</v>
      </c>
      <c r="AX676" s="179">
        <v>70000</v>
      </c>
      <c r="AY676" s="180"/>
      <c r="AZ676" s="41">
        <f t="shared" si="289"/>
        <v>3500000</v>
      </c>
      <c r="BA676" s="41">
        <f t="shared" si="312"/>
        <v>0</v>
      </c>
      <c r="BB676" s="110" t="s">
        <v>76</v>
      </c>
      <c r="BD676" s="181"/>
    </row>
    <row r="677" spans="1:56" s="74" customFormat="1" ht="23.25">
      <c r="B677" s="73"/>
      <c r="C677" s="1302"/>
      <c r="D677" s="1233"/>
      <c r="E677" s="73"/>
      <c r="F677" s="73"/>
      <c r="G677" s="73"/>
      <c r="H677" s="73"/>
      <c r="I677" s="73"/>
      <c r="J677" s="73"/>
      <c r="K677" s="73"/>
      <c r="L677" s="73"/>
      <c r="M677" s="1234"/>
      <c r="N677" s="1234"/>
      <c r="O677" s="73"/>
      <c r="P677" s="73"/>
      <c r="AH677" s="73"/>
      <c r="AI677" s="73"/>
      <c r="AJ677" s="73"/>
      <c r="AK677" s="911"/>
      <c r="AL677" s="1234"/>
      <c r="AM677" s="1234"/>
      <c r="AN677" s="1234"/>
      <c r="AO677" s="1234"/>
      <c r="AP677" s="1234"/>
      <c r="AQ677" s="1234"/>
      <c r="AR677" s="1234"/>
      <c r="AS677" s="1234"/>
      <c r="AT677" s="1234"/>
      <c r="AU677" s="1234"/>
      <c r="AV677" s="1234"/>
      <c r="AW677" s="1234"/>
      <c r="AX677" s="1235"/>
      <c r="AY677" s="378"/>
      <c r="AZ677" s="41">
        <f t="shared" si="289"/>
        <v>0</v>
      </c>
      <c r="BA677" s="41">
        <f t="shared" si="312"/>
        <v>0</v>
      </c>
      <c r="BB677" s="73" t="s">
        <v>76</v>
      </c>
      <c r="BD677" s="75"/>
    </row>
    <row r="678" spans="1:56" s="226" customFormat="1" ht="23.25">
      <c r="B678" s="223">
        <f>COUNT(B679:B682)</f>
        <v>2</v>
      </c>
      <c r="C678" s="1336" t="s">
        <v>916</v>
      </c>
      <c r="D678" s="264"/>
      <c r="E678" s="223"/>
      <c r="F678" s="223"/>
      <c r="G678" s="223"/>
      <c r="H678" s="223"/>
      <c r="I678" s="223"/>
      <c r="J678" s="223"/>
      <c r="K678" s="223"/>
      <c r="L678" s="223"/>
      <c r="M678" s="227">
        <f>SUM(M679:M682)</f>
        <v>50000000</v>
      </c>
      <c r="N678" s="227">
        <f>SUM(N679:N682)</f>
        <v>50000000</v>
      </c>
      <c r="O678" s="223"/>
      <c r="P678" s="223"/>
      <c r="V678" s="227">
        <f t="shared" ref="V678:Z678" si="341">SUM(V679:V682)</f>
        <v>3000</v>
      </c>
      <c r="W678" s="227">
        <f t="shared" si="341"/>
        <v>0</v>
      </c>
      <c r="X678" s="229">
        <f t="shared" si="341"/>
        <v>0.5</v>
      </c>
      <c r="Y678" s="227">
        <f t="shared" si="341"/>
        <v>285</v>
      </c>
      <c r="Z678" s="227">
        <f t="shared" si="341"/>
        <v>250</v>
      </c>
      <c r="AH678" s="223"/>
      <c r="AI678" s="223"/>
      <c r="AJ678" s="227">
        <f t="shared" ref="AJ678:AX678" si="342">SUM(AJ679:AJ682)</f>
        <v>50000000</v>
      </c>
      <c r="AK678" s="265">
        <f t="shared" si="342"/>
        <v>0</v>
      </c>
      <c r="AL678" s="227">
        <f t="shared" si="342"/>
        <v>50000000</v>
      </c>
      <c r="AM678" s="227">
        <f t="shared" si="342"/>
        <v>955000</v>
      </c>
      <c r="AN678" s="227">
        <f t="shared" si="342"/>
        <v>940000</v>
      </c>
      <c r="AO678" s="227">
        <f t="shared" si="342"/>
        <v>6000000</v>
      </c>
      <c r="AP678" s="227">
        <f t="shared" si="342"/>
        <v>6800000</v>
      </c>
      <c r="AQ678" s="227">
        <f t="shared" si="342"/>
        <v>5310000</v>
      </c>
      <c r="AR678" s="227">
        <f t="shared" si="342"/>
        <v>11600000</v>
      </c>
      <c r="AS678" s="227">
        <f t="shared" si="342"/>
        <v>5800000</v>
      </c>
      <c r="AT678" s="227">
        <f t="shared" si="342"/>
        <v>5400000</v>
      </c>
      <c r="AU678" s="227">
        <f t="shared" si="342"/>
        <v>5305000</v>
      </c>
      <c r="AV678" s="227">
        <f t="shared" si="342"/>
        <v>890000</v>
      </c>
      <c r="AW678" s="227">
        <f t="shared" si="342"/>
        <v>590000</v>
      </c>
      <c r="AX678" s="266">
        <f t="shared" si="342"/>
        <v>410000</v>
      </c>
      <c r="AY678" s="266"/>
      <c r="AZ678" s="41">
        <f t="shared" si="289"/>
        <v>50000000</v>
      </c>
      <c r="BA678" s="41">
        <f t="shared" si="312"/>
        <v>0</v>
      </c>
      <c r="BB678" s="254" t="s">
        <v>89</v>
      </c>
      <c r="BD678" s="267"/>
    </row>
    <row r="679" spans="1:56" s="74" customFormat="1" ht="23.25">
      <c r="B679" s="73"/>
      <c r="C679" s="1361"/>
      <c r="D679" s="1233"/>
      <c r="E679" s="73"/>
      <c r="F679" s="73"/>
      <c r="G679" s="73"/>
      <c r="H679" s="73"/>
      <c r="I679" s="73"/>
      <c r="J679" s="73"/>
      <c r="K679" s="73"/>
      <c r="L679" s="73"/>
      <c r="M679" s="1234"/>
      <c r="N679" s="1234"/>
      <c r="O679" s="73"/>
      <c r="P679" s="73"/>
      <c r="AH679" s="73"/>
      <c r="AI679" s="73"/>
      <c r="AJ679" s="73"/>
      <c r="AK679" s="911"/>
      <c r="AL679" s="1234"/>
      <c r="AM679" s="1234"/>
      <c r="AN679" s="1234"/>
      <c r="AO679" s="1234"/>
      <c r="AP679" s="1234"/>
      <c r="AQ679" s="1234"/>
      <c r="AR679" s="1234"/>
      <c r="AS679" s="1234"/>
      <c r="AT679" s="1234"/>
      <c r="AU679" s="1234"/>
      <c r="AV679" s="1234"/>
      <c r="AW679" s="1234"/>
      <c r="AX679" s="1235"/>
      <c r="AY679" s="378"/>
      <c r="AZ679" s="41">
        <f t="shared" si="289"/>
        <v>0</v>
      </c>
      <c r="BA679" s="41">
        <f t="shared" si="312"/>
        <v>0</v>
      </c>
      <c r="BB679" s="73" t="s">
        <v>89</v>
      </c>
      <c r="BD679" s="75"/>
    </row>
    <row r="680" spans="1:56" s="283" customFormat="1" ht="23.25">
      <c r="A680" s="110">
        <v>2</v>
      </c>
      <c r="B680" s="110">
        <v>1</v>
      </c>
      <c r="C680" s="1361" t="s">
        <v>926</v>
      </c>
      <c r="D680" s="288" t="s">
        <v>927</v>
      </c>
      <c r="E680" s="269">
        <v>7</v>
      </c>
      <c r="F680" s="704" t="s">
        <v>928</v>
      </c>
      <c r="G680" s="705" t="s">
        <v>88</v>
      </c>
      <c r="H680" s="705" t="s">
        <v>89</v>
      </c>
      <c r="I680" s="1362" t="s">
        <v>90</v>
      </c>
      <c r="J680" s="1362" t="s">
        <v>91</v>
      </c>
      <c r="K680" s="1363">
        <v>19.203137999999999</v>
      </c>
      <c r="L680" s="1363">
        <v>99.994579999999999</v>
      </c>
      <c r="M680" s="1364">
        <v>10000000</v>
      </c>
      <c r="N680" s="1364">
        <v>10000000</v>
      </c>
      <c r="O680" s="359"/>
      <c r="P680" s="407" t="s">
        <v>172</v>
      </c>
      <c r="Q680" s="407" t="s">
        <v>172</v>
      </c>
      <c r="R680" s="407" t="s">
        <v>173</v>
      </c>
      <c r="S680" s="407" t="s">
        <v>172</v>
      </c>
      <c r="T680" s="407" t="s">
        <v>173</v>
      </c>
      <c r="U680" s="110"/>
      <c r="V680" s="202">
        <v>1000</v>
      </c>
      <c r="W680" s="276"/>
      <c r="X680" s="683">
        <v>0.25</v>
      </c>
      <c r="Y680" s="202">
        <v>135</v>
      </c>
      <c r="Z680" s="202">
        <v>100</v>
      </c>
      <c r="AA680" s="110"/>
      <c r="AB680" s="110"/>
      <c r="AC680" s="409">
        <v>2563</v>
      </c>
      <c r="AD680" s="110">
        <v>2563</v>
      </c>
      <c r="AE680" s="115" t="s">
        <v>69</v>
      </c>
      <c r="AF680" s="110">
        <v>240</v>
      </c>
      <c r="AG680" s="110" t="s">
        <v>131</v>
      </c>
      <c r="AH680" s="110"/>
      <c r="AI680" s="361"/>
      <c r="AJ680" s="128">
        <v>10000000</v>
      </c>
      <c r="AK680" s="128"/>
      <c r="AL680" s="128">
        <v>10000000</v>
      </c>
      <c r="AM680" s="274"/>
      <c r="AN680" s="274"/>
      <c r="AO680" s="274"/>
      <c r="AP680" s="274">
        <v>800000</v>
      </c>
      <c r="AQ680" s="274">
        <v>1010000</v>
      </c>
      <c r="AR680" s="274">
        <v>2000000</v>
      </c>
      <c r="AS680" s="274">
        <v>1800000</v>
      </c>
      <c r="AT680" s="274">
        <v>1400000</v>
      </c>
      <c r="AU680" s="274">
        <v>1100000</v>
      </c>
      <c r="AV680" s="274">
        <v>890000</v>
      </c>
      <c r="AW680" s="274">
        <v>590000</v>
      </c>
      <c r="AX680" s="281">
        <v>410000</v>
      </c>
      <c r="AY680" s="282"/>
      <c r="AZ680" s="41">
        <f t="shared" si="289"/>
        <v>10000000</v>
      </c>
      <c r="BA680" s="41">
        <f t="shared" si="312"/>
        <v>0</v>
      </c>
      <c r="BB680" s="110" t="s">
        <v>89</v>
      </c>
      <c r="BD680" s="1365"/>
    </row>
    <row r="681" spans="1:56" s="283" customFormat="1" ht="24" customHeight="1">
      <c r="A681" s="110">
        <v>2</v>
      </c>
      <c r="B681" s="110">
        <v>2</v>
      </c>
      <c r="C681" s="1361" t="s">
        <v>929</v>
      </c>
      <c r="D681" s="288" t="s">
        <v>927</v>
      </c>
      <c r="E681" s="269">
        <v>7</v>
      </c>
      <c r="F681" s="705" t="s">
        <v>416</v>
      </c>
      <c r="G681" s="705" t="s">
        <v>89</v>
      </c>
      <c r="H681" s="1362" t="s">
        <v>90</v>
      </c>
      <c r="I681" s="1362" t="s">
        <v>90</v>
      </c>
      <c r="J681" s="1362" t="s">
        <v>91</v>
      </c>
      <c r="K681" s="1363">
        <v>99.997311100000005</v>
      </c>
      <c r="L681" s="273">
        <v>100.2052</v>
      </c>
      <c r="M681" s="274">
        <v>40000000</v>
      </c>
      <c r="N681" s="274">
        <v>40000000</v>
      </c>
      <c r="O681" s="359" t="s">
        <v>210</v>
      </c>
      <c r="P681" s="407" t="s">
        <v>172</v>
      </c>
      <c r="Q681" s="407" t="s">
        <v>172</v>
      </c>
      <c r="R681" s="407" t="s">
        <v>173</v>
      </c>
      <c r="S681" s="407">
        <v>1</v>
      </c>
      <c r="T681" s="1521" t="s">
        <v>634</v>
      </c>
      <c r="U681" s="598"/>
      <c r="V681" s="202">
        <v>2000</v>
      </c>
      <c r="W681" s="202"/>
      <c r="X681" s="187">
        <v>0.25</v>
      </c>
      <c r="Y681" s="202">
        <v>150</v>
      </c>
      <c r="Z681" s="202">
        <v>150</v>
      </c>
      <c r="AA681" s="182"/>
      <c r="AB681" s="115"/>
      <c r="AC681" s="409">
        <v>2563</v>
      </c>
      <c r="AD681" s="110">
        <v>2563</v>
      </c>
      <c r="AE681" s="115" t="s">
        <v>69</v>
      </c>
      <c r="AF681" s="110">
        <v>240</v>
      </c>
      <c r="AG681" s="110" t="s">
        <v>131</v>
      </c>
      <c r="AH681" s="110"/>
      <c r="AI681" s="269"/>
      <c r="AJ681" s="128">
        <v>40000000</v>
      </c>
      <c r="AK681" s="274"/>
      <c r="AL681" s="274">
        <v>40000000</v>
      </c>
      <c r="AM681" s="274">
        <v>955000</v>
      </c>
      <c r="AN681" s="274">
        <v>940000</v>
      </c>
      <c r="AO681" s="274">
        <v>6000000</v>
      </c>
      <c r="AP681" s="274">
        <v>6000000</v>
      </c>
      <c r="AQ681" s="274">
        <v>4300000</v>
      </c>
      <c r="AR681" s="274">
        <v>9600000</v>
      </c>
      <c r="AS681" s="274">
        <v>4000000</v>
      </c>
      <c r="AT681" s="274">
        <v>4000000</v>
      </c>
      <c r="AU681" s="274">
        <v>4205000</v>
      </c>
      <c r="AV681" s="274"/>
      <c r="AW681" s="274"/>
      <c r="AX681" s="281"/>
      <c r="AY681" s="282"/>
      <c r="AZ681" s="41">
        <f t="shared" si="289"/>
        <v>40000000</v>
      </c>
      <c r="BA681" s="41">
        <f t="shared" si="312"/>
        <v>0</v>
      </c>
      <c r="BB681" s="110" t="s">
        <v>89</v>
      </c>
      <c r="BD681" s="1365"/>
    </row>
    <row r="682" spans="1:56" s="74" customFormat="1" ht="23.25">
      <c r="B682" s="73"/>
      <c r="C682" s="174"/>
      <c r="D682" s="1233"/>
      <c r="E682" s="73"/>
      <c r="F682" s="73"/>
      <c r="G682" s="73"/>
      <c r="H682" s="73"/>
      <c r="I682" s="73"/>
      <c r="J682" s="73"/>
      <c r="K682" s="73"/>
      <c r="L682" s="73"/>
      <c r="M682" s="1234"/>
      <c r="N682" s="1234"/>
      <c r="O682" s="73"/>
      <c r="P682" s="73"/>
      <c r="AH682" s="73"/>
      <c r="AI682" s="73"/>
      <c r="AJ682" s="73"/>
      <c r="AK682" s="911"/>
      <c r="AL682" s="1234"/>
      <c r="AM682" s="1234"/>
      <c r="AN682" s="1234"/>
      <c r="AO682" s="1234"/>
      <c r="AP682" s="1234"/>
      <c r="AQ682" s="1234"/>
      <c r="AR682" s="1234"/>
      <c r="AS682" s="1234"/>
      <c r="AT682" s="1234"/>
      <c r="AU682" s="1234"/>
      <c r="AV682" s="1234"/>
      <c r="AW682" s="1234"/>
      <c r="AX682" s="1235"/>
      <c r="AY682" s="378"/>
      <c r="AZ682" s="41">
        <f t="shared" si="289"/>
        <v>0</v>
      </c>
      <c r="BA682" s="41">
        <f t="shared" si="312"/>
        <v>0</v>
      </c>
      <c r="BB682" s="73" t="s">
        <v>89</v>
      </c>
      <c r="BD682" s="75"/>
    </row>
    <row r="683" spans="1:56" s="226" customFormat="1" ht="23.25">
      <c r="B683" s="223">
        <f>COUNT(B684:B688)</f>
        <v>3</v>
      </c>
      <c r="C683" s="1336" t="s">
        <v>919</v>
      </c>
      <c r="D683" s="264"/>
      <c r="E683" s="223"/>
      <c r="F683" s="223"/>
      <c r="G683" s="223"/>
      <c r="H683" s="223"/>
      <c r="I683" s="223"/>
      <c r="J683" s="223"/>
      <c r="K683" s="223"/>
      <c r="L683" s="223"/>
      <c r="M683" s="227">
        <f>SUM(M684:M688)</f>
        <v>44500000</v>
      </c>
      <c r="N683" s="227">
        <f t="shared" ref="N683:O683" si="343">SUM(N684:N688)</f>
        <v>0</v>
      </c>
      <c r="O683" s="227">
        <f t="shared" si="343"/>
        <v>44500000</v>
      </c>
      <c r="P683" s="223"/>
      <c r="V683" s="227">
        <f t="shared" ref="V683:Z683" si="344">SUM(V684:V688)</f>
        <v>1000</v>
      </c>
      <c r="W683" s="227">
        <f t="shared" si="344"/>
        <v>0</v>
      </c>
      <c r="X683" s="227">
        <f t="shared" si="344"/>
        <v>0</v>
      </c>
      <c r="Y683" s="227">
        <f t="shared" si="344"/>
        <v>200</v>
      </c>
      <c r="Z683" s="227">
        <f t="shared" si="344"/>
        <v>40</v>
      </c>
      <c r="AH683" s="223"/>
      <c r="AI683" s="223"/>
      <c r="AJ683" s="227">
        <f t="shared" ref="AJ683:AX683" si="345">SUM(AJ684:AJ688)</f>
        <v>44500000</v>
      </c>
      <c r="AK683" s="265">
        <f t="shared" si="345"/>
        <v>0</v>
      </c>
      <c r="AL683" s="227">
        <f t="shared" si="345"/>
        <v>44500000</v>
      </c>
      <c r="AM683" s="227">
        <f t="shared" si="345"/>
        <v>0</v>
      </c>
      <c r="AN683" s="227">
        <f t="shared" si="345"/>
        <v>8900000</v>
      </c>
      <c r="AO683" s="227">
        <f t="shared" si="345"/>
        <v>4450000</v>
      </c>
      <c r="AP683" s="227">
        <f t="shared" si="345"/>
        <v>4450000</v>
      </c>
      <c r="AQ683" s="227">
        <f t="shared" si="345"/>
        <v>4450000</v>
      </c>
      <c r="AR683" s="227">
        <f t="shared" si="345"/>
        <v>4450000</v>
      </c>
      <c r="AS683" s="227">
        <f t="shared" si="345"/>
        <v>4450000</v>
      </c>
      <c r="AT683" s="227">
        <f t="shared" si="345"/>
        <v>4450000</v>
      </c>
      <c r="AU683" s="227">
        <f t="shared" si="345"/>
        <v>4450000</v>
      </c>
      <c r="AV683" s="227">
        <f t="shared" si="345"/>
        <v>2225000</v>
      </c>
      <c r="AW683" s="227">
        <f t="shared" si="345"/>
        <v>2225000</v>
      </c>
      <c r="AX683" s="266">
        <f t="shared" si="345"/>
        <v>0</v>
      </c>
      <c r="AY683" s="266"/>
      <c r="AZ683" s="41">
        <f t="shared" si="289"/>
        <v>44500000</v>
      </c>
      <c r="BA683" s="41">
        <f t="shared" si="312"/>
        <v>0</v>
      </c>
      <c r="BB683" s="254" t="s">
        <v>66</v>
      </c>
      <c r="BD683" s="267"/>
    </row>
    <row r="684" spans="1:56" s="74" customFormat="1" ht="23.25">
      <c r="B684" s="73"/>
      <c r="C684" s="1310"/>
      <c r="D684" s="1233"/>
      <c r="E684" s="73"/>
      <c r="F684" s="73"/>
      <c r="G684" s="73"/>
      <c r="H684" s="73"/>
      <c r="I684" s="73"/>
      <c r="J684" s="73"/>
      <c r="K684" s="73"/>
      <c r="L684" s="73"/>
      <c r="M684" s="1234"/>
      <c r="N684" s="1234"/>
      <c r="O684" s="73"/>
      <c r="P684" s="73"/>
      <c r="AH684" s="73"/>
      <c r="AI684" s="73"/>
      <c r="AJ684" s="73"/>
      <c r="AK684" s="911"/>
      <c r="AL684" s="1234"/>
      <c r="AM684" s="1234"/>
      <c r="AN684" s="1234"/>
      <c r="AO684" s="1234"/>
      <c r="AP684" s="1234"/>
      <c r="AQ684" s="1234"/>
      <c r="AR684" s="1234"/>
      <c r="AS684" s="1234"/>
      <c r="AT684" s="1234"/>
      <c r="AU684" s="1234"/>
      <c r="AV684" s="1234"/>
      <c r="AW684" s="1234"/>
      <c r="AX684" s="1235"/>
      <c r="AY684" s="378"/>
      <c r="AZ684" s="41">
        <f t="shared" si="289"/>
        <v>0</v>
      </c>
      <c r="BA684" s="41">
        <f t="shared" si="312"/>
        <v>0</v>
      </c>
      <c r="BB684" s="73" t="s">
        <v>66</v>
      </c>
      <c r="BD684" s="75"/>
    </row>
    <row r="685" spans="1:56" s="130" customFormat="1" ht="23.25">
      <c r="A685" s="153">
        <v>2</v>
      </c>
      <c r="B685" s="153">
        <v>1</v>
      </c>
      <c r="C685" s="1310" t="s">
        <v>930</v>
      </c>
      <c r="D685" s="110">
        <v>4.5</v>
      </c>
      <c r="E685" s="110">
        <v>7</v>
      </c>
      <c r="F685" s="1366" t="s">
        <v>345</v>
      </c>
      <c r="G685" s="1366" t="s">
        <v>345</v>
      </c>
      <c r="H685" s="1366" t="s">
        <v>66</v>
      </c>
      <c r="I685" s="637"/>
      <c r="J685" s="165" t="s">
        <v>68</v>
      </c>
      <c r="K685" s="1367">
        <v>17.367106280000002</v>
      </c>
      <c r="L685" s="1367">
        <v>99.105841940000005</v>
      </c>
      <c r="M685" s="1140">
        <v>15000000</v>
      </c>
      <c r="N685" s="1140"/>
      <c r="O685" s="156">
        <f>+M685-N685</f>
        <v>15000000</v>
      </c>
      <c r="P685" s="165">
        <v>1</v>
      </c>
      <c r="Q685" s="165">
        <v>1</v>
      </c>
      <c r="R685" s="165">
        <v>4</v>
      </c>
      <c r="S685" s="165">
        <v>4</v>
      </c>
      <c r="T685" s="165">
        <v>4</v>
      </c>
      <c r="U685" s="165"/>
      <c r="V685" s="165"/>
      <c r="W685" s="104"/>
      <c r="X685" s="1368"/>
      <c r="Y685" s="165"/>
      <c r="Z685" s="165"/>
      <c r="AA685" s="110"/>
      <c r="AB685" s="110"/>
      <c r="AC685" s="110">
        <v>2563</v>
      </c>
      <c r="AD685" s="110">
        <v>2563</v>
      </c>
      <c r="AE685" s="110" t="s">
        <v>69</v>
      </c>
      <c r="AF685" s="165"/>
      <c r="AG685" s="105" t="s">
        <v>95</v>
      </c>
      <c r="AH685" s="105"/>
      <c r="AI685" s="262"/>
      <c r="AJ685" s="1140">
        <v>15000000</v>
      </c>
      <c r="AK685" s="70"/>
      <c r="AL685" s="1140">
        <v>15000000</v>
      </c>
      <c r="AM685" s="637"/>
      <c r="AN685" s="156">
        <f t="shared" ref="AN685:AN687" si="346">0.2*AL685</f>
        <v>3000000</v>
      </c>
      <c r="AO685" s="156">
        <f t="shared" ref="AO685:AO687" si="347">0.1*AL685</f>
        <v>1500000</v>
      </c>
      <c r="AP685" s="156">
        <f t="shared" ref="AP685:AP687" si="348">0.1*AL685</f>
        <v>1500000</v>
      </c>
      <c r="AQ685" s="189">
        <f t="shared" ref="AQ685:AQ687" si="349">0.1*AL685</f>
        <v>1500000</v>
      </c>
      <c r="AR685" s="189">
        <f t="shared" ref="AR685:AR687" si="350">0.1*AL685</f>
        <v>1500000</v>
      </c>
      <c r="AS685" s="189">
        <f t="shared" ref="AS685:AS687" si="351">0.1*AL685</f>
        <v>1500000</v>
      </c>
      <c r="AT685" s="189">
        <f t="shared" ref="AT685:AT687" si="352">0.1*AL685</f>
        <v>1500000</v>
      </c>
      <c r="AU685" s="189">
        <f t="shared" ref="AU685:AU687" si="353">0.1*AL685</f>
        <v>1500000</v>
      </c>
      <c r="AV685" s="178">
        <f t="shared" ref="AV685:AV687" si="354">0.05*AL685</f>
        <v>750000</v>
      </c>
      <c r="AW685" s="178">
        <f t="shared" ref="AW685:AW687" si="355">0.05*AL685</f>
        <v>750000</v>
      </c>
      <c r="AX685" s="638"/>
      <c r="AY685" s="171"/>
      <c r="AZ685" s="41">
        <f t="shared" si="289"/>
        <v>15000000</v>
      </c>
      <c r="BA685" s="41">
        <f t="shared" si="312"/>
        <v>0</v>
      </c>
      <c r="BB685" s="110" t="s">
        <v>66</v>
      </c>
      <c r="BD685" s="181"/>
    </row>
    <row r="686" spans="1:56" s="130" customFormat="1" ht="23.25">
      <c r="A686" s="153">
        <v>2</v>
      </c>
      <c r="B686" s="153">
        <v>2</v>
      </c>
      <c r="C686" s="382" t="s">
        <v>931</v>
      </c>
      <c r="D686" s="110">
        <v>4.5</v>
      </c>
      <c r="E686" s="110">
        <v>7</v>
      </c>
      <c r="F686" s="165" t="s">
        <v>370</v>
      </c>
      <c r="G686" s="165" t="s">
        <v>370</v>
      </c>
      <c r="H686" s="165" t="s">
        <v>66</v>
      </c>
      <c r="I686" s="637"/>
      <c r="J686" s="165" t="s">
        <v>68</v>
      </c>
      <c r="K686" s="1139">
        <v>18.188300000000002</v>
      </c>
      <c r="L686" s="1139">
        <v>99.544300000000007</v>
      </c>
      <c r="M686" s="1140">
        <v>9500000</v>
      </c>
      <c r="N686" s="1369"/>
      <c r="O686" s="156">
        <f>+M686-N686</f>
        <v>9500000</v>
      </c>
      <c r="P686" s="165">
        <v>1</v>
      </c>
      <c r="Q686" s="165">
        <v>1</v>
      </c>
      <c r="R686" s="165">
        <v>4</v>
      </c>
      <c r="S686" s="1143">
        <v>2</v>
      </c>
      <c r="T686" s="1134">
        <v>3</v>
      </c>
      <c r="U686" s="1141">
        <v>0</v>
      </c>
      <c r="V686" s="1141">
        <v>1000</v>
      </c>
      <c r="W686" s="395"/>
      <c r="X686" s="1141">
        <v>0</v>
      </c>
      <c r="Y686" s="1141">
        <v>200</v>
      </c>
      <c r="Z686" s="1141">
        <v>40</v>
      </c>
      <c r="AA686" s="110"/>
      <c r="AB686" s="110"/>
      <c r="AC686" s="110">
        <v>2563</v>
      </c>
      <c r="AD686" s="110">
        <v>2563</v>
      </c>
      <c r="AE686" s="110" t="s">
        <v>69</v>
      </c>
      <c r="AF686" s="165">
        <v>150</v>
      </c>
      <c r="AG686" s="105" t="s">
        <v>95</v>
      </c>
      <c r="AH686" s="105"/>
      <c r="AI686" s="262"/>
      <c r="AJ686" s="1140">
        <v>9500000</v>
      </c>
      <c r="AK686" s="70"/>
      <c r="AL686" s="1140">
        <v>9500000</v>
      </c>
      <c r="AM686" s="637"/>
      <c r="AN686" s="156">
        <f t="shared" si="346"/>
        <v>1900000</v>
      </c>
      <c r="AO686" s="156">
        <f t="shared" si="347"/>
        <v>950000</v>
      </c>
      <c r="AP686" s="156">
        <f t="shared" si="348"/>
        <v>950000</v>
      </c>
      <c r="AQ686" s="189">
        <f t="shared" si="349"/>
        <v>950000</v>
      </c>
      <c r="AR686" s="189">
        <f t="shared" si="350"/>
        <v>950000</v>
      </c>
      <c r="AS686" s="189">
        <f t="shared" si="351"/>
        <v>950000</v>
      </c>
      <c r="AT686" s="189">
        <f t="shared" si="352"/>
        <v>950000</v>
      </c>
      <c r="AU686" s="189">
        <f t="shared" si="353"/>
        <v>950000</v>
      </c>
      <c r="AV686" s="178">
        <f t="shared" si="354"/>
        <v>475000</v>
      </c>
      <c r="AW686" s="178">
        <f t="shared" si="355"/>
        <v>475000</v>
      </c>
      <c r="AX686" s="638"/>
      <c r="AY686" s="171"/>
      <c r="AZ686" s="41">
        <f t="shared" si="289"/>
        <v>9500000</v>
      </c>
      <c r="BA686" s="41">
        <f t="shared" si="312"/>
        <v>0</v>
      </c>
      <c r="BB686" s="110" t="s">
        <v>66</v>
      </c>
      <c r="BD686" s="181"/>
    </row>
    <row r="687" spans="1:56" s="172" customFormat="1" ht="23.25">
      <c r="A687" s="153">
        <v>2</v>
      </c>
      <c r="B687" s="153">
        <v>3</v>
      </c>
      <c r="C687" s="328" t="s">
        <v>932</v>
      </c>
      <c r="D687" s="153">
        <v>4.5</v>
      </c>
      <c r="E687" s="153">
        <v>7</v>
      </c>
      <c r="F687" s="155" t="s">
        <v>933</v>
      </c>
      <c r="G687" s="155" t="s">
        <v>345</v>
      </c>
      <c r="H687" s="155" t="s">
        <v>66</v>
      </c>
      <c r="I687" s="156"/>
      <c r="J687" s="157" t="s">
        <v>68</v>
      </c>
      <c r="K687" s="158"/>
      <c r="L687" s="158"/>
      <c r="M687" s="1140">
        <v>20000000</v>
      </c>
      <c r="N687" s="331"/>
      <c r="O687" s="156">
        <f>+M687-N687</f>
        <v>20000000</v>
      </c>
      <c r="P687" s="234"/>
      <c r="Q687" s="651"/>
      <c r="R687" s="652"/>
      <c r="S687" s="652"/>
      <c r="T687" s="1370"/>
      <c r="U687" s="157"/>
      <c r="V687" s="162"/>
      <c r="W687" s="162"/>
      <c r="X687" s="163"/>
      <c r="Y687" s="164"/>
      <c r="Z687" s="164"/>
      <c r="AA687" s="153"/>
      <c r="AB687" s="153"/>
      <c r="AC687" s="110">
        <v>2563</v>
      </c>
      <c r="AD687" s="110">
        <v>2563</v>
      </c>
      <c r="AE687" s="110" t="s">
        <v>69</v>
      </c>
      <c r="AF687" s="165"/>
      <c r="AG687" s="105" t="s">
        <v>95</v>
      </c>
      <c r="AH687" s="166" t="s">
        <v>800</v>
      </c>
      <c r="AI687" s="167"/>
      <c r="AJ687" s="1140">
        <v>20000000</v>
      </c>
      <c r="AK687" s="168"/>
      <c r="AL687" s="1140">
        <v>20000000</v>
      </c>
      <c r="AM687" s="156"/>
      <c r="AN687" s="156">
        <f t="shared" si="346"/>
        <v>4000000</v>
      </c>
      <c r="AO687" s="156">
        <f t="shared" si="347"/>
        <v>2000000</v>
      </c>
      <c r="AP687" s="156">
        <f t="shared" si="348"/>
        <v>2000000</v>
      </c>
      <c r="AQ687" s="189">
        <f t="shared" si="349"/>
        <v>2000000</v>
      </c>
      <c r="AR687" s="189">
        <f t="shared" si="350"/>
        <v>2000000</v>
      </c>
      <c r="AS687" s="189">
        <f t="shared" si="351"/>
        <v>2000000</v>
      </c>
      <c r="AT687" s="189">
        <f t="shared" si="352"/>
        <v>2000000</v>
      </c>
      <c r="AU687" s="189">
        <f t="shared" si="353"/>
        <v>2000000</v>
      </c>
      <c r="AV687" s="178">
        <f t="shared" si="354"/>
        <v>1000000</v>
      </c>
      <c r="AW687" s="178">
        <f t="shared" si="355"/>
        <v>1000000</v>
      </c>
      <c r="AX687" s="170"/>
      <c r="AY687" s="171"/>
      <c r="AZ687" s="41">
        <f t="shared" si="289"/>
        <v>20000000</v>
      </c>
      <c r="BA687" s="41">
        <f t="shared" si="312"/>
        <v>0</v>
      </c>
      <c r="BB687" s="153" t="s">
        <v>66</v>
      </c>
      <c r="BD687" s="173"/>
    </row>
    <row r="688" spans="1:56" s="74" customFormat="1" ht="23.25">
      <c r="B688" s="73"/>
      <c r="C688" s="1310"/>
      <c r="D688" s="1233"/>
      <c r="E688" s="73"/>
      <c r="F688" s="73"/>
      <c r="G688" s="73"/>
      <c r="H688" s="73"/>
      <c r="I688" s="73"/>
      <c r="J688" s="73"/>
      <c r="K688" s="73"/>
      <c r="L688" s="73"/>
      <c r="M688" s="1234"/>
      <c r="N688" s="1234"/>
      <c r="O688" s="73"/>
      <c r="P688" s="73"/>
      <c r="AH688" s="73"/>
      <c r="AI688" s="73"/>
      <c r="AJ688" s="73"/>
      <c r="AK688" s="911"/>
      <c r="AL688" s="1234"/>
      <c r="AM688" s="1234"/>
      <c r="AN688" s="1234"/>
      <c r="AO688" s="1234"/>
      <c r="AP688" s="1234"/>
      <c r="AQ688" s="1234"/>
      <c r="AR688" s="1234"/>
      <c r="AS688" s="1234"/>
      <c r="AT688" s="1234"/>
      <c r="AU688" s="1234"/>
      <c r="AV688" s="1234"/>
      <c r="AW688" s="1234"/>
      <c r="AX688" s="1235"/>
      <c r="AY688" s="378"/>
      <c r="AZ688" s="41">
        <f t="shared" si="289"/>
        <v>0</v>
      </c>
      <c r="BA688" s="41">
        <f t="shared" si="312"/>
        <v>0</v>
      </c>
      <c r="BB688" s="73" t="s">
        <v>66</v>
      </c>
      <c r="BD688" s="75"/>
    </row>
    <row r="689" spans="1:56" s="1371" customFormat="1" ht="23.25">
      <c r="B689" s="1372">
        <f>+B690+B744</f>
        <v>32</v>
      </c>
      <c r="C689" s="1373" t="s">
        <v>934</v>
      </c>
      <c r="D689" s="1374"/>
      <c r="E689" s="1372"/>
      <c r="F689" s="1372"/>
      <c r="G689" s="1372"/>
      <c r="H689" s="1372"/>
      <c r="I689" s="1372"/>
      <c r="J689" s="1372"/>
      <c r="K689" s="1372"/>
      <c r="L689" s="1372"/>
      <c r="M689" s="1375">
        <f>+M690+M744</f>
        <v>689784000</v>
      </c>
      <c r="N689" s="1375">
        <f>+N690+N744</f>
        <v>643000000</v>
      </c>
      <c r="O689" s="1375">
        <f>+O690+O744</f>
        <v>46784000</v>
      </c>
      <c r="P689" s="1372"/>
      <c r="V689" s="1375">
        <f t="shared" ref="V689:Z689" si="356">+V690+V744</f>
        <v>197300</v>
      </c>
      <c r="W689" s="1375">
        <f t="shared" si="356"/>
        <v>1861</v>
      </c>
      <c r="X689" s="1376">
        <f t="shared" si="356"/>
        <v>6.5000000000000002E-2</v>
      </c>
      <c r="Y689" s="1375">
        <f t="shared" si="356"/>
        <v>20327</v>
      </c>
      <c r="Z689" s="1375">
        <f t="shared" si="356"/>
        <v>2256.255707762557</v>
      </c>
      <c r="AH689" s="1372"/>
      <c r="AI689" s="1372"/>
      <c r="AJ689" s="1375">
        <f t="shared" ref="AJ689:AX689" si="357">+AJ690+AJ744</f>
        <v>689784000</v>
      </c>
      <c r="AK689" s="1377">
        <f t="shared" si="357"/>
        <v>364949041</v>
      </c>
      <c r="AL689" s="1375">
        <f t="shared" si="357"/>
        <v>324834959</v>
      </c>
      <c r="AM689" s="1375">
        <f t="shared" si="357"/>
        <v>6830000</v>
      </c>
      <c r="AN689" s="1375">
        <f t="shared" si="357"/>
        <v>96034300</v>
      </c>
      <c r="AO689" s="1375">
        <f t="shared" si="357"/>
        <v>67013500</v>
      </c>
      <c r="AP689" s="1375">
        <f t="shared" si="357"/>
        <v>73090800</v>
      </c>
      <c r="AQ689" s="1375">
        <f t="shared" si="357"/>
        <v>76534900</v>
      </c>
      <c r="AR689" s="1375">
        <f t="shared" si="357"/>
        <v>82513600</v>
      </c>
      <c r="AS689" s="1375">
        <f t="shared" si="357"/>
        <v>88038500</v>
      </c>
      <c r="AT689" s="1375">
        <f t="shared" si="357"/>
        <v>71694400</v>
      </c>
      <c r="AU689" s="1375">
        <f t="shared" si="357"/>
        <v>57706000</v>
      </c>
      <c r="AV689" s="1375">
        <f t="shared" si="357"/>
        <v>32466000</v>
      </c>
      <c r="AW689" s="1375">
        <f t="shared" si="357"/>
        <v>30636000</v>
      </c>
      <c r="AX689" s="1378">
        <f t="shared" si="357"/>
        <v>7226000</v>
      </c>
      <c r="AY689" s="1378"/>
      <c r="AZ689" s="41">
        <f t="shared" si="289"/>
        <v>689784000</v>
      </c>
      <c r="BA689" s="41">
        <f t="shared" si="312"/>
        <v>0</v>
      </c>
      <c r="BB689" s="1379">
        <v>2</v>
      </c>
      <c r="BD689" s="1380"/>
    </row>
    <row r="690" spans="1:56" s="1273" customFormat="1" ht="23.25">
      <c r="B690" s="1274">
        <f>+B691+B694+B697+B708+B711+B715+B719</f>
        <v>11</v>
      </c>
      <c r="C690" s="1381" t="s">
        <v>935</v>
      </c>
      <c r="D690" s="1276"/>
      <c r="E690" s="1274"/>
      <c r="F690" s="1274"/>
      <c r="G690" s="1274"/>
      <c r="H690" s="1274"/>
      <c r="I690" s="1274"/>
      <c r="J690" s="1274"/>
      <c r="K690" s="1274"/>
      <c r="L690" s="1274"/>
      <c r="M690" s="1277">
        <f>+M691+M694+M697+M708+M711+M715+M719+M723</f>
        <v>469784000</v>
      </c>
      <c r="N690" s="1277">
        <f>+N691+N694+N697+N708+N711+N715+N719+N723</f>
        <v>439000000</v>
      </c>
      <c r="O690" s="1277">
        <f>+O691+O694+O697+O708+O711+O715+O719+O723</f>
        <v>30784000</v>
      </c>
      <c r="P690" s="1277">
        <f t="shared" ref="P690:AI690" si="358">+P691+P694+P697+P708+P711+P715+P719+P723</f>
        <v>0</v>
      </c>
      <c r="Q690" s="1277">
        <f t="shared" si="358"/>
        <v>0</v>
      </c>
      <c r="R690" s="1277">
        <f t="shared" si="358"/>
        <v>0</v>
      </c>
      <c r="S690" s="1277">
        <f t="shared" si="358"/>
        <v>0</v>
      </c>
      <c r="T690" s="1277">
        <f t="shared" si="358"/>
        <v>0</v>
      </c>
      <c r="U690" s="1277">
        <f t="shared" si="358"/>
        <v>0</v>
      </c>
      <c r="V690" s="1277">
        <f t="shared" si="358"/>
        <v>144800</v>
      </c>
      <c r="W690" s="1277">
        <f t="shared" si="358"/>
        <v>1655</v>
      </c>
      <c r="X690" s="1358">
        <f t="shared" si="358"/>
        <v>6.5000000000000002E-2</v>
      </c>
      <c r="Y690" s="1277">
        <f t="shared" si="358"/>
        <v>18940</v>
      </c>
      <c r="Z690" s="1277">
        <f t="shared" si="358"/>
        <v>2166.255707762557</v>
      </c>
      <c r="AA690" s="1277">
        <f t="shared" si="358"/>
        <v>0</v>
      </c>
      <c r="AB690" s="1277">
        <f t="shared" si="358"/>
        <v>0</v>
      </c>
      <c r="AC690" s="1277">
        <f t="shared" si="358"/>
        <v>0</v>
      </c>
      <c r="AD690" s="1277">
        <f t="shared" si="358"/>
        <v>0</v>
      </c>
      <c r="AE690" s="1277">
        <f t="shared" si="358"/>
        <v>0</v>
      </c>
      <c r="AF690" s="1277">
        <f t="shared" si="358"/>
        <v>0</v>
      </c>
      <c r="AG690" s="1277">
        <f t="shared" si="358"/>
        <v>0</v>
      </c>
      <c r="AH690" s="1277">
        <f t="shared" si="358"/>
        <v>0</v>
      </c>
      <c r="AI690" s="1277">
        <f t="shared" si="358"/>
        <v>0</v>
      </c>
      <c r="AJ690" s="1277">
        <f>+AJ691+AJ694+AJ697+AJ708+AJ711+AJ715+AJ719+AJ723</f>
        <v>469784000</v>
      </c>
      <c r="AK690" s="1277">
        <f t="shared" ref="AK690:AX690" si="359">+AK691+AK694+AK697+AK708+AK711+AK715+AK719+AK723</f>
        <v>159002000</v>
      </c>
      <c r="AL690" s="1277">
        <f t="shared" si="359"/>
        <v>310782000</v>
      </c>
      <c r="AM690" s="1277">
        <f t="shared" si="359"/>
        <v>6830000</v>
      </c>
      <c r="AN690" s="1277">
        <f t="shared" si="359"/>
        <v>52034300</v>
      </c>
      <c r="AO690" s="1277">
        <f t="shared" si="359"/>
        <v>45013500</v>
      </c>
      <c r="AP690" s="1277">
        <f t="shared" si="359"/>
        <v>51090800</v>
      </c>
      <c r="AQ690" s="1277">
        <f t="shared" si="359"/>
        <v>54534900</v>
      </c>
      <c r="AR690" s="1277">
        <f t="shared" si="359"/>
        <v>60513600</v>
      </c>
      <c r="AS690" s="1277">
        <f t="shared" si="359"/>
        <v>66038500</v>
      </c>
      <c r="AT690" s="1277">
        <f t="shared" si="359"/>
        <v>49694400</v>
      </c>
      <c r="AU690" s="1277">
        <f t="shared" si="359"/>
        <v>35706000</v>
      </c>
      <c r="AV690" s="1277">
        <f t="shared" si="359"/>
        <v>21466000</v>
      </c>
      <c r="AW690" s="1277">
        <f t="shared" si="359"/>
        <v>19636000</v>
      </c>
      <c r="AX690" s="1277">
        <f t="shared" si="359"/>
        <v>7226000</v>
      </c>
      <c r="AY690" s="1277"/>
      <c r="AZ690" s="41">
        <f t="shared" si="289"/>
        <v>469784000</v>
      </c>
      <c r="BA690" s="41">
        <f t="shared" si="312"/>
        <v>0</v>
      </c>
      <c r="BB690" s="1281">
        <v>3</v>
      </c>
      <c r="BD690" s="1282"/>
    </row>
    <row r="691" spans="1:56" s="253" customFormat="1" ht="23.25">
      <c r="B691" s="254"/>
      <c r="C691" s="1336" t="s">
        <v>141</v>
      </c>
      <c r="D691" s="256"/>
      <c r="E691" s="254"/>
      <c r="F691" s="254"/>
      <c r="G691" s="254"/>
      <c r="H691" s="254"/>
      <c r="I691" s="254"/>
      <c r="J691" s="254"/>
      <c r="K691" s="254"/>
      <c r="L691" s="254"/>
      <c r="M691" s="257"/>
      <c r="N691" s="257"/>
      <c r="O691" s="254"/>
      <c r="P691" s="254"/>
      <c r="AH691" s="254"/>
      <c r="AI691" s="254"/>
      <c r="AJ691" s="254"/>
      <c r="AK691" s="259"/>
      <c r="AL691" s="257"/>
      <c r="AM691" s="257"/>
      <c r="AN691" s="257"/>
      <c r="AO691" s="257"/>
      <c r="AP691" s="257"/>
      <c r="AQ691" s="257"/>
      <c r="AR691" s="257"/>
      <c r="AS691" s="257"/>
      <c r="AT691" s="257"/>
      <c r="AU691" s="257"/>
      <c r="AV691" s="257"/>
      <c r="AW691" s="257"/>
      <c r="AX691" s="375"/>
      <c r="AY691" s="375"/>
      <c r="AZ691" s="41">
        <f t="shared" si="289"/>
        <v>0</v>
      </c>
      <c r="BA691" s="41">
        <f t="shared" si="312"/>
        <v>0</v>
      </c>
      <c r="BB691" s="254" t="s">
        <v>108</v>
      </c>
      <c r="BD691" s="261"/>
    </row>
    <row r="692" spans="1:56" s="74" customFormat="1" ht="23.25">
      <c r="B692" s="73"/>
      <c r="C692" s="379"/>
      <c r="D692" s="1233"/>
      <c r="E692" s="73"/>
      <c r="F692" s="73"/>
      <c r="G692" s="73"/>
      <c r="H692" s="73"/>
      <c r="I692" s="73"/>
      <c r="J692" s="73"/>
      <c r="K692" s="73"/>
      <c r="L692" s="73"/>
      <c r="M692" s="1234"/>
      <c r="N692" s="1234"/>
      <c r="O692" s="73"/>
      <c r="P692" s="73"/>
      <c r="AH692" s="73"/>
      <c r="AI692" s="73"/>
      <c r="AJ692" s="73"/>
      <c r="AK692" s="911"/>
      <c r="AL692" s="1234"/>
      <c r="AM692" s="1234"/>
      <c r="AN692" s="1234"/>
      <c r="AO692" s="1234"/>
      <c r="AP692" s="1234"/>
      <c r="AQ692" s="1234"/>
      <c r="AR692" s="1234"/>
      <c r="AS692" s="1234"/>
      <c r="AT692" s="1234"/>
      <c r="AU692" s="1234"/>
      <c r="AV692" s="1234"/>
      <c r="AW692" s="1234"/>
      <c r="AX692" s="1235"/>
      <c r="AY692" s="378"/>
      <c r="AZ692" s="41">
        <f t="shared" si="289"/>
        <v>0</v>
      </c>
      <c r="BA692" s="41">
        <f t="shared" si="312"/>
        <v>0</v>
      </c>
      <c r="BB692" s="73" t="s">
        <v>108</v>
      </c>
      <c r="BD692" s="75"/>
    </row>
    <row r="693" spans="1:56" s="74" customFormat="1" ht="23.25">
      <c r="B693" s="73"/>
      <c r="C693" s="379"/>
      <c r="D693" s="1233"/>
      <c r="E693" s="73"/>
      <c r="F693" s="73"/>
      <c r="G693" s="73"/>
      <c r="H693" s="73"/>
      <c r="I693" s="73"/>
      <c r="J693" s="73"/>
      <c r="K693" s="73"/>
      <c r="L693" s="73"/>
      <c r="M693" s="1234"/>
      <c r="N693" s="1234"/>
      <c r="O693" s="73"/>
      <c r="P693" s="73"/>
      <c r="AH693" s="73"/>
      <c r="AI693" s="73"/>
      <c r="AJ693" s="73"/>
      <c r="AK693" s="911"/>
      <c r="AL693" s="1234"/>
      <c r="AM693" s="1234"/>
      <c r="AN693" s="1234"/>
      <c r="AO693" s="1234"/>
      <c r="AP693" s="1234"/>
      <c r="AQ693" s="1234"/>
      <c r="AR693" s="1234"/>
      <c r="AS693" s="1234"/>
      <c r="AT693" s="1234"/>
      <c r="AU693" s="1234"/>
      <c r="AV693" s="1234"/>
      <c r="AW693" s="1234"/>
      <c r="AX693" s="1235"/>
      <c r="AY693" s="378"/>
      <c r="AZ693" s="41">
        <f t="shared" si="289"/>
        <v>0</v>
      </c>
      <c r="BA693" s="41">
        <f t="shared" si="312"/>
        <v>0</v>
      </c>
      <c r="BB693" s="73" t="s">
        <v>108</v>
      </c>
      <c r="BD693" s="75"/>
    </row>
    <row r="694" spans="1:56" s="253" customFormat="1" ht="23.25">
      <c r="B694" s="254"/>
      <c r="C694" s="1336" t="s">
        <v>135</v>
      </c>
      <c r="D694" s="256"/>
      <c r="E694" s="254"/>
      <c r="F694" s="254"/>
      <c r="G694" s="254"/>
      <c r="H694" s="254"/>
      <c r="I694" s="254"/>
      <c r="J694" s="254"/>
      <c r="K694" s="254"/>
      <c r="L694" s="254"/>
      <c r="M694" s="257"/>
      <c r="N694" s="257"/>
      <c r="O694" s="254"/>
      <c r="P694" s="254"/>
      <c r="AH694" s="254"/>
      <c r="AI694" s="254"/>
      <c r="AJ694" s="254"/>
      <c r="AK694" s="259"/>
      <c r="AL694" s="257"/>
      <c r="AM694" s="257"/>
      <c r="AN694" s="257"/>
      <c r="AO694" s="257"/>
      <c r="AP694" s="257"/>
      <c r="AQ694" s="257"/>
      <c r="AR694" s="257"/>
      <c r="AS694" s="257"/>
      <c r="AT694" s="257"/>
      <c r="AU694" s="257"/>
      <c r="AV694" s="257"/>
      <c r="AW694" s="257"/>
      <c r="AX694" s="375"/>
      <c r="AY694" s="375"/>
      <c r="AZ694" s="41">
        <f t="shared" si="289"/>
        <v>0</v>
      </c>
      <c r="BA694" s="41">
        <f t="shared" si="312"/>
        <v>0</v>
      </c>
      <c r="BB694" s="254" t="s">
        <v>66</v>
      </c>
      <c r="BD694" s="261"/>
    </row>
    <row r="695" spans="1:56" s="74" customFormat="1" ht="23.25">
      <c r="B695" s="73"/>
      <c r="C695" s="1382"/>
      <c r="D695" s="1233"/>
      <c r="E695" s="73"/>
      <c r="F695" s="73"/>
      <c r="G695" s="73"/>
      <c r="H695" s="73"/>
      <c r="I695" s="73"/>
      <c r="J695" s="73"/>
      <c r="K695" s="73"/>
      <c r="L695" s="73"/>
      <c r="M695" s="1234"/>
      <c r="N695" s="1234"/>
      <c r="O695" s="73"/>
      <c r="P695" s="73"/>
      <c r="AH695" s="73"/>
      <c r="AI695" s="73"/>
      <c r="AJ695" s="73"/>
      <c r="AK695" s="911"/>
      <c r="AL695" s="1234"/>
      <c r="AM695" s="1234"/>
      <c r="AN695" s="1234"/>
      <c r="AO695" s="1234"/>
      <c r="AP695" s="1234"/>
      <c r="AQ695" s="1234"/>
      <c r="AR695" s="1234"/>
      <c r="AS695" s="1234"/>
      <c r="AT695" s="1234"/>
      <c r="AU695" s="1234"/>
      <c r="AV695" s="1234"/>
      <c r="AW695" s="1234"/>
      <c r="AX695" s="1235"/>
      <c r="AY695" s="378"/>
      <c r="AZ695" s="41">
        <f t="shared" ref="AZ695:AZ745" si="360">SUM(AM695:AX695)</f>
        <v>0</v>
      </c>
      <c r="BA695" s="41">
        <f t="shared" si="312"/>
        <v>0</v>
      </c>
      <c r="BB695" s="73" t="s">
        <v>66</v>
      </c>
      <c r="BD695" s="75"/>
    </row>
    <row r="696" spans="1:56" s="74" customFormat="1" ht="23.25">
      <c r="B696" s="73"/>
      <c r="C696" s="1382"/>
      <c r="D696" s="1233"/>
      <c r="E696" s="73"/>
      <c r="F696" s="73"/>
      <c r="G696" s="73"/>
      <c r="H696" s="73"/>
      <c r="I696" s="73"/>
      <c r="J696" s="73"/>
      <c r="K696" s="73"/>
      <c r="L696" s="73"/>
      <c r="M696" s="1234"/>
      <c r="N696" s="1234"/>
      <c r="O696" s="73"/>
      <c r="P696" s="73"/>
      <c r="AH696" s="73"/>
      <c r="AI696" s="73"/>
      <c r="AJ696" s="73"/>
      <c r="AK696" s="911"/>
      <c r="AL696" s="1234"/>
      <c r="AM696" s="1234"/>
      <c r="AN696" s="1234"/>
      <c r="AO696" s="1234"/>
      <c r="AP696" s="1234"/>
      <c r="AQ696" s="1234"/>
      <c r="AR696" s="1234"/>
      <c r="AS696" s="1234"/>
      <c r="AT696" s="1234"/>
      <c r="AU696" s="1234"/>
      <c r="AV696" s="1234"/>
      <c r="AW696" s="1234"/>
      <c r="AX696" s="1235"/>
      <c r="AY696" s="378"/>
      <c r="AZ696" s="41">
        <f t="shared" si="360"/>
        <v>0</v>
      </c>
      <c r="BA696" s="41">
        <f t="shared" si="312"/>
        <v>0</v>
      </c>
      <c r="BB696" s="73" t="s">
        <v>66</v>
      </c>
      <c r="BD696" s="75"/>
    </row>
    <row r="697" spans="1:56" s="226" customFormat="1" ht="23.25">
      <c r="B697" s="223">
        <f>COUNT(B698:B707)</f>
        <v>8</v>
      </c>
      <c r="C697" s="1029" t="s">
        <v>118</v>
      </c>
      <c r="D697" s="264"/>
      <c r="E697" s="223"/>
      <c r="F697" s="223"/>
      <c r="G697" s="223"/>
      <c r="H697" s="223"/>
      <c r="I697" s="223"/>
      <c r="J697" s="223"/>
      <c r="K697" s="223"/>
      <c r="L697" s="223"/>
      <c r="M697" s="227">
        <f>SUM(M698:M707)</f>
        <v>143000000</v>
      </c>
      <c r="N697" s="227">
        <f>SUM(N698:N707)</f>
        <v>143000000</v>
      </c>
      <c r="O697" s="223"/>
      <c r="P697" s="223"/>
      <c r="V697" s="227">
        <f t="shared" ref="V697:AB697" si="361">SUM(V698:V707)</f>
        <v>11000</v>
      </c>
      <c r="W697" s="227">
        <f t="shared" si="361"/>
        <v>0</v>
      </c>
      <c r="X697" s="229">
        <f t="shared" si="361"/>
        <v>6.5000000000000002E-2</v>
      </c>
      <c r="Y697" s="227">
        <f t="shared" si="361"/>
        <v>1825</v>
      </c>
      <c r="Z697" s="227">
        <f t="shared" si="361"/>
        <v>496.25570776255711</v>
      </c>
      <c r="AA697" s="227">
        <f t="shared" si="361"/>
        <v>0</v>
      </c>
      <c r="AB697" s="227">
        <f t="shared" si="361"/>
        <v>0</v>
      </c>
      <c r="AH697" s="223"/>
      <c r="AI697" s="223"/>
      <c r="AJ697" s="227">
        <f t="shared" ref="AJ697:AX697" si="362">SUM(AJ698:AJ707)</f>
        <v>143000000</v>
      </c>
      <c r="AK697" s="265">
        <f t="shared" si="362"/>
        <v>0</v>
      </c>
      <c r="AL697" s="227">
        <f t="shared" si="362"/>
        <v>143000000</v>
      </c>
      <c r="AM697" s="227">
        <f t="shared" si="362"/>
        <v>1430000</v>
      </c>
      <c r="AN697" s="227">
        <f t="shared" si="362"/>
        <v>4290000</v>
      </c>
      <c r="AO697" s="227">
        <f t="shared" si="362"/>
        <v>8580000</v>
      </c>
      <c r="AP697" s="227">
        <f t="shared" si="362"/>
        <v>11440000</v>
      </c>
      <c r="AQ697" s="227">
        <f t="shared" si="362"/>
        <v>14300000</v>
      </c>
      <c r="AR697" s="227">
        <f t="shared" si="362"/>
        <v>22880000</v>
      </c>
      <c r="AS697" s="227">
        <f t="shared" si="362"/>
        <v>31460000</v>
      </c>
      <c r="AT697" s="227">
        <f t="shared" si="362"/>
        <v>21450000</v>
      </c>
      <c r="AU697" s="227">
        <f t="shared" si="362"/>
        <v>11440000</v>
      </c>
      <c r="AV697" s="227">
        <f t="shared" si="362"/>
        <v>7150000</v>
      </c>
      <c r="AW697" s="227">
        <f t="shared" si="362"/>
        <v>5720000</v>
      </c>
      <c r="AX697" s="266">
        <f t="shared" si="362"/>
        <v>2860000</v>
      </c>
      <c r="AY697" s="266"/>
      <c r="AZ697" s="41">
        <f t="shared" si="360"/>
        <v>143000000</v>
      </c>
      <c r="BA697" s="41">
        <f t="shared" si="312"/>
        <v>0</v>
      </c>
      <c r="BB697" s="254" t="s">
        <v>76</v>
      </c>
      <c r="BD697" s="267"/>
    </row>
    <row r="698" spans="1:56" s="74" customFormat="1" ht="23.25">
      <c r="B698" s="73"/>
      <c r="C698" s="556"/>
      <c r="D698" s="1233"/>
      <c r="E698" s="73"/>
      <c r="F698" s="73"/>
      <c r="G698" s="73"/>
      <c r="H698" s="73"/>
      <c r="I698" s="73"/>
      <c r="J698" s="73"/>
      <c r="K698" s="73"/>
      <c r="L698" s="73"/>
      <c r="M698" s="1234"/>
      <c r="N698" s="1234"/>
      <c r="O698" s="73"/>
      <c r="P698" s="73"/>
      <c r="AH698" s="73"/>
      <c r="AI698" s="73"/>
      <c r="AJ698" s="73"/>
      <c r="AK698" s="911"/>
      <c r="AL698" s="1234"/>
      <c r="AM698" s="1234"/>
      <c r="AN698" s="1234"/>
      <c r="AO698" s="1234"/>
      <c r="AP698" s="1234"/>
      <c r="AQ698" s="1234"/>
      <c r="AR698" s="1234"/>
      <c r="AS698" s="1234"/>
      <c r="AT698" s="1234"/>
      <c r="AU698" s="1234"/>
      <c r="AV698" s="1234"/>
      <c r="AW698" s="1234"/>
      <c r="AX698" s="1235"/>
      <c r="AY698" s="378"/>
      <c r="AZ698" s="41">
        <f t="shared" si="360"/>
        <v>0</v>
      </c>
      <c r="BA698" s="41">
        <f t="shared" si="312"/>
        <v>0</v>
      </c>
      <c r="BB698" s="73" t="s">
        <v>76</v>
      </c>
      <c r="BD698" s="75"/>
    </row>
    <row r="699" spans="1:56" s="130" customFormat="1" ht="23.25">
      <c r="A699" s="110">
        <v>2</v>
      </c>
      <c r="B699" s="234">
        <v>1</v>
      </c>
      <c r="C699" s="235" t="s">
        <v>936</v>
      </c>
      <c r="D699" s="110">
        <v>5.0999999999999996</v>
      </c>
      <c r="E699" s="234">
        <v>6</v>
      </c>
      <c r="F699" s="234" t="s">
        <v>937</v>
      </c>
      <c r="G699" s="234" t="s">
        <v>65</v>
      </c>
      <c r="H699" s="234" t="s">
        <v>76</v>
      </c>
      <c r="I699" s="237" t="s">
        <v>78</v>
      </c>
      <c r="J699" s="234" t="s">
        <v>77</v>
      </c>
      <c r="K699" s="1115">
        <v>19.8689</v>
      </c>
      <c r="L699" s="1115">
        <v>99.858900000000006</v>
      </c>
      <c r="M699" s="125">
        <v>15000000</v>
      </c>
      <c r="N699" s="125">
        <v>15000000</v>
      </c>
      <c r="O699" s="125"/>
      <c r="P699" s="1059">
        <v>1</v>
      </c>
      <c r="Q699" s="1059">
        <v>1</v>
      </c>
      <c r="R699" s="1059">
        <v>4</v>
      </c>
      <c r="S699" s="1059">
        <v>4</v>
      </c>
      <c r="T699" s="1059">
        <v>4</v>
      </c>
      <c r="U699" s="111" t="s">
        <v>79</v>
      </c>
      <c r="V699" s="1035">
        <v>2000</v>
      </c>
      <c r="W699" s="388"/>
      <c r="X699" s="244">
        <v>0</v>
      </c>
      <c r="Y699" s="1066">
        <v>166</v>
      </c>
      <c r="Z699" s="1037">
        <v>52.054794520547951</v>
      </c>
      <c r="AA699" s="110" t="s">
        <v>79</v>
      </c>
      <c r="AB699" s="110" t="s">
        <v>79</v>
      </c>
      <c r="AC699" s="110">
        <v>2563</v>
      </c>
      <c r="AD699" s="110">
        <v>2563</v>
      </c>
      <c r="AE699" s="110">
        <v>1</v>
      </c>
      <c r="AF699" s="110">
        <v>365</v>
      </c>
      <c r="AG699" s="110" t="s">
        <v>80</v>
      </c>
      <c r="AH699" s="110"/>
      <c r="AI699" s="110"/>
      <c r="AJ699" s="125">
        <f t="shared" ref="AJ699:AJ706" si="363">SUM(AM699:AX699)</f>
        <v>15000000</v>
      </c>
      <c r="AK699" s="128"/>
      <c r="AL699" s="125">
        <v>15000000</v>
      </c>
      <c r="AM699" s="125">
        <v>150000</v>
      </c>
      <c r="AN699" s="125">
        <v>450000</v>
      </c>
      <c r="AO699" s="125">
        <v>900000</v>
      </c>
      <c r="AP699" s="125">
        <v>1200000</v>
      </c>
      <c r="AQ699" s="125">
        <v>1500000</v>
      </c>
      <c r="AR699" s="125">
        <v>2400000</v>
      </c>
      <c r="AS699" s="125">
        <v>3300000</v>
      </c>
      <c r="AT699" s="125">
        <v>2250000</v>
      </c>
      <c r="AU699" s="125">
        <v>1200000</v>
      </c>
      <c r="AV699" s="125">
        <v>750000</v>
      </c>
      <c r="AW699" s="125">
        <v>600000</v>
      </c>
      <c r="AX699" s="179">
        <v>300000</v>
      </c>
      <c r="AY699" s="180"/>
      <c r="AZ699" s="41">
        <f t="shared" si="360"/>
        <v>15000000</v>
      </c>
      <c r="BA699" s="41">
        <f t="shared" si="312"/>
        <v>0</v>
      </c>
      <c r="BB699" s="110" t="s">
        <v>76</v>
      </c>
      <c r="BD699" s="181"/>
    </row>
    <row r="700" spans="1:56" s="130" customFormat="1" ht="23.25">
      <c r="A700" s="110">
        <v>2</v>
      </c>
      <c r="B700" s="234">
        <v>2</v>
      </c>
      <c r="C700" s="556" t="s">
        <v>938</v>
      </c>
      <c r="D700" s="110">
        <v>5.0999999999999996</v>
      </c>
      <c r="E700" s="555">
        <v>5</v>
      </c>
      <c r="F700" s="409" t="s">
        <v>262</v>
      </c>
      <c r="G700" s="409" t="s">
        <v>263</v>
      </c>
      <c r="H700" s="409" t="s">
        <v>76</v>
      </c>
      <c r="I700" s="605" t="s">
        <v>90</v>
      </c>
      <c r="J700" s="238" t="s">
        <v>705</v>
      </c>
      <c r="K700" s="239">
        <v>19.7773</v>
      </c>
      <c r="L700" s="239">
        <v>100.34310000000001</v>
      </c>
      <c r="M700" s="125">
        <v>35000000</v>
      </c>
      <c r="N700" s="125">
        <v>35000000</v>
      </c>
      <c r="O700" s="125"/>
      <c r="P700" s="409">
        <v>1</v>
      </c>
      <c r="Q700" s="409">
        <v>1</v>
      </c>
      <c r="R700" s="409">
        <v>4</v>
      </c>
      <c r="S700" s="409">
        <v>4</v>
      </c>
      <c r="T700" s="1312">
        <v>2</v>
      </c>
      <c r="U700" s="111" t="s">
        <v>79</v>
      </c>
      <c r="V700" s="1052">
        <v>500</v>
      </c>
      <c r="W700" s="388"/>
      <c r="X700" s="244">
        <v>3.5000000000000003E-2</v>
      </c>
      <c r="Y700" s="245">
        <v>134</v>
      </c>
      <c r="Z700" s="1037">
        <v>121.46118721461188</v>
      </c>
      <c r="AA700" s="110" t="s">
        <v>79</v>
      </c>
      <c r="AB700" s="110" t="s">
        <v>79</v>
      </c>
      <c r="AC700" s="110">
        <v>2563</v>
      </c>
      <c r="AD700" s="110">
        <v>2563</v>
      </c>
      <c r="AE700" s="110">
        <v>1</v>
      </c>
      <c r="AF700" s="110">
        <v>365</v>
      </c>
      <c r="AG700" s="110" t="s">
        <v>80</v>
      </c>
      <c r="AH700" s="110"/>
      <c r="AI700" s="110"/>
      <c r="AJ700" s="125">
        <f t="shared" si="363"/>
        <v>35000000</v>
      </c>
      <c r="AK700" s="128"/>
      <c r="AL700" s="125">
        <v>35000000</v>
      </c>
      <c r="AM700" s="125">
        <v>350000</v>
      </c>
      <c r="AN700" s="125">
        <v>1050000</v>
      </c>
      <c r="AO700" s="125">
        <v>2100000</v>
      </c>
      <c r="AP700" s="125">
        <v>2800000</v>
      </c>
      <c r="AQ700" s="125">
        <v>3500000</v>
      </c>
      <c r="AR700" s="125">
        <v>5600000</v>
      </c>
      <c r="AS700" s="125">
        <v>7700000</v>
      </c>
      <c r="AT700" s="125">
        <v>5250000</v>
      </c>
      <c r="AU700" s="125">
        <v>2800000</v>
      </c>
      <c r="AV700" s="125">
        <v>1750000</v>
      </c>
      <c r="AW700" s="125">
        <v>1400000</v>
      </c>
      <c r="AX700" s="179">
        <v>700000</v>
      </c>
      <c r="AY700" s="180"/>
      <c r="AZ700" s="41">
        <f t="shared" si="360"/>
        <v>35000000</v>
      </c>
      <c r="BA700" s="41">
        <f t="shared" si="312"/>
        <v>0</v>
      </c>
      <c r="BB700" s="110" t="s">
        <v>76</v>
      </c>
      <c r="BD700" s="181"/>
    </row>
    <row r="701" spans="1:56" s="130" customFormat="1" ht="23.25">
      <c r="A701" s="110">
        <v>2</v>
      </c>
      <c r="B701" s="234">
        <v>3</v>
      </c>
      <c r="C701" s="536" t="s">
        <v>939</v>
      </c>
      <c r="D701" s="110">
        <v>5.0999999999999996</v>
      </c>
      <c r="E701" s="555">
        <v>5</v>
      </c>
      <c r="F701" s="162" t="s">
        <v>940</v>
      </c>
      <c r="G701" s="162" t="s">
        <v>189</v>
      </c>
      <c r="H701" s="162" t="s">
        <v>76</v>
      </c>
      <c r="I701" s="537" t="s">
        <v>90</v>
      </c>
      <c r="J701" s="1383" t="s">
        <v>181</v>
      </c>
      <c r="K701" s="550">
        <v>19.5762</v>
      </c>
      <c r="L701" s="550">
        <v>99.868399999999994</v>
      </c>
      <c r="M701" s="125">
        <v>12000000</v>
      </c>
      <c r="N701" s="125">
        <v>12000000</v>
      </c>
      <c r="O701" s="125"/>
      <c r="P701" s="1384">
        <v>1</v>
      </c>
      <c r="Q701" s="1384">
        <v>1</v>
      </c>
      <c r="R701" s="1384">
        <v>4</v>
      </c>
      <c r="S701" s="1384">
        <v>4</v>
      </c>
      <c r="T701" s="1385">
        <v>2</v>
      </c>
      <c r="U701" s="111" t="s">
        <v>79</v>
      </c>
      <c r="V701" s="1052">
        <v>800</v>
      </c>
      <c r="W701" s="388"/>
      <c r="X701" s="244">
        <v>0</v>
      </c>
      <c r="Y701" s="1386">
        <v>150</v>
      </c>
      <c r="Z701" s="1037">
        <v>41.643835616438352</v>
      </c>
      <c r="AA701" s="110" t="s">
        <v>79</v>
      </c>
      <c r="AB701" s="110" t="s">
        <v>79</v>
      </c>
      <c r="AC701" s="110">
        <v>2563</v>
      </c>
      <c r="AD701" s="110">
        <v>2563</v>
      </c>
      <c r="AE701" s="110">
        <v>1</v>
      </c>
      <c r="AF701" s="110">
        <v>365</v>
      </c>
      <c r="AG701" s="110" t="s">
        <v>80</v>
      </c>
      <c r="AH701" s="110"/>
      <c r="AI701" s="110"/>
      <c r="AJ701" s="125">
        <f t="shared" si="363"/>
        <v>12000000</v>
      </c>
      <c r="AK701" s="128"/>
      <c r="AL701" s="125">
        <v>12000000</v>
      </c>
      <c r="AM701" s="125">
        <v>120000</v>
      </c>
      <c r="AN701" s="125">
        <v>360000</v>
      </c>
      <c r="AO701" s="125">
        <v>720000</v>
      </c>
      <c r="AP701" s="125">
        <v>960000</v>
      </c>
      <c r="AQ701" s="125">
        <v>1200000</v>
      </c>
      <c r="AR701" s="125">
        <v>1920000</v>
      </c>
      <c r="AS701" s="125">
        <v>2640000</v>
      </c>
      <c r="AT701" s="125">
        <v>1800000</v>
      </c>
      <c r="AU701" s="125">
        <v>960000</v>
      </c>
      <c r="AV701" s="125">
        <v>600000</v>
      </c>
      <c r="AW701" s="125">
        <v>480000</v>
      </c>
      <c r="AX701" s="179">
        <v>240000</v>
      </c>
      <c r="AY701" s="180"/>
      <c r="AZ701" s="41">
        <f t="shared" si="360"/>
        <v>12000000</v>
      </c>
      <c r="BA701" s="41">
        <f t="shared" si="312"/>
        <v>0</v>
      </c>
      <c r="BB701" s="110" t="s">
        <v>76</v>
      </c>
      <c r="BD701" s="181"/>
    </row>
    <row r="702" spans="1:56" s="130" customFormat="1" ht="23.25">
      <c r="A702" s="110">
        <v>2</v>
      </c>
      <c r="B702" s="234">
        <v>4</v>
      </c>
      <c r="C702" s="536" t="s">
        <v>941</v>
      </c>
      <c r="D702" s="110">
        <v>5.0999999999999996</v>
      </c>
      <c r="E702" s="234">
        <v>6</v>
      </c>
      <c r="F702" s="162" t="s">
        <v>942</v>
      </c>
      <c r="G702" s="162" t="s">
        <v>189</v>
      </c>
      <c r="H702" s="162" t="s">
        <v>76</v>
      </c>
      <c r="I702" s="537" t="s">
        <v>90</v>
      </c>
      <c r="J702" s="162" t="s">
        <v>181</v>
      </c>
      <c r="K702" s="550">
        <v>19.5014</v>
      </c>
      <c r="L702" s="550">
        <v>99.794799999999995</v>
      </c>
      <c r="M702" s="125">
        <v>9000000</v>
      </c>
      <c r="N702" s="125">
        <v>9000000</v>
      </c>
      <c r="O702" s="125"/>
      <c r="P702" s="1384">
        <v>1</v>
      </c>
      <c r="Q702" s="1384">
        <v>1</v>
      </c>
      <c r="R702" s="1384">
        <v>4</v>
      </c>
      <c r="S702" s="1384">
        <v>4</v>
      </c>
      <c r="T702" s="1385">
        <v>2</v>
      </c>
      <c r="U702" s="111" t="s">
        <v>79</v>
      </c>
      <c r="V702" s="1052">
        <v>2000</v>
      </c>
      <c r="W702" s="128"/>
      <c r="X702" s="244">
        <v>0</v>
      </c>
      <c r="Y702" s="1386">
        <v>187</v>
      </c>
      <c r="Z702" s="1037">
        <v>31.232876712328768</v>
      </c>
      <c r="AA702" s="110" t="s">
        <v>79</v>
      </c>
      <c r="AB702" s="110" t="s">
        <v>79</v>
      </c>
      <c r="AC702" s="110">
        <v>2563</v>
      </c>
      <c r="AD702" s="110">
        <v>2563</v>
      </c>
      <c r="AE702" s="110">
        <v>1</v>
      </c>
      <c r="AF702" s="110">
        <v>365</v>
      </c>
      <c r="AG702" s="110" t="s">
        <v>80</v>
      </c>
      <c r="AH702" s="110"/>
      <c r="AI702" s="262"/>
      <c r="AJ702" s="125">
        <f>SUM(AM702:AX702)</f>
        <v>9000000</v>
      </c>
      <c r="AK702" s="128"/>
      <c r="AL702" s="125">
        <v>9000000</v>
      </c>
      <c r="AM702" s="125">
        <v>90000</v>
      </c>
      <c r="AN702" s="125">
        <v>270000</v>
      </c>
      <c r="AO702" s="125">
        <v>540000</v>
      </c>
      <c r="AP702" s="125">
        <v>720000</v>
      </c>
      <c r="AQ702" s="125">
        <v>900000</v>
      </c>
      <c r="AR702" s="125">
        <v>1440000</v>
      </c>
      <c r="AS702" s="125">
        <v>1980000</v>
      </c>
      <c r="AT702" s="125">
        <v>1350000</v>
      </c>
      <c r="AU702" s="125">
        <v>720000</v>
      </c>
      <c r="AV702" s="125">
        <v>450000</v>
      </c>
      <c r="AW702" s="125">
        <v>360000</v>
      </c>
      <c r="AX702" s="179">
        <v>180000</v>
      </c>
      <c r="AY702" s="180"/>
      <c r="AZ702" s="41">
        <f t="shared" si="360"/>
        <v>9000000</v>
      </c>
      <c r="BA702" s="41">
        <f t="shared" si="312"/>
        <v>0</v>
      </c>
      <c r="BB702" s="110" t="s">
        <v>76</v>
      </c>
      <c r="BD702" s="181"/>
    </row>
    <row r="703" spans="1:56" s="130" customFormat="1" ht="42">
      <c r="A703" s="110">
        <v>2</v>
      </c>
      <c r="B703" s="234">
        <v>5</v>
      </c>
      <c r="C703" s="235" t="s">
        <v>943</v>
      </c>
      <c r="D703" s="110">
        <v>5.0999999999999996</v>
      </c>
      <c r="E703" s="234">
        <v>6</v>
      </c>
      <c r="F703" s="234" t="s">
        <v>253</v>
      </c>
      <c r="G703" s="234" t="s">
        <v>108</v>
      </c>
      <c r="H703" s="234" t="s">
        <v>76</v>
      </c>
      <c r="I703" s="237" t="s">
        <v>78</v>
      </c>
      <c r="J703" s="234" t="s">
        <v>109</v>
      </c>
      <c r="K703" s="1115">
        <v>19.7562</v>
      </c>
      <c r="L703" s="1115">
        <v>99.746099999999998</v>
      </c>
      <c r="M703" s="125">
        <v>25000000</v>
      </c>
      <c r="N703" s="125">
        <v>25000000</v>
      </c>
      <c r="O703" s="125"/>
      <c r="P703" s="1059">
        <v>1</v>
      </c>
      <c r="Q703" s="1059">
        <v>1</v>
      </c>
      <c r="R703" s="1059">
        <v>4</v>
      </c>
      <c r="S703" s="1059">
        <v>4</v>
      </c>
      <c r="T703" s="1064">
        <v>2</v>
      </c>
      <c r="U703" s="111" t="s">
        <v>79</v>
      </c>
      <c r="V703" s="1035">
        <v>2000</v>
      </c>
      <c r="W703" s="388"/>
      <c r="X703" s="244">
        <v>0</v>
      </c>
      <c r="Y703" s="1066">
        <v>737</v>
      </c>
      <c r="Z703" s="1037">
        <v>86.75799086757992</v>
      </c>
      <c r="AA703" s="110" t="s">
        <v>79</v>
      </c>
      <c r="AB703" s="110" t="s">
        <v>79</v>
      </c>
      <c r="AC703" s="110">
        <v>2563</v>
      </c>
      <c r="AD703" s="110">
        <v>2563</v>
      </c>
      <c r="AE703" s="110">
        <v>1</v>
      </c>
      <c r="AF703" s="110">
        <v>365</v>
      </c>
      <c r="AG703" s="110" t="s">
        <v>80</v>
      </c>
      <c r="AH703" s="110"/>
      <c r="AI703" s="110"/>
      <c r="AJ703" s="125">
        <f>SUM(AM703:AX703)</f>
        <v>25000000</v>
      </c>
      <c r="AK703" s="128"/>
      <c r="AL703" s="125">
        <v>25000000</v>
      </c>
      <c r="AM703" s="125">
        <v>250000</v>
      </c>
      <c r="AN703" s="178">
        <v>750000</v>
      </c>
      <c r="AO703" s="178">
        <v>1500000</v>
      </c>
      <c r="AP703" s="178">
        <v>2000000</v>
      </c>
      <c r="AQ703" s="178">
        <v>2500000</v>
      </c>
      <c r="AR703" s="178">
        <v>4000000</v>
      </c>
      <c r="AS703" s="178">
        <v>5500000</v>
      </c>
      <c r="AT703" s="178">
        <v>3750000</v>
      </c>
      <c r="AU703" s="178">
        <v>2000000</v>
      </c>
      <c r="AV703" s="125">
        <v>1250000</v>
      </c>
      <c r="AW703" s="125">
        <v>1000000</v>
      </c>
      <c r="AX703" s="179">
        <v>500000</v>
      </c>
      <c r="AY703" s="180"/>
      <c r="AZ703" s="41">
        <f t="shared" si="360"/>
        <v>25000000</v>
      </c>
      <c r="BA703" s="41">
        <f t="shared" si="312"/>
        <v>0</v>
      </c>
      <c r="BB703" s="110" t="s">
        <v>76</v>
      </c>
      <c r="BD703" s="181"/>
    </row>
    <row r="704" spans="1:56" s="130" customFormat="1" ht="42">
      <c r="A704" s="110">
        <v>2</v>
      </c>
      <c r="B704" s="234">
        <v>6</v>
      </c>
      <c r="C704" s="536" t="s">
        <v>944</v>
      </c>
      <c r="D704" s="110">
        <v>5.0999999999999996</v>
      </c>
      <c r="E704" s="234">
        <v>6</v>
      </c>
      <c r="F704" s="234" t="s">
        <v>253</v>
      </c>
      <c r="G704" s="162" t="s">
        <v>108</v>
      </c>
      <c r="H704" s="162" t="s">
        <v>76</v>
      </c>
      <c r="I704" s="537" t="s">
        <v>78</v>
      </c>
      <c r="J704" s="162" t="s">
        <v>109</v>
      </c>
      <c r="K704" s="550">
        <v>19.7562</v>
      </c>
      <c r="L704" s="550">
        <v>99.746099999999998</v>
      </c>
      <c r="M704" s="125">
        <v>15000000</v>
      </c>
      <c r="N704" s="125">
        <v>15000000</v>
      </c>
      <c r="O704" s="125"/>
      <c r="P704" s="1384">
        <v>1</v>
      </c>
      <c r="Q704" s="1384">
        <v>1</v>
      </c>
      <c r="R704" s="1384">
        <v>4</v>
      </c>
      <c r="S704" s="1384">
        <v>4</v>
      </c>
      <c r="T704" s="1385">
        <v>2</v>
      </c>
      <c r="U704" s="111" t="s">
        <v>79</v>
      </c>
      <c r="V704" s="1052">
        <v>2000</v>
      </c>
      <c r="W704" s="388"/>
      <c r="X704" s="244">
        <v>0</v>
      </c>
      <c r="Y704" s="1386">
        <v>173</v>
      </c>
      <c r="Z704" s="1037">
        <v>52.054794520547951</v>
      </c>
      <c r="AA704" s="110" t="s">
        <v>79</v>
      </c>
      <c r="AB704" s="110" t="s">
        <v>79</v>
      </c>
      <c r="AC704" s="110">
        <v>2563</v>
      </c>
      <c r="AD704" s="110">
        <v>2563</v>
      </c>
      <c r="AE704" s="110">
        <v>1</v>
      </c>
      <c r="AF704" s="110">
        <v>365</v>
      </c>
      <c r="AG704" s="110" t="s">
        <v>80</v>
      </c>
      <c r="AH704" s="110"/>
      <c r="AI704" s="110"/>
      <c r="AJ704" s="125">
        <f>SUM(AM704:AX704)</f>
        <v>15000000</v>
      </c>
      <c r="AK704" s="128"/>
      <c r="AL704" s="125">
        <v>15000000</v>
      </c>
      <c r="AM704" s="125">
        <v>150000</v>
      </c>
      <c r="AN704" s="125">
        <v>450000</v>
      </c>
      <c r="AO704" s="125">
        <v>900000</v>
      </c>
      <c r="AP704" s="125">
        <v>1200000</v>
      </c>
      <c r="AQ704" s="125">
        <v>1500000</v>
      </c>
      <c r="AR704" s="125">
        <v>2400000</v>
      </c>
      <c r="AS704" s="125">
        <v>3300000</v>
      </c>
      <c r="AT704" s="125">
        <v>2250000</v>
      </c>
      <c r="AU704" s="125">
        <v>1200000</v>
      </c>
      <c r="AV704" s="125">
        <v>750000</v>
      </c>
      <c r="AW704" s="125">
        <v>600000</v>
      </c>
      <c r="AX704" s="179">
        <v>300000</v>
      </c>
      <c r="AY704" s="180"/>
      <c r="AZ704" s="41">
        <f t="shared" si="360"/>
        <v>15000000</v>
      </c>
      <c r="BA704" s="41">
        <f t="shared" si="312"/>
        <v>0</v>
      </c>
      <c r="BB704" s="110" t="s">
        <v>76</v>
      </c>
      <c r="BD704" s="181"/>
    </row>
    <row r="705" spans="1:56" s="130" customFormat="1" ht="23.25">
      <c r="A705" s="110">
        <v>2</v>
      </c>
      <c r="B705" s="234">
        <v>7</v>
      </c>
      <c r="C705" s="556" t="s">
        <v>945</v>
      </c>
      <c r="D705" s="110">
        <v>5.0999999999999996</v>
      </c>
      <c r="E705" s="555">
        <v>5</v>
      </c>
      <c r="F705" s="409" t="s">
        <v>262</v>
      </c>
      <c r="G705" s="409" t="s">
        <v>263</v>
      </c>
      <c r="H705" s="409" t="s">
        <v>76</v>
      </c>
      <c r="I705" s="605" t="s">
        <v>90</v>
      </c>
      <c r="J705" s="238" t="s">
        <v>705</v>
      </c>
      <c r="K705" s="239">
        <v>19.741499999999998</v>
      </c>
      <c r="L705" s="239">
        <v>100.3027</v>
      </c>
      <c r="M705" s="125">
        <v>20000000</v>
      </c>
      <c r="N705" s="125">
        <v>20000000</v>
      </c>
      <c r="O705" s="125"/>
      <c r="P705" s="409">
        <v>1</v>
      </c>
      <c r="Q705" s="409">
        <v>1</v>
      </c>
      <c r="R705" s="409">
        <v>4</v>
      </c>
      <c r="S705" s="1312">
        <v>2</v>
      </c>
      <c r="T705" s="1312">
        <v>2</v>
      </c>
      <c r="U705" s="111" t="s">
        <v>79</v>
      </c>
      <c r="V705" s="1052">
        <v>1000</v>
      </c>
      <c r="W705" s="128"/>
      <c r="X705" s="244">
        <v>0.03</v>
      </c>
      <c r="Y705" s="245">
        <v>158</v>
      </c>
      <c r="Z705" s="1037">
        <v>69.406392694063925</v>
      </c>
      <c r="AA705" s="110" t="s">
        <v>79</v>
      </c>
      <c r="AB705" s="110" t="s">
        <v>79</v>
      </c>
      <c r="AC705" s="110">
        <v>2563</v>
      </c>
      <c r="AD705" s="110">
        <v>2563</v>
      </c>
      <c r="AE705" s="110">
        <v>1</v>
      </c>
      <c r="AF705" s="110">
        <v>365</v>
      </c>
      <c r="AG705" s="110" t="s">
        <v>80</v>
      </c>
      <c r="AH705" s="110"/>
      <c r="AI705" s="262"/>
      <c r="AJ705" s="125">
        <f t="shared" si="363"/>
        <v>20000000</v>
      </c>
      <c r="AK705" s="128"/>
      <c r="AL705" s="125">
        <v>20000000</v>
      </c>
      <c r="AM705" s="125">
        <v>200000</v>
      </c>
      <c r="AN705" s="125">
        <v>600000</v>
      </c>
      <c r="AO705" s="125">
        <v>1200000</v>
      </c>
      <c r="AP705" s="125">
        <v>1600000</v>
      </c>
      <c r="AQ705" s="178">
        <v>2000000</v>
      </c>
      <c r="AR705" s="178">
        <v>3200000</v>
      </c>
      <c r="AS705" s="178">
        <v>4400000</v>
      </c>
      <c r="AT705" s="178">
        <v>3000000</v>
      </c>
      <c r="AU705" s="178">
        <v>1600000</v>
      </c>
      <c r="AV705" s="178">
        <v>1000000</v>
      </c>
      <c r="AW705" s="178">
        <v>800000</v>
      </c>
      <c r="AX705" s="385">
        <v>400000</v>
      </c>
      <c r="AY705" s="171"/>
      <c r="AZ705" s="41">
        <f t="shared" si="360"/>
        <v>20000000</v>
      </c>
      <c r="BA705" s="41">
        <f t="shared" si="312"/>
        <v>0</v>
      </c>
      <c r="BB705" s="110" t="s">
        <v>76</v>
      </c>
      <c r="BD705" s="181"/>
    </row>
    <row r="706" spans="1:56" s="130" customFormat="1" ht="23.25">
      <c r="A706" s="110">
        <v>2</v>
      </c>
      <c r="B706" s="234">
        <v>8</v>
      </c>
      <c r="C706" s="536" t="s">
        <v>946</v>
      </c>
      <c r="D706" s="110">
        <v>5.0999999999999996</v>
      </c>
      <c r="E706" s="555">
        <v>5</v>
      </c>
      <c r="F706" s="162" t="s">
        <v>940</v>
      </c>
      <c r="G706" s="162" t="s">
        <v>189</v>
      </c>
      <c r="H706" s="162" t="s">
        <v>76</v>
      </c>
      <c r="I706" s="537" t="s">
        <v>90</v>
      </c>
      <c r="J706" s="162" t="s">
        <v>181</v>
      </c>
      <c r="K706" s="550">
        <v>19.536200000000001</v>
      </c>
      <c r="L706" s="550">
        <v>99.837299999999999</v>
      </c>
      <c r="M706" s="125">
        <v>12000000</v>
      </c>
      <c r="N706" s="125">
        <v>12000000</v>
      </c>
      <c r="O706" s="125"/>
      <c r="P706" s="1384">
        <v>1</v>
      </c>
      <c r="Q706" s="1384">
        <v>1</v>
      </c>
      <c r="R706" s="1384">
        <v>4</v>
      </c>
      <c r="S706" s="1385">
        <v>2</v>
      </c>
      <c r="T706" s="1385">
        <v>2</v>
      </c>
      <c r="U706" s="111" t="s">
        <v>79</v>
      </c>
      <c r="V706" s="1052">
        <v>700</v>
      </c>
      <c r="W706" s="388"/>
      <c r="X706" s="244">
        <v>0</v>
      </c>
      <c r="Y706" s="1386">
        <v>120</v>
      </c>
      <c r="Z706" s="1037">
        <v>41.643835616438352</v>
      </c>
      <c r="AA706" s="110" t="s">
        <v>79</v>
      </c>
      <c r="AB706" s="110" t="s">
        <v>79</v>
      </c>
      <c r="AC706" s="110">
        <v>2563</v>
      </c>
      <c r="AD706" s="110">
        <v>2563</v>
      </c>
      <c r="AE706" s="110">
        <v>1</v>
      </c>
      <c r="AF706" s="110">
        <v>365</v>
      </c>
      <c r="AG706" s="110" t="s">
        <v>80</v>
      </c>
      <c r="AH706" s="110"/>
      <c r="AI706" s="110"/>
      <c r="AJ706" s="125">
        <f t="shared" si="363"/>
        <v>12000000</v>
      </c>
      <c r="AK706" s="128"/>
      <c r="AL706" s="125">
        <v>12000000</v>
      </c>
      <c r="AM706" s="125">
        <v>120000</v>
      </c>
      <c r="AN706" s="125">
        <v>360000</v>
      </c>
      <c r="AO706" s="125">
        <v>720000</v>
      </c>
      <c r="AP706" s="125">
        <v>960000</v>
      </c>
      <c r="AQ706" s="125">
        <v>1200000</v>
      </c>
      <c r="AR706" s="125">
        <v>1920000</v>
      </c>
      <c r="AS706" s="125">
        <v>2640000</v>
      </c>
      <c r="AT706" s="125">
        <v>1800000</v>
      </c>
      <c r="AU706" s="125">
        <v>960000</v>
      </c>
      <c r="AV706" s="125">
        <v>600000</v>
      </c>
      <c r="AW706" s="125">
        <v>480000</v>
      </c>
      <c r="AX706" s="179">
        <v>240000</v>
      </c>
      <c r="AY706" s="180"/>
      <c r="AZ706" s="41">
        <f t="shared" si="360"/>
        <v>12000000</v>
      </c>
      <c r="BA706" s="41">
        <f t="shared" si="312"/>
        <v>0</v>
      </c>
      <c r="BB706" s="110" t="s">
        <v>76</v>
      </c>
      <c r="BD706" s="181"/>
    </row>
    <row r="707" spans="1:56" s="74" customFormat="1" ht="23.25">
      <c r="B707" s="73"/>
      <c r="C707" s="536"/>
      <c r="D707" s="1233"/>
      <c r="E707" s="73"/>
      <c r="F707" s="73"/>
      <c r="G707" s="73"/>
      <c r="H707" s="73"/>
      <c r="I707" s="73"/>
      <c r="J707" s="73"/>
      <c r="K707" s="73"/>
      <c r="L707" s="73"/>
      <c r="M707" s="1234"/>
      <c r="N707" s="1234"/>
      <c r="O707" s="73"/>
      <c r="P707" s="73"/>
      <c r="V707" s="1305"/>
      <c r="W707" s="1305"/>
      <c r="X707" s="1305"/>
      <c r="Y707" s="1305"/>
      <c r="Z707" s="1305"/>
      <c r="AH707" s="73"/>
      <c r="AI707" s="73"/>
      <c r="AJ707" s="73"/>
      <c r="AK707" s="911"/>
      <c r="AL707" s="1234"/>
      <c r="AM707" s="1234"/>
      <c r="AN707" s="1234"/>
      <c r="AO707" s="1234"/>
      <c r="AP707" s="1234"/>
      <c r="AQ707" s="1234"/>
      <c r="AR707" s="1234"/>
      <c r="AS707" s="1234"/>
      <c r="AT707" s="1234"/>
      <c r="AU707" s="1234"/>
      <c r="AV707" s="1234"/>
      <c r="AW707" s="1234"/>
      <c r="AX707" s="1235"/>
      <c r="AY707" s="378"/>
      <c r="AZ707" s="41">
        <f t="shared" si="360"/>
        <v>0</v>
      </c>
      <c r="BA707" s="41">
        <f t="shared" si="312"/>
        <v>0</v>
      </c>
      <c r="BB707" s="73" t="s">
        <v>76</v>
      </c>
      <c r="BD707" s="75"/>
    </row>
    <row r="708" spans="1:56" s="226" customFormat="1" ht="23.25">
      <c r="B708" s="223"/>
      <c r="C708" s="1336" t="s">
        <v>126</v>
      </c>
      <c r="D708" s="264"/>
      <c r="E708" s="223"/>
      <c r="F708" s="223"/>
      <c r="G708" s="223"/>
      <c r="H708" s="223"/>
      <c r="I708" s="223"/>
      <c r="J708" s="223"/>
      <c r="K708" s="223"/>
      <c r="L708" s="223"/>
      <c r="M708" s="227"/>
      <c r="N708" s="227"/>
      <c r="O708" s="223"/>
      <c r="P708" s="223"/>
      <c r="AH708" s="223"/>
      <c r="AI708" s="223"/>
      <c r="AJ708" s="223"/>
      <c r="AK708" s="265"/>
      <c r="AL708" s="227"/>
      <c r="AM708" s="227"/>
      <c r="AN708" s="227"/>
      <c r="AO708" s="227"/>
      <c r="AP708" s="227"/>
      <c r="AQ708" s="227"/>
      <c r="AR708" s="227"/>
      <c r="AS708" s="227"/>
      <c r="AT708" s="227"/>
      <c r="AU708" s="227"/>
      <c r="AV708" s="227"/>
      <c r="AW708" s="227"/>
      <c r="AX708" s="266"/>
      <c r="AY708" s="266"/>
      <c r="AZ708" s="41">
        <f t="shared" si="360"/>
        <v>0</v>
      </c>
      <c r="BA708" s="41">
        <f t="shared" si="312"/>
        <v>0</v>
      </c>
      <c r="BB708" s="254" t="s">
        <v>83</v>
      </c>
      <c r="BD708" s="267"/>
    </row>
    <row r="709" spans="1:56" s="74" customFormat="1" ht="23.25">
      <c r="B709" s="73"/>
      <c r="C709" s="851"/>
      <c r="D709" s="1233"/>
      <c r="E709" s="73"/>
      <c r="F709" s="73"/>
      <c r="G709" s="73"/>
      <c r="H709" s="73"/>
      <c r="I709" s="73"/>
      <c r="J709" s="73"/>
      <c r="K709" s="73"/>
      <c r="L709" s="73"/>
      <c r="M709" s="1234"/>
      <c r="N709" s="1234"/>
      <c r="O709" s="73"/>
      <c r="P709" s="73"/>
      <c r="AH709" s="73"/>
      <c r="AI709" s="73"/>
      <c r="AJ709" s="73"/>
      <c r="AK709" s="911"/>
      <c r="AL709" s="1234"/>
      <c r="AM709" s="1234"/>
      <c r="AN709" s="1234"/>
      <c r="AO709" s="1234"/>
      <c r="AP709" s="1234"/>
      <c r="AQ709" s="1234"/>
      <c r="AR709" s="1234"/>
      <c r="AS709" s="1234"/>
      <c r="AT709" s="1234"/>
      <c r="AU709" s="1234"/>
      <c r="AV709" s="1234"/>
      <c r="AW709" s="1234"/>
      <c r="AX709" s="1235"/>
      <c r="AY709" s="378"/>
      <c r="AZ709" s="41">
        <f t="shared" si="360"/>
        <v>0</v>
      </c>
      <c r="BA709" s="41">
        <f t="shared" si="312"/>
        <v>0</v>
      </c>
      <c r="BB709" s="73" t="s">
        <v>83</v>
      </c>
      <c r="BD709" s="75"/>
    </row>
    <row r="710" spans="1:56" s="74" customFormat="1" ht="23.25">
      <c r="B710" s="73"/>
      <c r="C710" s="851"/>
      <c r="D710" s="1233"/>
      <c r="E710" s="73"/>
      <c r="F710" s="73"/>
      <c r="G710" s="73"/>
      <c r="H710" s="73"/>
      <c r="I710" s="73"/>
      <c r="J710" s="73"/>
      <c r="K710" s="73"/>
      <c r="L710" s="73"/>
      <c r="M710" s="1234"/>
      <c r="N710" s="1234"/>
      <c r="O710" s="73"/>
      <c r="P710" s="73"/>
      <c r="AH710" s="73"/>
      <c r="AI710" s="73"/>
      <c r="AJ710" s="73"/>
      <c r="AK710" s="911"/>
      <c r="AL710" s="1234"/>
      <c r="AM710" s="1234"/>
      <c r="AN710" s="1234"/>
      <c r="AO710" s="1234"/>
      <c r="AP710" s="1234"/>
      <c r="AQ710" s="1234"/>
      <c r="AR710" s="1234"/>
      <c r="AS710" s="1234"/>
      <c r="AT710" s="1234"/>
      <c r="AU710" s="1234"/>
      <c r="AV710" s="1234"/>
      <c r="AW710" s="1234"/>
      <c r="AX710" s="1235"/>
      <c r="AY710" s="378"/>
      <c r="AZ710" s="41">
        <f t="shared" si="360"/>
        <v>0</v>
      </c>
      <c r="BA710" s="41">
        <f t="shared" si="312"/>
        <v>0</v>
      </c>
      <c r="BB710" s="73" t="s">
        <v>83</v>
      </c>
      <c r="BD710" s="75"/>
    </row>
    <row r="711" spans="1:56" s="226" customFormat="1" ht="23.25">
      <c r="B711" s="223">
        <f>COUNT(B712:B714)</f>
        <v>1</v>
      </c>
      <c r="C711" s="1387" t="s">
        <v>947</v>
      </c>
      <c r="D711" s="264"/>
      <c r="E711" s="223"/>
      <c r="F711" s="223"/>
      <c r="G711" s="223"/>
      <c r="H711" s="223"/>
      <c r="I711" s="223"/>
      <c r="J711" s="223"/>
      <c r="K711" s="223"/>
      <c r="L711" s="223"/>
      <c r="M711" s="227">
        <f>SUM(M712:M714)</f>
        <v>18000000</v>
      </c>
      <c r="N711" s="227">
        <f>SUM(N712:N714)</f>
        <v>18000000</v>
      </c>
      <c r="O711" s="223"/>
      <c r="P711" s="223"/>
      <c r="V711" s="227">
        <f t="shared" ref="V711:Z711" si="364">SUM(V712:V714)</f>
        <v>5000</v>
      </c>
      <c r="W711" s="227">
        <f t="shared" si="364"/>
        <v>0</v>
      </c>
      <c r="X711" s="227">
        <f t="shared" si="364"/>
        <v>0</v>
      </c>
      <c r="Y711" s="227">
        <f t="shared" si="364"/>
        <v>0</v>
      </c>
      <c r="Z711" s="227">
        <f t="shared" si="364"/>
        <v>50</v>
      </c>
      <c r="AH711" s="223"/>
      <c r="AI711" s="223"/>
      <c r="AJ711" s="227">
        <f t="shared" ref="AJ711:AX711" si="365">SUM(AJ712:AJ714)</f>
        <v>18000000</v>
      </c>
      <c r="AK711" s="265">
        <f t="shared" si="365"/>
        <v>0</v>
      </c>
      <c r="AL711" s="227">
        <f t="shared" si="365"/>
        <v>18000000</v>
      </c>
      <c r="AM711" s="227">
        <f t="shared" si="365"/>
        <v>0</v>
      </c>
      <c r="AN711" s="227">
        <f t="shared" si="365"/>
        <v>0</v>
      </c>
      <c r="AO711" s="227">
        <f t="shared" si="365"/>
        <v>3600000</v>
      </c>
      <c r="AP711" s="227">
        <f t="shared" si="365"/>
        <v>3600000</v>
      </c>
      <c r="AQ711" s="227">
        <f t="shared" si="365"/>
        <v>3600000</v>
      </c>
      <c r="AR711" s="227">
        <f t="shared" si="365"/>
        <v>3600000</v>
      </c>
      <c r="AS711" s="227">
        <f t="shared" si="365"/>
        <v>3600000</v>
      </c>
      <c r="AT711" s="227">
        <f t="shared" si="365"/>
        <v>0</v>
      </c>
      <c r="AU711" s="227">
        <f t="shared" si="365"/>
        <v>0</v>
      </c>
      <c r="AV711" s="227">
        <f t="shared" si="365"/>
        <v>0</v>
      </c>
      <c r="AW711" s="227">
        <f t="shared" si="365"/>
        <v>0</v>
      </c>
      <c r="AX711" s="266">
        <f t="shared" si="365"/>
        <v>0</v>
      </c>
      <c r="AY711" s="266"/>
      <c r="AZ711" s="41">
        <f t="shared" si="360"/>
        <v>18000000</v>
      </c>
      <c r="BA711" s="41">
        <f t="shared" si="312"/>
        <v>0</v>
      </c>
      <c r="BB711" s="254" t="s">
        <v>101</v>
      </c>
      <c r="BD711" s="267"/>
    </row>
    <row r="712" spans="1:56" s="74" customFormat="1" ht="23.25">
      <c r="B712" s="73"/>
      <c r="C712" s="174"/>
      <c r="D712" s="1233"/>
      <c r="E712" s="73"/>
      <c r="F712" s="73"/>
      <c r="G712" s="73"/>
      <c r="H712" s="73"/>
      <c r="I712" s="73"/>
      <c r="J712" s="73"/>
      <c r="K712" s="73"/>
      <c r="L712" s="73"/>
      <c r="M712" s="1234"/>
      <c r="N712" s="1234"/>
      <c r="O712" s="73"/>
      <c r="P712" s="73"/>
      <c r="AH712" s="73"/>
      <c r="AI712" s="73"/>
      <c r="AJ712" s="73"/>
      <c r="AK712" s="911"/>
      <c r="AL712" s="1234"/>
      <c r="AM712" s="1234"/>
      <c r="AN712" s="1234"/>
      <c r="AO712" s="1234"/>
      <c r="AP712" s="1234"/>
      <c r="AQ712" s="1234"/>
      <c r="AR712" s="1234"/>
      <c r="AS712" s="1234"/>
      <c r="AT712" s="1234"/>
      <c r="AU712" s="1234"/>
      <c r="AV712" s="1234"/>
      <c r="AW712" s="1234"/>
      <c r="AX712" s="1235"/>
      <c r="AY712" s="378"/>
      <c r="AZ712" s="41">
        <f t="shared" si="360"/>
        <v>0</v>
      </c>
      <c r="BA712" s="41">
        <f t="shared" si="312"/>
        <v>0</v>
      </c>
      <c r="BB712" s="73" t="s">
        <v>101</v>
      </c>
      <c r="BD712" s="75"/>
    </row>
    <row r="713" spans="1:56" s="130" customFormat="1" ht="23.25">
      <c r="A713" s="110">
        <v>2</v>
      </c>
      <c r="B713" s="110">
        <v>1</v>
      </c>
      <c r="C713" s="174" t="s">
        <v>948</v>
      </c>
      <c r="D713" s="110">
        <v>5.0999999999999996</v>
      </c>
      <c r="E713" s="110">
        <v>6</v>
      </c>
      <c r="F713" s="122" t="s">
        <v>103</v>
      </c>
      <c r="G713" s="122" t="s">
        <v>65</v>
      </c>
      <c r="H713" s="122" t="s">
        <v>66</v>
      </c>
      <c r="I713" s="176" t="s">
        <v>68</v>
      </c>
      <c r="J713" s="177" t="s">
        <v>99</v>
      </c>
      <c r="K713" s="829">
        <v>18.478000000000002</v>
      </c>
      <c r="L713" s="829">
        <v>99.631699999999995</v>
      </c>
      <c r="M713" s="178">
        <v>18000000</v>
      </c>
      <c r="N713" s="178">
        <v>18000000</v>
      </c>
      <c r="O713" s="178"/>
      <c r="P713" s="110">
        <v>1</v>
      </c>
      <c r="Q713" s="110">
        <v>1</v>
      </c>
      <c r="R713" s="110">
        <v>4</v>
      </c>
      <c r="S713" s="110">
        <v>4</v>
      </c>
      <c r="T713" s="110">
        <v>4</v>
      </c>
      <c r="U713" s="110" t="s">
        <v>79</v>
      </c>
      <c r="V713" s="359">
        <v>5000</v>
      </c>
      <c r="W713" s="109"/>
      <c r="X713" s="359"/>
      <c r="Y713" s="109" t="s">
        <v>79</v>
      </c>
      <c r="Z713" s="359">
        <v>50</v>
      </c>
      <c r="AA713" s="110"/>
      <c r="AB713" s="110"/>
      <c r="AC713" s="110">
        <v>2563</v>
      </c>
      <c r="AD713" s="110">
        <v>2563</v>
      </c>
      <c r="AE713" s="110" t="s">
        <v>69</v>
      </c>
      <c r="AF713" s="262">
        <v>360</v>
      </c>
      <c r="AG713" s="262" t="s">
        <v>100</v>
      </c>
      <c r="AH713" s="262"/>
      <c r="AI713" s="262"/>
      <c r="AJ713" s="178">
        <v>18000000</v>
      </c>
      <c r="AK713" s="116"/>
      <c r="AL713" s="178">
        <v>18000000</v>
      </c>
      <c r="AM713" s="178"/>
      <c r="AN713" s="178"/>
      <c r="AO713" s="125">
        <f>0.2*$AJ713</f>
        <v>3600000</v>
      </c>
      <c r="AP713" s="125">
        <f>0.2*$AJ713</f>
        <v>3600000</v>
      </c>
      <c r="AQ713" s="125">
        <f>0.2*$AJ713</f>
        <v>3600000</v>
      </c>
      <c r="AR713" s="125">
        <f>0.2*$AJ713</f>
        <v>3600000</v>
      </c>
      <c r="AS713" s="125">
        <f>0.2*$AJ713</f>
        <v>3600000</v>
      </c>
      <c r="AT713" s="178"/>
      <c r="AU713" s="178"/>
      <c r="AV713" s="178"/>
      <c r="AW713" s="178"/>
      <c r="AX713" s="385"/>
      <c r="AY713" s="171"/>
      <c r="AZ713" s="41">
        <f t="shared" si="360"/>
        <v>18000000</v>
      </c>
      <c r="BA713" s="41">
        <f t="shared" si="312"/>
        <v>0</v>
      </c>
      <c r="BB713" s="110" t="s">
        <v>101</v>
      </c>
      <c r="BD713" s="181"/>
    </row>
    <row r="714" spans="1:56" s="74" customFormat="1" ht="23.25">
      <c r="B714" s="73"/>
      <c r="C714" s="174"/>
      <c r="D714" s="1233"/>
      <c r="E714" s="73"/>
      <c r="F714" s="73"/>
      <c r="G714" s="73"/>
      <c r="H714" s="73"/>
      <c r="I714" s="73"/>
      <c r="J714" s="73"/>
      <c r="K714" s="73"/>
      <c r="L714" s="73"/>
      <c r="M714" s="1234"/>
      <c r="N714" s="1234"/>
      <c r="O714" s="73"/>
      <c r="P714" s="73"/>
      <c r="AH714" s="73"/>
      <c r="AI714" s="73"/>
      <c r="AJ714" s="73"/>
      <c r="AK714" s="911"/>
      <c r="AL714" s="1234"/>
      <c r="AM714" s="1234"/>
      <c r="AN714" s="1234"/>
      <c r="AO714" s="1234"/>
      <c r="AP714" s="1234"/>
      <c r="AQ714" s="1234"/>
      <c r="AR714" s="1234"/>
      <c r="AS714" s="1234"/>
      <c r="AT714" s="1234"/>
      <c r="AU714" s="1234"/>
      <c r="AV714" s="1234"/>
      <c r="AW714" s="1234"/>
      <c r="AX714" s="1235"/>
      <c r="AY714" s="378"/>
      <c r="AZ714" s="41">
        <f t="shared" si="360"/>
        <v>0</v>
      </c>
      <c r="BA714" s="41">
        <f t="shared" si="312"/>
        <v>0</v>
      </c>
      <c r="BB714" s="73" t="s">
        <v>101</v>
      </c>
      <c r="BD714" s="75"/>
    </row>
    <row r="715" spans="1:56" s="226" customFormat="1" ht="23.25">
      <c r="B715" s="223">
        <f>COUNT(B716:B718)</f>
        <v>1</v>
      </c>
      <c r="C715" s="1387" t="s">
        <v>661</v>
      </c>
      <c r="D715" s="264"/>
      <c r="E715" s="223"/>
      <c r="F715" s="223"/>
      <c r="G715" s="223"/>
      <c r="H715" s="223"/>
      <c r="I715" s="223"/>
      <c r="J715" s="223"/>
      <c r="K715" s="223"/>
      <c r="L715" s="223"/>
      <c r="M715" s="227">
        <f>SUM(M716:M718)</f>
        <v>20000000</v>
      </c>
      <c r="N715" s="227">
        <f>SUM(N716:N718)</f>
        <v>20000000</v>
      </c>
      <c r="O715" s="223"/>
      <c r="P715" s="223"/>
      <c r="V715" s="227">
        <f t="shared" ref="V715:Z715" si="366">SUM(V716:V718)</f>
        <v>0</v>
      </c>
      <c r="W715" s="227">
        <f t="shared" si="366"/>
        <v>0</v>
      </c>
      <c r="X715" s="227">
        <f t="shared" si="366"/>
        <v>0</v>
      </c>
      <c r="Y715" s="227">
        <f t="shared" si="366"/>
        <v>0</v>
      </c>
      <c r="Z715" s="227">
        <f t="shared" si="366"/>
        <v>0</v>
      </c>
      <c r="AH715" s="223"/>
      <c r="AI715" s="223"/>
      <c r="AJ715" s="227">
        <f t="shared" ref="AJ715:AX715" si="367">SUM(AJ716:AJ718)</f>
        <v>20000000</v>
      </c>
      <c r="AK715" s="265">
        <f t="shared" si="367"/>
        <v>0</v>
      </c>
      <c r="AL715" s="227">
        <f t="shared" si="367"/>
        <v>20000000</v>
      </c>
      <c r="AM715" s="227">
        <f t="shared" si="367"/>
        <v>400000</v>
      </c>
      <c r="AN715" s="227">
        <f t="shared" si="367"/>
        <v>1000000</v>
      </c>
      <c r="AO715" s="227">
        <f t="shared" si="367"/>
        <v>2000000</v>
      </c>
      <c r="AP715" s="227">
        <f t="shared" si="367"/>
        <v>3000000</v>
      </c>
      <c r="AQ715" s="227">
        <f t="shared" si="367"/>
        <v>3000000</v>
      </c>
      <c r="AR715" s="227">
        <f t="shared" si="367"/>
        <v>3000000</v>
      </c>
      <c r="AS715" s="227">
        <f t="shared" si="367"/>
        <v>2000000</v>
      </c>
      <c r="AT715" s="227">
        <f t="shared" si="367"/>
        <v>2000000</v>
      </c>
      <c r="AU715" s="227">
        <f t="shared" si="367"/>
        <v>1600000</v>
      </c>
      <c r="AV715" s="227">
        <f t="shared" si="367"/>
        <v>1000000</v>
      </c>
      <c r="AW715" s="227">
        <f t="shared" si="367"/>
        <v>600000</v>
      </c>
      <c r="AX715" s="266">
        <f t="shared" si="367"/>
        <v>400000</v>
      </c>
      <c r="AY715" s="266"/>
      <c r="AZ715" s="41">
        <f t="shared" si="360"/>
        <v>20000000</v>
      </c>
      <c r="BA715" s="41">
        <f t="shared" si="312"/>
        <v>0</v>
      </c>
      <c r="BB715" s="254" t="s">
        <v>105</v>
      </c>
      <c r="BD715" s="267"/>
    </row>
    <row r="716" spans="1:56" s="74" customFormat="1" ht="23.25">
      <c r="B716" s="73"/>
      <c r="C716" s="174"/>
      <c r="D716" s="1233"/>
      <c r="E716" s="73"/>
      <c r="F716" s="73"/>
      <c r="G716" s="73"/>
      <c r="H716" s="73"/>
      <c r="I716" s="73"/>
      <c r="J716" s="73"/>
      <c r="K716" s="73"/>
      <c r="L716" s="73"/>
      <c r="M716" s="1234"/>
      <c r="N716" s="1234"/>
      <c r="O716" s="73"/>
      <c r="P716" s="73"/>
      <c r="AH716" s="73"/>
      <c r="AI716" s="73"/>
      <c r="AJ716" s="73"/>
      <c r="AK716" s="911"/>
      <c r="AL716" s="1234"/>
      <c r="AM716" s="1234"/>
      <c r="AN716" s="1234"/>
      <c r="AO716" s="1234"/>
      <c r="AP716" s="1234"/>
      <c r="AQ716" s="1234"/>
      <c r="AR716" s="1234"/>
      <c r="AS716" s="1234"/>
      <c r="AT716" s="1234"/>
      <c r="AU716" s="1234"/>
      <c r="AV716" s="1234"/>
      <c r="AW716" s="1234"/>
      <c r="AX716" s="1235"/>
      <c r="AY716" s="378"/>
      <c r="AZ716" s="41">
        <f t="shared" si="360"/>
        <v>0</v>
      </c>
      <c r="BA716" s="41">
        <f t="shared" si="312"/>
        <v>0</v>
      </c>
      <c r="BB716" s="73" t="s">
        <v>105</v>
      </c>
      <c r="BD716" s="75"/>
    </row>
    <row r="717" spans="1:56" s="1395" customFormat="1" ht="23.25">
      <c r="A717" s="123">
        <v>2</v>
      </c>
      <c r="B717" s="123">
        <v>1</v>
      </c>
      <c r="C717" s="869" t="s">
        <v>949</v>
      </c>
      <c r="D717" s="123">
        <v>5.0999999999999996</v>
      </c>
      <c r="E717" s="123">
        <v>10</v>
      </c>
      <c r="F717" s="1388" t="s">
        <v>103</v>
      </c>
      <c r="G717" s="1388" t="s">
        <v>65</v>
      </c>
      <c r="H717" s="1388" t="s">
        <v>66</v>
      </c>
      <c r="I717" s="1249" t="s">
        <v>67</v>
      </c>
      <c r="J717" s="1250" t="s">
        <v>85</v>
      </c>
      <c r="K717" s="1389">
        <v>18.439093</v>
      </c>
      <c r="L717" s="1390">
        <v>99.635626000000002</v>
      </c>
      <c r="M717" s="870">
        <v>20000000</v>
      </c>
      <c r="N717" s="870">
        <v>20000000</v>
      </c>
      <c r="O717" s="870"/>
      <c r="P717" s="123">
        <v>1</v>
      </c>
      <c r="Q717" s="123">
        <v>1</v>
      </c>
      <c r="R717" s="123">
        <v>1</v>
      </c>
      <c r="S717" s="123">
        <v>4</v>
      </c>
      <c r="T717" s="123">
        <v>4</v>
      </c>
      <c r="U717" s="123"/>
      <c r="V717" s="876"/>
      <c r="W717" s="123"/>
      <c r="X717" s="123"/>
      <c r="Y717" s="1391"/>
      <c r="Z717" s="123"/>
      <c r="AA717" s="123"/>
      <c r="AB717" s="123"/>
      <c r="AC717" s="123">
        <v>2563</v>
      </c>
      <c r="AD717" s="123">
        <v>2563</v>
      </c>
      <c r="AE717" s="123" t="s">
        <v>69</v>
      </c>
      <c r="AF717" s="123">
        <v>360</v>
      </c>
      <c r="AG717" s="1392" t="s">
        <v>104</v>
      </c>
      <c r="AH717" s="1393"/>
      <c r="AI717" s="1393"/>
      <c r="AJ717" s="870">
        <v>20000000</v>
      </c>
      <c r="AK717" s="1394"/>
      <c r="AL717" s="870">
        <v>20000000</v>
      </c>
      <c r="AM717" s="870">
        <v>400000</v>
      </c>
      <c r="AN717" s="870">
        <v>1000000</v>
      </c>
      <c r="AO717" s="145">
        <v>2000000</v>
      </c>
      <c r="AP717" s="145">
        <v>3000000</v>
      </c>
      <c r="AQ717" s="145">
        <v>3000000</v>
      </c>
      <c r="AR717" s="145">
        <v>3000000</v>
      </c>
      <c r="AS717" s="145">
        <v>2000000</v>
      </c>
      <c r="AT717" s="145">
        <v>2000000</v>
      </c>
      <c r="AU717" s="145">
        <v>1600000</v>
      </c>
      <c r="AV717" s="145">
        <v>1000000</v>
      </c>
      <c r="AW717" s="145">
        <v>600000</v>
      </c>
      <c r="AX717" s="147">
        <v>400000</v>
      </c>
      <c r="AY717" s="148"/>
      <c r="AZ717" s="41">
        <f t="shared" si="360"/>
        <v>20000000</v>
      </c>
      <c r="BA717" s="41">
        <f t="shared" si="312"/>
        <v>0</v>
      </c>
      <c r="BB717" s="339" t="s">
        <v>105</v>
      </c>
      <c r="BC717" s="338"/>
    </row>
    <row r="718" spans="1:56" s="74" customFormat="1" ht="23.25">
      <c r="B718" s="73"/>
      <c r="C718" s="174"/>
      <c r="D718" s="1233"/>
      <c r="E718" s="73"/>
      <c r="F718" s="73"/>
      <c r="G718" s="73"/>
      <c r="H718" s="73"/>
      <c r="I718" s="73"/>
      <c r="J718" s="73"/>
      <c r="K718" s="73"/>
      <c r="L718" s="73"/>
      <c r="M718" s="1234"/>
      <c r="N718" s="1234"/>
      <c r="O718" s="73"/>
      <c r="P718" s="73"/>
      <c r="AH718" s="73"/>
      <c r="AI718" s="73"/>
      <c r="AJ718" s="73"/>
      <c r="AK718" s="911"/>
      <c r="AL718" s="1234"/>
      <c r="AM718" s="1234"/>
      <c r="AN718" s="1234"/>
      <c r="AO718" s="1234"/>
      <c r="AP718" s="1234"/>
      <c r="AQ718" s="1234"/>
      <c r="AR718" s="1234"/>
      <c r="AS718" s="1234"/>
      <c r="AT718" s="1234"/>
      <c r="AU718" s="1234"/>
      <c r="AV718" s="1234"/>
      <c r="AW718" s="1234"/>
      <c r="AX718" s="1235"/>
      <c r="AY718" s="378"/>
      <c r="AZ718" s="41">
        <f t="shared" si="360"/>
        <v>0</v>
      </c>
      <c r="BA718" s="41">
        <f t="shared" si="312"/>
        <v>0</v>
      </c>
      <c r="BB718" s="73" t="s">
        <v>105</v>
      </c>
      <c r="BD718" s="75"/>
    </row>
    <row r="719" spans="1:56" s="226" customFormat="1" ht="23.25">
      <c r="B719" s="223">
        <f>COUNT(B720:B722)</f>
        <v>1</v>
      </c>
      <c r="C719" s="264" t="s">
        <v>141</v>
      </c>
      <c r="D719" s="264"/>
      <c r="E719" s="223"/>
      <c r="F719" s="223"/>
      <c r="G719" s="223"/>
      <c r="H719" s="223"/>
      <c r="I719" s="223"/>
      <c r="J719" s="223"/>
      <c r="K719" s="223"/>
      <c r="L719" s="223"/>
      <c r="M719" s="227">
        <f>SUM(M720:M722)</f>
        <v>18000000</v>
      </c>
      <c r="N719" s="227">
        <f>SUM(N720:N722)</f>
        <v>18000000</v>
      </c>
      <c r="O719" s="223"/>
      <c r="P719" s="223"/>
      <c r="U719" s="228">
        <f>SUM(U720:U722)</f>
        <v>0</v>
      </c>
      <c r="V719" s="227">
        <f t="shared" ref="V719:Z719" si="368">SUM(V720:V722)</f>
        <v>2000</v>
      </c>
      <c r="W719" s="228">
        <f t="shared" si="368"/>
        <v>0</v>
      </c>
      <c r="X719" s="228">
        <f t="shared" si="368"/>
        <v>0</v>
      </c>
      <c r="Y719" s="228">
        <f t="shared" si="368"/>
        <v>200</v>
      </c>
      <c r="Z719" s="228">
        <f t="shared" si="368"/>
        <v>20</v>
      </c>
      <c r="AH719" s="223"/>
      <c r="AI719" s="223"/>
      <c r="AJ719" s="333">
        <f>SUM(AJ720:AJ722)</f>
        <v>18000000</v>
      </c>
      <c r="AK719" s="265">
        <f t="shared" ref="AK719:AX719" si="369">SUM(AK720:AK722)</f>
        <v>0</v>
      </c>
      <c r="AL719" s="333">
        <f t="shared" si="369"/>
        <v>18000000</v>
      </c>
      <c r="AM719" s="333">
        <f t="shared" si="369"/>
        <v>2000000</v>
      </c>
      <c r="AN719" s="333">
        <f t="shared" si="369"/>
        <v>2000000</v>
      </c>
      <c r="AO719" s="333">
        <f t="shared" si="369"/>
        <v>3000000</v>
      </c>
      <c r="AP719" s="333">
        <f t="shared" si="369"/>
        <v>3000000</v>
      </c>
      <c r="AQ719" s="333">
        <f t="shared" si="369"/>
        <v>3000000</v>
      </c>
      <c r="AR719" s="333">
        <f t="shared" si="369"/>
        <v>3000000</v>
      </c>
      <c r="AS719" s="333">
        <f t="shared" si="369"/>
        <v>2000000</v>
      </c>
      <c r="AT719" s="333">
        <f t="shared" si="369"/>
        <v>0</v>
      </c>
      <c r="AU719" s="333">
        <f t="shared" si="369"/>
        <v>0</v>
      </c>
      <c r="AV719" s="333">
        <f t="shared" si="369"/>
        <v>0</v>
      </c>
      <c r="AW719" s="333">
        <f t="shared" si="369"/>
        <v>0</v>
      </c>
      <c r="AX719" s="334">
        <f t="shared" si="369"/>
        <v>0</v>
      </c>
      <c r="AY719" s="334"/>
      <c r="AZ719" s="41">
        <f t="shared" si="360"/>
        <v>18000000</v>
      </c>
      <c r="BA719" s="41">
        <f t="shared" si="312"/>
        <v>0</v>
      </c>
      <c r="BB719" s="254" t="s">
        <v>108</v>
      </c>
      <c r="BD719" s="267"/>
    </row>
    <row r="720" spans="1:56" s="74" customFormat="1" ht="23.25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7"/>
      <c r="N720" s="67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70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71"/>
      <c r="AY720" s="72"/>
      <c r="AZ720" s="41">
        <f t="shared" si="360"/>
        <v>0</v>
      </c>
      <c r="BA720" s="41">
        <f t="shared" si="312"/>
        <v>0</v>
      </c>
      <c r="BB720" s="73" t="s">
        <v>108</v>
      </c>
      <c r="BD720" s="75"/>
    </row>
    <row r="721" spans="1:58" s="446" customFormat="1" ht="23.25">
      <c r="A721" s="315">
        <v>2</v>
      </c>
      <c r="B721" s="315">
        <v>1</v>
      </c>
      <c r="C721" s="1396" t="s">
        <v>950</v>
      </c>
      <c r="D721" s="433">
        <v>5.0999999999999996</v>
      </c>
      <c r="E721" s="433">
        <v>13</v>
      </c>
      <c r="F721" s="433" t="s">
        <v>248</v>
      </c>
      <c r="G721" s="433" t="s">
        <v>248</v>
      </c>
      <c r="H721" s="433" t="s">
        <v>76</v>
      </c>
      <c r="I721" s="433" t="s">
        <v>78</v>
      </c>
      <c r="J721" s="433" t="s">
        <v>109</v>
      </c>
      <c r="K721" s="1258">
        <v>19.679859</v>
      </c>
      <c r="L721" s="1258">
        <v>99.538334000000006</v>
      </c>
      <c r="M721" s="434">
        <v>18000000</v>
      </c>
      <c r="N721" s="434">
        <v>18000000</v>
      </c>
      <c r="O721" s="444"/>
      <c r="P721" s="433">
        <v>1</v>
      </c>
      <c r="Q721" s="433">
        <v>1</v>
      </c>
      <c r="R721" s="433">
        <v>4</v>
      </c>
      <c r="S721" s="433">
        <v>4</v>
      </c>
      <c r="T721" s="433">
        <v>4</v>
      </c>
      <c r="U721" s="1397"/>
      <c r="V721" s="436">
        <v>2000</v>
      </c>
      <c r="W721" s="1398"/>
      <c r="X721" s="438"/>
      <c r="Y721" s="436">
        <v>200</v>
      </c>
      <c r="Z721" s="436">
        <v>20</v>
      </c>
      <c r="AA721" s="315"/>
      <c r="AB721" s="315"/>
      <c r="AC721" s="441">
        <v>2563</v>
      </c>
      <c r="AD721" s="441">
        <v>2563</v>
      </c>
      <c r="AE721" s="441" t="s">
        <v>69</v>
      </c>
      <c r="AF721" s="441">
        <v>210</v>
      </c>
      <c r="AG721" s="433" t="s">
        <v>111</v>
      </c>
      <c r="AH721" s="315"/>
      <c r="AI721" s="1399">
        <v>202570000551</v>
      </c>
      <c r="AJ721" s="434">
        <v>18000000</v>
      </c>
      <c r="AK721" s="443"/>
      <c r="AL721" s="444">
        <f>AJ721</f>
        <v>18000000</v>
      </c>
      <c r="AM721" s="444">
        <v>2000000</v>
      </c>
      <c r="AN721" s="444">
        <v>2000000</v>
      </c>
      <c r="AO721" s="444">
        <v>3000000</v>
      </c>
      <c r="AP721" s="444">
        <v>3000000</v>
      </c>
      <c r="AQ721" s="444">
        <v>3000000</v>
      </c>
      <c r="AR721" s="444">
        <v>3000000</v>
      </c>
      <c r="AS721" s="444">
        <v>2000000</v>
      </c>
      <c r="AT721" s="444"/>
      <c r="AU721" s="444"/>
      <c r="AV721" s="444"/>
      <c r="AW721" s="444"/>
      <c r="AX721" s="445"/>
      <c r="AY721" s="148"/>
      <c r="AZ721" s="41">
        <f t="shared" si="360"/>
        <v>18000000</v>
      </c>
      <c r="BA721" s="41">
        <f t="shared" si="312"/>
        <v>0</v>
      </c>
      <c r="BB721" s="110" t="s">
        <v>108</v>
      </c>
      <c r="BC721" s="130"/>
    </row>
    <row r="722" spans="1:58" s="74" customFormat="1" ht="23.25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7"/>
      <c r="N722" s="67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70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71"/>
      <c r="AY722" s="72"/>
      <c r="AZ722" s="41">
        <f t="shared" si="360"/>
        <v>0</v>
      </c>
      <c r="BA722" s="41">
        <f t="shared" ref="BA722:BA778" si="370">+AJ722-AZ722</f>
        <v>0</v>
      </c>
      <c r="BB722" s="73" t="s">
        <v>108</v>
      </c>
      <c r="BD722" s="75"/>
    </row>
    <row r="723" spans="1:58" s="226" customFormat="1" ht="23.25">
      <c r="B723" s="223">
        <f>COUNT(B724:B743)</f>
        <v>18</v>
      </c>
      <c r="C723" s="264" t="s">
        <v>155</v>
      </c>
      <c r="D723" s="264"/>
      <c r="E723" s="223"/>
      <c r="F723" s="223"/>
      <c r="G723" s="223"/>
      <c r="H723" s="223"/>
      <c r="I723" s="223"/>
      <c r="J723" s="223"/>
      <c r="K723" s="223"/>
      <c r="L723" s="223"/>
      <c r="M723" s="227">
        <f>SUM(M724:M743)</f>
        <v>270784000</v>
      </c>
      <c r="N723" s="227">
        <f t="shared" ref="N723:O723" si="371">SUM(N724:N743)</f>
        <v>240000000</v>
      </c>
      <c r="O723" s="227">
        <f t="shared" si="371"/>
        <v>30784000</v>
      </c>
      <c r="P723" s="223"/>
      <c r="U723" s="228">
        <f t="shared" ref="U723:Z723" si="372">SUM(U724:U743)</f>
        <v>0</v>
      </c>
      <c r="V723" s="227">
        <f t="shared" si="372"/>
        <v>126800</v>
      </c>
      <c r="W723" s="227">
        <f t="shared" si="372"/>
        <v>1655</v>
      </c>
      <c r="X723" s="227">
        <f t="shared" si="372"/>
        <v>0</v>
      </c>
      <c r="Y723" s="227">
        <f t="shared" si="372"/>
        <v>16915</v>
      </c>
      <c r="Z723" s="227">
        <f t="shared" si="372"/>
        <v>1600</v>
      </c>
      <c r="AH723" s="223"/>
      <c r="AI723" s="223"/>
      <c r="AJ723" s="227">
        <f t="shared" ref="AJ723:AX723" si="373">SUM(AJ724:AJ743)</f>
        <v>270784000</v>
      </c>
      <c r="AK723" s="265">
        <f t="shared" si="373"/>
        <v>159002000</v>
      </c>
      <c r="AL723" s="227">
        <f t="shared" si="373"/>
        <v>111782000</v>
      </c>
      <c r="AM723" s="227">
        <f t="shared" si="373"/>
        <v>3000000</v>
      </c>
      <c r="AN723" s="227">
        <f t="shared" si="373"/>
        <v>44744300</v>
      </c>
      <c r="AO723" s="227">
        <f t="shared" si="373"/>
        <v>27833500</v>
      </c>
      <c r="AP723" s="227">
        <f t="shared" si="373"/>
        <v>30050800</v>
      </c>
      <c r="AQ723" s="227">
        <f t="shared" si="373"/>
        <v>30634900</v>
      </c>
      <c r="AR723" s="227">
        <f t="shared" si="373"/>
        <v>28033600</v>
      </c>
      <c r="AS723" s="227">
        <f t="shared" si="373"/>
        <v>26978500</v>
      </c>
      <c r="AT723" s="227">
        <f t="shared" si="373"/>
        <v>26244400</v>
      </c>
      <c r="AU723" s="227">
        <f t="shared" si="373"/>
        <v>22666000</v>
      </c>
      <c r="AV723" s="227">
        <f t="shared" si="373"/>
        <v>13316000</v>
      </c>
      <c r="AW723" s="227">
        <f t="shared" si="373"/>
        <v>13316000</v>
      </c>
      <c r="AX723" s="266">
        <f t="shared" si="373"/>
        <v>3966000</v>
      </c>
      <c r="AY723" s="266"/>
      <c r="AZ723" s="41">
        <f t="shared" si="360"/>
        <v>270784000</v>
      </c>
      <c r="BA723" s="41">
        <f t="shared" si="370"/>
        <v>0</v>
      </c>
      <c r="BB723" s="254" t="s">
        <v>116</v>
      </c>
      <c r="BD723" s="267"/>
    </row>
    <row r="724" spans="1:58" s="1400" customFormat="1" ht="21" customHeight="1">
      <c r="C724" s="1401"/>
      <c r="F724" s="1402"/>
      <c r="G724" s="1402"/>
      <c r="H724" s="1402"/>
      <c r="I724" s="1403"/>
      <c r="J724" s="1404"/>
      <c r="K724" s="1405"/>
      <c r="L724" s="1405"/>
      <c r="M724" s="1406"/>
      <c r="N724" s="1406"/>
      <c r="O724" s="1406"/>
      <c r="U724" s="1407"/>
      <c r="V724" s="575"/>
      <c r="W724" s="1406"/>
      <c r="X724" s="1406"/>
      <c r="Y724" s="1406"/>
      <c r="Z724" s="1406"/>
      <c r="AJ724" s="1406"/>
      <c r="AK724" s="575"/>
      <c r="AL724" s="1406"/>
      <c r="AM724" s="1406"/>
      <c r="AN724" s="1406"/>
      <c r="AO724" s="1406"/>
      <c r="AP724" s="1406"/>
      <c r="AQ724" s="1406"/>
      <c r="AR724" s="1406"/>
      <c r="AS724" s="1406"/>
      <c r="AT724" s="1406"/>
      <c r="AU724" s="1406"/>
      <c r="AV724" s="1406"/>
      <c r="AW724" s="1406"/>
      <c r="AX724" s="1408"/>
      <c r="AY724" s="1409"/>
      <c r="AZ724" s="41">
        <f t="shared" si="360"/>
        <v>0</v>
      </c>
      <c r="BA724" s="41">
        <f t="shared" si="370"/>
        <v>0</v>
      </c>
      <c r="BB724" s="1410" t="s">
        <v>116</v>
      </c>
      <c r="BC724" s="1410"/>
      <c r="BD724" s="1411"/>
      <c r="BE724" s="1410"/>
      <c r="BF724" s="1410"/>
    </row>
    <row r="725" spans="1:58" s="1418" customFormat="1" ht="21" customHeight="1">
      <c r="A725" s="1400">
        <v>2</v>
      </c>
      <c r="B725" s="1400">
        <v>1</v>
      </c>
      <c r="C725" s="1401" t="s">
        <v>951</v>
      </c>
      <c r="D725" s="1400">
        <v>5.0999999999999996</v>
      </c>
      <c r="E725" s="1400">
        <v>10</v>
      </c>
      <c r="F725" s="1412" t="s">
        <v>687</v>
      </c>
      <c r="G725" s="1412" t="s">
        <v>357</v>
      </c>
      <c r="H725" s="1413" t="s">
        <v>66</v>
      </c>
      <c r="I725" s="1414" t="s">
        <v>160</v>
      </c>
      <c r="J725" s="1404" t="s">
        <v>68</v>
      </c>
      <c r="K725" s="538">
        <v>18.532033333333299</v>
      </c>
      <c r="L725" s="538">
        <v>99.495216666666707</v>
      </c>
      <c r="M725" s="1406">
        <v>8000000</v>
      </c>
      <c r="N725" s="1406">
        <v>8000000</v>
      </c>
      <c r="O725" s="1406"/>
      <c r="P725" s="1400">
        <v>1</v>
      </c>
      <c r="Q725" s="1400">
        <v>1</v>
      </c>
      <c r="R725" s="1400">
        <v>4</v>
      </c>
      <c r="S725" s="1400">
        <v>4</v>
      </c>
      <c r="T725" s="1400">
        <v>3</v>
      </c>
      <c r="U725" s="1407">
        <v>0</v>
      </c>
      <c r="V725" s="575">
        <v>2000</v>
      </c>
      <c r="W725" s="1406">
        <v>50</v>
      </c>
      <c r="X725" s="1406">
        <v>0</v>
      </c>
      <c r="Y725" s="1406">
        <v>500</v>
      </c>
      <c r="Z725" s="1406">
        <v>50</v>
      </c>
      <c r="AA725" s="1400"/>
      <c r="AB725" s="1400"/>
      <c r="AC725" s="1415">
        <v>2563</v>
      </c>
      <c r="AD725" s="1415">
        <v>2563</v>
      </c>
      <c r="AE725" s="1400">
        <v>9</v>
      </c>
      <c r="AF725" s="1400">
        <v>300</v>
      </c>
      <c r="AG725" s="1400" t="s">
        <v>115</v>
      </c>
      <c r="AH725" s="1400"/>
      <c r="AI725" s="1416"/>
      <c r="AJ725" s="1417">
        <v>8000000</v>
      </c>
      <c r="AK725" s="575"/>
      <c r="AL725" s="1417">
        <v>8000000</v>
      </c>
      <c r="AM725" s="1406"/>
      <c r="AN725" s="1406">
        <v>1500000</v>
      </c>
      <c r="AO725" s="1406">
        <v>1500000</v>
      </c>
      <c r="AP725" s="1406">
        <v>560000</v>
      </c>
      <c r="AQ725" s="1406">
        <v>555000</v>
      </c>
      <c r="AR725" s="1406">
        <v>555000</v>
      </c>
      <c r="AS725" s="1406">
        <v>555000</v>
      </c>
      <c r="AT725" s="1406">
        <v>555000</v>
      </c>
      <c r="AU725" s="1406">
        <v>555000</v>
      </c>
      <c r="AV725" s="1406">
        <v>555000</v>
      </c>
      <c r="AW725" s="1406">
        <v>555000</v>
      </c>
      <c r="AX725" s="1408">
        <v>555000</v>
      </c>
      <c r="AY725" s="1409"/>
      <c r="AZ725" s="41">
        <f t="shared" si="360"/>
        <v>8000000</v>
      </c>
      <c r="BA725" s="41">
        <f t="shared" si="370"/>
        <v>0</v>
      </c>
      <c r="BB725" s="1410" t="s">
        <v>116</v>
      </c>
      <c r="BC725" s="1410"/>
      <c r="BD725" s="1411"/>
      <c r="BE725" s="1410"/>
      <c r="BF725" s="1410"/>
    </row>
    <row r="726" spans="1:58" s="1400" customFormat="1" ht="21" customHeight="1">
      <c r="A726" s="1400">
        <v>2</v>
      </c>
      <c r="B726" s="1400">
        <v>2</v>
      </c>
      <c r="C726" s="1419" t="s">
        <v>952</v>
      </c>
      <c r="D726" s="1400">
        <v>5.0999999999999996</v>
      </c>
      <c r="E726" s="1400">
        <v>10</v>
      </c>
      <c r="F726" s="1420" t="s">
        <v>158</v>
      </c>
      <c r="G726" s="1420" t="s">
        <v>159</v>
      </c>
      <c r="H726" s="1420" t="s">
        <v>66</v>
      </c>
      <c r="I726" s="1404" t="s">
        <v>160</v>
      </c>
      <c r="J726" s="1404" t="s">
        <v>68</v>
      </c>
      <c r="K726" s="1421">
        <v>19.6783</v>
      </c>
      <c r="L726" s="1421">
        <v>99.540300000000002</v>
      </c>
      <c r="M726" s="1406">
        <v>35784000</v>
      </c>
      <c r="N726" s="1406">
        <v>15000000</v>
      </c>
      <c r="O726" s="1406">
        <f>M726-N726</f>
        <v>20784000</v>
      </c>
      <c r="P726" s="1400">
        <v>1</v>
      </c>
      <c r="Q726" s="1400">
        <v>1</v>
      </c>
      <c r="R726" s="1400">
        <v>4</v>
      </c>
      <c r="S726" s="1400">
        <v>1</v>
      </c>
      <c r="T726" s="1400">
        <v>3</v>
      </c>
      <c r="U726" s="1407">
        <v>0</v>
      </c>
      <c r="V726" s="575">
        <v>90200</v>
      </c>
      <c r="W726" s="1406">
        <v>80</v>
      </c>
      <c r="X726" s="1406">
        <v>0</v>
      </c>
      <c r="Y726" s="1406">
        <v>500</v>
      </c>
      <c r="Z726" s="1406">
        <v>50</v>
      </c>
      <c r="AC726" s="1415">
        <v>2563</v>
      </c>
      <c r="AD726" s="1415">
        <v>2563</v>
      </c>
      <c r="AE726" s="1400">
        <v>9</v>
      </c>
      <c r="AF726" s="1400">
        <v>300</v>
      </c>
      <c r="AG726" s="1400" t="s">
        <v>115</v>
      </c>
      <c r="AJ726" s="1417">
        <v>35784000</v>
      </c>
      <c r="AK726" s="575">
        <v>21102000</v>
      </c>
      <c r="AL726" s="1417">
        <v>14682000</v>
      </c>
      <c r="AM726" s="1406"/>
      <c r="AN726" s="1417">
        <v>2844300</v>
      </c>
      <c r="AO726" s="1417">
        <v>4633500</v>
      </c>
      <c r="AP726" s="1406">
        <v>7156800</v>
      </c>
      <c r="AQ726" s="1406">
        <v>7890900</v>
      </c>
      <c r="AR726" s="1406">
        <v>5367600</v>
      </c>
      <c r="AS726" s="1406">
        <v>4312500</v>
      </c>
      <c r="AT726" s="1406">
        <v>3578400</v>
      </c>
      <c r="AU726" s="1406">
        <v>0</v>
      </c>
      <c r="AV726" s="1406">
        <v>0</v>
      </c>
      <c r="AW726" s="1406">
        <v>0</v>
      </c>
      <c r="AX726" s="1408">
        <v>0</v>
      </c>
      <c r="AY726" s="1409"/>
      <c r="AZ726" s="41">
        <f t="shared" si="360"/>
        <v>35784000</v>
      </c>
      <c r="BA726" s="41">
        <f t="shared" si="370"/>
        <v>0</v>
      </c>
      <c r="BB726" s="1410" t="s">
        <v>116</v>
      </c>
      <c r="BC726" s="1410"/>
      <c r="BD726" s="1411"/>
      <c r="BE726" s="1410"/>
      <c r="BF726" s="1410"/>
    </row>
    <row r="727" spans="1:58" s="1400" customFormat="1" ht="21" customHeight="1">
      <c r="A727" s="1400">
        <v>2</v>
      </c>
      <c r="B727" s="1400">
        <v>3</v>
      </c>
      <c r="C727" s="1401" t="s">
        <v>953</v>
      </c>
      <c r="D727" s="1400">
        <v>5.0999999999999996</v>
      </c>
      <c r="E727" s="1400">
        <v>10</v>
      </c>
      <c r="F727" s="1420" t="s">
        <v>269</v>
      </c>
      <c r="G727" s="1420" t="s">
        <v>301</v>
      </c>
      <c r="H727" s="1420" t="s">
        <v>76</v>
      </c>
      <c r="I727" s="1400">
        <v>208</v>
      </c>
      <c r="J727" s="1404" t="s">
        <v>90</v>
      </c>
      <c r="K727" s="1421">
        <v>20.018599999999999</v>
      </c>
      <c r="L727" s="1421">
        <v>100.2347</v>
      </c>
      <c r="M727" s="1406">
        <v>10000000</v>
      </c>
      <c r="N727" s="1406">
        <v>10000000</v>
      </c>
      <c r="O727" s="1406"/>
      <c r="P727" s="1400">
        <v>1</v>
      </c>
      <c r="Q727" s="1400">
        <v>1</v>
      </c>
      <c r="R727" s="1400">
        <v>1</v>
      </c>
      <c r="S727" s="1522">
        <v>2</v>
      </c>
      <c r="T727" s="1522">
        <v>2</v>
      </c>
      <c r="U727" s="1407">
        <v>0</v>
      </c>
      <c r="V727" s="575">
        <v>8000</v>
      </c>
      <c r="W727" s="1406">
        <v>120</v>
      </c>
      <c r="X727" s="1406">
        <v>0</v>
      </c>
      <c r="Y727" s="1406">
        <v>1165</v>
      </c>
      <c r="Z727" s="1406">
        <v>50</v>
      </c>
      <c r="AC727" s="1415">
        <v>2563</v>
      </c>
      <c r="AD727" s="1415">
        <v>2563</v>
      </c>
      <c r="AE727" s="1400">
        <v>9</v>
      </c>
      <c r="AF727" s="1400">
        <v>300</v>
      </c>
      <c r="AG727" s="1400" t="s">
        <v>115</v>
      </c>
      <c r="AJ727" s="1417">
        <f>M727</f>
        <v>10000000</v>
      </c>
      <c r="AK727" s="575"/>
      <c r="AL727" s="1417">
        <v>10000000</v>
      </c>
      <c r="AM727" s="1406"/>
      <c r="AN727" s="1406"/>
      <c r="AO727" s="1406"/>
      <c r="AP727" s="1406">
        <v>1112000</v>
      </c>
      <c r="AQ727" s="1406">
        <v>1111000</v>
      </c>
      <c r="AR727" s="1406">
        <v>1111000</v>
      </c>
      <c r="AS727" s="1406">
        <v>1111000</v>
      </c>
      <c r="AT727" s="1406">
        <v>1111000</v>
      </c>
      <c r="AU727" s="1406">
        <v>1111000</v>
      </c>
      <c r="AV727" s="1406">
        <v>1111000</v>
      </c>
      <c r="AW727" s="1406">
        <v>1111000</v>
      </c>
      <c r="AX727" s="1408">
        <v>1111000</v>
      </c>
      <c r="AY727" s="1409"/>
      <c r="AZ727" s="41">
        <f t="shared" si="360"/>
        <v>10000000</v>
      </c>
      <c r="BA727" s="41">
        <f t="shared" si="370"/>
        <v>0</v>
      </c>
      <c r="BB727" s="1410" t="s">
        <v>116</v>
      </c>
      <c r="BC727" s="1410"/>
      <c r="BD727" s="1411"/>
      <c r="BE727" s="1410"/>
      <c r="BF727" s="1410"/>
    </row>
    <row r="728" spans="1:58" s="1400" customFormat="1" ht="21" customHeight="1">
      <c r="A728" s="1400">
        <v>2</v>
      </c>
      <c r="B728" s="1400">
        <v>4</v>
      </c>
      <c r="C728" s="1401" t="s">
        <v>954</v>
      </c>
      <c r="D728" s="1400">
        <v>5.0999999999999996</v>
      </c>
      <c r="E728" s="1400">
        <v>10</v>
      </c>
      <c r="F728" s="1420" t="s">
        <v>955</v>
      </c>
      <c r="G728" s="1420" t="s">
        <v>65</v>
      </c>
      <c r="H728" s="1420" t="s">
        <v>89</v>
      </c>
      <c r="I728" s="1404" t="s">
        <v>91</v>
      </c>
      <c r="J728" s="1404" t="s">
        <v>90</v>
      </c>
      <c r="K728" s="1421">
        <v>19.2958</v>
      </c>
      <c r="L728" s="1422">
        <v>99.756</v>
      </c>
      <c r="M728" s="1406">
        <v>20000000</v>
      </c>
      <c r="N728" s="1406">
        <v>10000000</v>
      </c>
      <c r="O728" s="1406">
        <f>M728-N728</f>
        <v>10000000</v>
      </c>
      <c r="P728" s="1400">
        <v>1</v>
      </c>
      <c r="Q728" s="1400">
        <v>1</v>
      </c>
      <c r="R728" s="1400">
        <v>4</v>
      </c>
      <c r="S728" s="1522">
        <v>2</v>
      </c>
      <c r="T728" s="1522">
        <v>2</v>
      </c>
      <c r="U728" s="1407">
        <v>0</v>
      </c>
      <c r="V728" s="575">
        <v>2000</v>
      </c>
      <c r="W728" s="1406">
        <v>50</v>
      </c>
      <c r="X728" s="1406">
        <v>0</v>
      </c>
      <c r="Y728" s="1406">
        <v>750</v>
      </c>
      <c r="Z728" s="1406">
        <v>50</v>
      </c>
      <c r="AC728" s="1415">
        <v>2563</v>
      </c>
      <c r="AD728" s="1415">
        <v>2563</v>
      </c>
      <c r="AE728" s="1400">
        <v>9</v>
      </c>
      <c r="AF728" s="1400">
        <v>300</v>
      </c>
      <c r="AG728" s="1400" t="s">
        <v>115</v>
      </c>
      <c r="AJ728" s="1417">
        <v>20000000</v>
      </c>
      <c r="AK728" s="575"/>
      <c r="AL728" s="1417">
        <v>20000000</v>
      </c>
      <c r="AM728" s="1406"/>
      <c r="AN728" s="1406"/>
      <c r="AO728" s="1406"/>
      <c r="AP728" s="1406">
        <v>2224000</v>
      </c>
      <c r="AQ728" s="1406">
        <v>2222000</v>
      </c>
      <c r="AR728" s="1406">
        <v>2222000</v>
      </c>
      <c r="AS728" s="1406">
        <v>2222000</v>
      </c>
      <c r="AT728" s="1406">
        <v>2222000</v>
      </c>
      <c r="AU728" s="1406">
        <v>2222000</v>
      </c>
      <c r="AV728" s="1406">
        <v>2222000</v>
      </c>
      <c r="AW728" s="1406">
        <v>2222000</v>
      </c>
      <c r="AX728" s="1408">
        <v>2222000</v>
      </c>
      <c r="AY728" s="1409"/>
      <c r="AZ728" s="41">
        <f t="shared" si="360"/>
        <v>20000000</v>
      </c>
      <c r="BA728" s="41">
        <f t="shared" si="370"/>
        <v>0</v>
      </c>
      <c r="BB728" s="1410" t="s">
        <v>116</v>
      </c>
      <c r="BC728" s="1410"/>
      <c r="BD728" s="1411"/>
      <c r="BE728" s="1410"/>
      <c r="BF728" s="1410"/>
    </row>
    <row r="729" spans="1:58" s="74" customFormat="1" ht="23.25">
      <c r="A729" s="287">
        <v>2</v>
      </c>
      <c r="B729" s="1400">
        <v>5</v>
      </c>
      <c r="C729" s="1423" t="s">
        <v>956</v>
      </c>
      <c r="D729" s="1400">
        <v>5.0999999999999996</v>
      </c>
      <c r="E729" s="1400">
        <v>10</v>
      </c>
      <c r="F729" s="287" t="s">
        <v>593</v>
      </c>
      <c r="G729" s="287" t="s">
        <v>193</v>
      </c>
      <c r="H729" s="287" t="s">
        <v>83</v>
      </c>
      <c r="I729" s="287" t="s">
        <v>957</v>
      </c>
      <c r="J729" s="1424" t="s">
        <v>85</v>
      </c>
      <c r="K729" s="1425">
        <v>18.944400000000002</v>
      </c>
      <c r="L729" s="1425">
        <v>100.9542</v>
      </c>
      <c r="M729" s="478">
        <v>10000000</v>
      </c>
      <c r="N729" s="478">
        <f t="shared" ref="N729:N742" si="374">M729</f>
        <v>10000000</v>
      </c>
      <c r="O729" s="1406"/>
      <c r="P729" s="1400">
        <v>1</v>
      </c>
      <c r="Q729" s="1400">
        <v>1</v>
      </c>
      <c r="R729" s="1400">
        <f t="shared" ref="R729:T742" si="375">R728</f>
        <v>4</v>
      </c>
      <c r="S729" s="1522">
        <f t="shared" si="375"/>
        <v>2</v>
      </c>
      <c r="T729" s="1522">
        <f t="shared" si="375"/>
        <v>2</v>
      </c>
      <c r="U729" s="1407">
        <v>0</v>
      </c>
      <c r="V729" s="1426">
        <v>2000</v>
      </c>
      <c r="W729" s="478">
        <v>130</v>
      </c>
      <c r="X729" s="1406">
        <v>0</v>
      </c>
      <c r="Y729" s="1426">
        <v>1000</v>
      </c>
      <c r="Z729" s="1426">
        <v>100</v>
      </c>
      <c r="AA729" s="199"/>
      <c r="AB729" s="1427"/>
      <c r="AC729" s="1428">
        <v>2564</v>
      </c>
      <c r="AD729" s="1428">
        <v>2564</v>
      </c>
      <c r="AE729" s="1400">
        <v>9</v>
      </c>
      <c r="AF729" s="1400">
        <v>300</v>
      </c>
      <c r="AG729" s="1400" t="str">
        <f t="shared" ref="AG729:AG742" si="376">AG728</f>
        <v>สชป.2</v>
      </c>
      <c r="AH729" s="1429"/>
      <c r="AI729" s="1429"/>
      <c r="AJ729" s="1417">
        <f t="shared" ref="AJ729:AJ742" si="377">M729</f>
        <v>10000000</v>
      </c>
      <c r="AK729" s="911">
        <f>AJ729*0.7</f>
        <v>7000000</v>
      </c>
      <c r="AL729" s="1430">
        <f>AJ729*0.3</f>
        <v>3000000</v>
      </c>
      <c r="AM729" s="478">
        <v>3000000</v>
      </c>
      <c r="AN729" s="478">
        <v>3000000</v>
      </c>
      <c r="AO729" s="478">
        <v>3000000</v>
      </c>
      <c r="AP729" s="1426">
        <v>298000</v>
      </c>
      <c r="AQ729" s="1426">
        <v>156000</v>
      </c>
      <c r="AR729" s="1426">
        <f t="shared" ref="AR729:AX729" si="378">$AJ$140/10</f>
        <v>78000</v>
      </c>
      <c r="AS729" s="1426">
        <f t="shared" si="378"/>
        <v>78000</v>
      </c>
      <c r="AT729" s="1426">
        <f t="shared" si="378"/>
        <v>78000</v>
      </c>
      <c r="AU729" s="1426">
        <f t="shared" si="378"/>
        <v>78000</v>
      </c>
      <c r="AV729" s="1426">
        <f t="shared" si="378"/>
        <v>78000</v>
      </c>
      <c r="AW729" s="1426">
        <f t="shared" si="378"/>
        <v>78000</v>
      </c>
      <c r="AX729" s="1431">
        <f t="shared" si="378"/>
        <v>78000</v>
      </c>
      <c r="AY729" s="1432"/>
      <c r="AZ729" s="41">
        <f t="shared" si="360"/>
        <v>10000000</v>
      </c>
      <c r="BA729" s="41">
        <f t="shared" si="370"/>
        <v>0</v>
      </c>
      <c r="BB729" s="73" t="s">
        <v>116</v>
      </c>
      <c r="BD729" s="75"/>
    </row>
    <row r="730" spans="1:58" s="74" customFormat="1" ht="23.25">
      <c r="A730" s="287">
        <v>2</v>
      </c>
      <c r="B730" s="1400">
        <v>6</v>
      </c>
      <c r="C730" s="1433" t="s">
        <v>958</v>
      </c>
      <c r="D730" s="1400">
        <v>5.0999999999999996</v>
      </c>
      <c r="E730" s="73">
        <v>12</v>
      </c>
      <c r="F730" s="287" t="s">
        <v>377</v>
      </c>
      <c r="G730" s="287" t="s">
        <v>65</v>
      </c>
      <c r="H730" s="287" t="s">
        <v>89</v>
      </c>
      <c r="I730" s="1434">
        <v>204</v>
      </c>
      <c r="J730" s="1435" t="s">
        <v>90</v>
      </c>
      <c r="K730" s="1425">
        <v>19.008299999999998</v>
      </c>
      <c r="L730" s="1436">
        <v>99.95</v>
      </c>
      <c r="M730" s="1426">
        <v>10000000</v>
      </c>
      <c r="N730" s="478">
        <f t="shared" si="374"/>
        <v>10000000</v>
      </c>
      <c r="O730" s="1406"/>
      <c r="P730" s="1400">
        <v>1</v>
      </c>
      <c r="Q730" s="1400">
        <v>1</v>
      </c>
      <c r="R730" s="1400">
        <f t="shared" si="375"/>
        <v>4</v>
      </c>
      <c r="S730" s="1522">
        <f t="shared" si="375"/>
        <v>2</v>
      </c>
      <c r="T730" s="1522">
        <f t="shared" si="375"/>
        <v>2</v>
      </c>
      <c r="U730" s="1407">
        <v>0</v>
      </c>
      <c r="V730" s="477">
        <v>2000</v>
      </c>
      <c r="W730" s="478">
        <v>25</v>
      </c>
      <c r="X730" s="1406">
        <v>0</v>
      </c>
      <c r="Y730" s="1426">
        <v>1000</v>
      </c>
      <c r="Z730" s="1426">
        <v>100</v>
      </c>
      <c r="AA730" s="199"/>
      <c r="AB730" s="1427"/>
      <c r="AC730" s="1428">
        <v>2564</v>
      </c>
      <c r="AD730" s="1428">
        <v>2564</v>
      </c>
      <c r="AE730" s="1400">
        <v>9</v>
      </c>
      <c r="AF730" s="1400">
        <v>300</v>
      </c>
      <c r="AG730" s="1400" t="str">
        <f t="shared" si="376"/>
        <v>สชป.2</v>
      </c>
      <c r="AH730" s="1437"/>
      <c r="AI730" s="1437"/>
      <c r="AJ730" s="1417">
        <f t="shared" si="377"/>
        <v>10000000</v>
      </c>
      <c r="AK730" s="911">
        <f t="shared" ref="AK730:AK742" si="379">AJ730*0.7</f>
        <v>7000000</v>
      </c>
      <c r="AL730" s="1430">
        <f t="shared" ref="AL730:AL742" si="380">AJ730*0.3</f>
        <v>3000000</v>
      </c>
      <c r="AM730" s="478"/>
      <c r="AN730" s="478">
        <f>0.2*AJ730</f>
        <v>2000000</v>
      </c>
      <c r="AO730" s="478">
        <f>0.1*AJ730</f>
        <v>1000000</v>
      </c>
      <c r="AP730" s="1426">
        <f>0.1*AJ730</f>
        <v>1000000</v>
      </c>
      <c r="AQ730" s="1426">
        <f>0.1*AJ730</f>
        <v>1000000</v>
      </c>
      <c r="AR730" s="1426">
        <f>0.1*AJ730</f>
        <v>1000000</v>
      </c>
      <c r="AS730" s="1426">
        <f>0.1*AJ730</f>
        <v>1000000</v>
      </c>
      <c r="AT730" s="1426">
        <f>0.1*AJ730</f>
        <v>1000000</v>
      </c>
      <c r="AU730" s="1426">
        <f>0.1*AJ730</f>
        <v>1000000</v>
      </c>
      <c r="AV730" s="1426">
        <f>0.05*AJ730</f>
        <v>500000</v>
      </c>
      <c r="AW730" s="1426">
        <f>0.05*AJ730</f>
        <v>500000</v>
      </c>
      <c r="AX730" s="1431"/>
      <c r="AY730" s="1432"/>
      <c r="AZ730" s="41">
        <f t="shared" si="360"/>
        <v>10000000</v>
      </c>
      <c r="BA730" s="41">
        <f t="shared" si="370"/>
        <v>0</v>
      </c>
      <c r="BB730" s="73" t="s">
        <v>116</v>
      </c>
      <c r="BD730" s="75"/>
    </row>
    <row r="731" spans="1:58" s="74" customFormat="1" ht="23.25">
      <c r="A731" s="287">
        <v>2</v>
      </c>
      <c r="B731" s="1400">
        <v>7</v>
      </c>
      <c r="C731" s="1423" t="s">
        <v>959</v>
      </c>
      <c r="D731" s="1400">
        <v>5.0999999999999996</v>
      </c>
      <c r="E731" s="73">
        <v>10</v>
      </c>
      <c r="F731" s="287" t="s">
        <v>362</v>
      </c>
      <c r="G731" s="287" t="s">
        <v>362</v>
      </c>
      <c r="H731" s="287" t="s">
        <v>66</v>
      </c>
      <c r="I731" s="1434" t="s">
        <v>960</v>
      </c>
      <c r="J731" s="1435" t="s">
        <v>68</v>
      </c>
      <c r="K731" s="1436">
        <v>18.161114000000001</v>
      </c>
      <c r="L731" s="1436">
        <v>99.339699999999993</v>
      </c>
      <c r="M731" s="1426">
        <v>15000000</v>
      </c>
      <c r="N731" s="478">
        <f t="shared" si="374"/>
        <v>15000000</v>
      </c>
      <c r="O731" s="1406"/>
      <c r="P731" s="1400">
        <v>1</v>
      </c>
      <c r="Q731" s="1400">
        <v>1</v>
      </c>
      <c r="R731" s="1400">
        <f t="shared" si="375"/>
        <v>4</v>
      </c>
      <c r="S731" s="1522">
        <f t="shared" si="375"/>
        <v>2</v>
      </c>
      <c r="T731" s="1522">
        <f t="shared" si="375"/>
        <v>2</v>
      </c>
      <c r="U731" s="1407">
        <v>0</v>
      </c>
      <c r="V731" s="477">
        <v>2000</v>
      </c>
      <c r="W731" s="478">
        <v>100</v>
      </c>
      <c r="X731" s="1406">
        <v>0</v>
      </c>
      <c r="Y731" s="1426">
        <v>1000</v>
      </c>
      <c r="Z731" s="1426">
        <v>100</v>
      </c>
      <c r="AA731" s="199"/>
      <c r="AB731" s="1427"/>
      <c r="AC731" s="1428">
        <v>2564</v>
      </c>
      <c r="AD731" s="1428">
        <v>2564</v>
      </c>
      <c r="AE731" s="1400">
        <v>9</v>
      </c>
      <c r="AF731" s="1400">
        <v>300</v>
      </c>
      <c r="AG731" s="1400" t="str">
        <f t="shared" si="376"/>
        <v>สชป.2</v>
      </c>
      <c r="AH731" s="1437"/>
      <c r="AI731" s="1437"/>
      <c r="AJ731" s="1417">
        <f t="shared" si="377"/>
        <v>15000000</v>
      </c>
      <c r="AK731" s="911">
        <f t="shared" si="379"/>
        <v>10500000</v>
      </c>
      <c r="AL731" s="1430">
        <f t="shared" si="380"/>
        <v>4500000</v>
      </c>
      <c r="AM731" s="478"/>
      <c r="AN731" s="478">
        <f t="shared" ref="AN731:AN743" si="381">0.2*AJ731</f>
        <v>3000000</v>
      </c>
      <c r="AO731" s="478">
        <f t="shared" ref="AO731:AO743" si="382">0.1*AJ731</f>
        <v>1500000</v>
      </c>
      <c r="AP731" s="1426">
        <f t="shared" ref="AP731:AP743" si="383">0.1*AJ731</f>
        <v>1500000</v>
      </c>
      <c r="AQ731" s="1426">
        <f t="shared" ref="AQ731:AQ743" si="384">0.1*AJ731</f>
        <v>1500000</v>
      </c>
      <c r="AR731" s="1426">
        <f t="shared" ref="AR731:AR743" si="385">0.1*AJ731</f>
        <v>1500000</v>
      </c>
      <c r="AS731" s="1426">
        <f t="shared" ref="AS731:AS743" si="386">0.1*AJ731</f>
        <v>1500000</v>
      </c>
      <c r="AT731" s="1426">
        <f t="shared" ref="AT731:AT743" si="387">0.1*AJ731</f>
        <v>1500000</v>
      </c>
      <c r="AU731" s="1426">
        <f t="shared" ref="AU731:AU743" si="388">0.1*AJ731</f>
        <v>1500000</v>
      </c>
      <c r="AV731" s="1426">
        <f t="shared" ref="AV731:AV743" si="389">0.05*AJ731</f>
        <v>750000</v>
      </c>
      <c r="AW731" s="1426">
        <f t="shared" ref="AW731:AW743" si="390">0.05*AJ731</f>
        <v>750000</v>
      </c>
      <c r="AX731" s="1431"/>
      <c r="AY731" s="1432"/>
      <c r="AZ731" s="41">
        <f t="shared" si="360"/>
        <v>15000000</v>
      </c>
      <c r="BA731" s="41">
        <f t="shared" si="370"/>
        <v>0</v>
      </c>
      <c r="BB731" s="73" t="s">
        <v>116</v>
      </c>
      <c r="BD731" s="75"/>
    </row>
    <row r="732" spans="1:58" s="74" customFormat="1" ht="23.25">
      <c r="A732" s="287">
        <v>2</v>
      </c>
      <c r="B732" s="1400">
        <v>8</v>
      </c>
      <c r="C732" s="1423" t="s">
        <v>961</v>
      </c>
      <c r="D732" s="1400">
        <v>5.0999999999999996</v>
      </c>
      <c r="E732" s="73">
        <v>10</v>
      </c>
      <c r="F732" s="287" t="s">
        <v>560</v>
      </c>
      <c r="G732" s="287" t="s">
        <v>263</v>
      </c>
      <c r="H732" s="287" t="s">
        <v>76</v>
      </c>
      <c r="I732" s="1434">
        <v>301</v>
      </c>
      <c r="J732" s="1435">
        <v>3</v>
      </c>
      <c r="K732" s="1425">
        <v>19.732099999999999</v>
      </c>
      <c r="L732" s="1436">
        <v>100.4648</v>
      </c>
      <c r="M732" s="1426">
        <v>15000000</v>
      </c>
      <c r="N732" s="478">
        <f t="shared" si="374"/>
        <v>15000000</v>
      </c>
      <c r="O732" s="1406"/>
      <c r="P732" s="1400">
        <v>1</v>
      </c>
      <c r="Q732" s="1400">
        <v>1</v>
      </c>
      <c r="R732" s="1400">
        <f t="shared" si="375"/>
        <v>4</v>
      </c>
      <c r="S732" s="1522">
        <f t="shared" si="375"/>
        <v>2</v>
      </c>
      <c r="T732" s="1522">
        <f t="shared" si="375"/>
        <v>2</v>
      </c>
      <c r="U732" s="1407">
        <v>0</v>
      </c>
      <c r="V732" s="1426">
        <v>1000</v>
      </c>
      <c r="W732" s="478">
        <v>100</v>
      </c>
      <c r="X732" s="1406">
        <v>0</v>
      </c>
      <c r="Y732" s="1426">
        <v>1000</v>
      </c>
      <c r="Z732" s="1426">
        <v>100</v>
      </c>
      <c r="AA732" s="199"/>
      <c r="AB732" s="1427"/>
      <c r="AC732" s="1428">
        <v>2564</v>
      </c>
      <c r="AD732" s="1428">
        <v>2564</v>
      </c>
      <c r="AE732" s="1400">
        <v>9</v>
      </c>
      <c r="AF732" s="1400">
        <v>300</v>
      </c>
      <c r="AG732" s="1400" t="str">
        <f t="shared" si="376"/>
        <v>สชป.2</v>
      </c>
      <c r="AH732" s="1437"/>
      <c r="AI732" s="1437"/>
      <c r="AJ732" s="1417">
        <f t="shared" si="377"/>
        <v>15000000</v>
      </c>
      <c r="AK732" s="911">
        <f t="shared" si="379"/>
        <v>10500000</v>
      </c>
      <c r="AL732" s="1430">
        <f t="shared" si="380"/>
        <v>4500000</v>
      </c>
      <c r="AM732" s="478"/>
      <c r="AN732" s="478">
        <f t="shared" si="381"/>
        <v>3000000</v>
      </c>
      <c r="AO732" s="478">
        <f t="shared" si="382"/>
        <v>1500000</v>
      </c>
      <c r="AP732" s="1426">
        <f t="shared" si="383"/>
        <v>1500000</v>
      </c>
      <c r="AQ732" s="1426">
        <f t="shared" si="384"/>
        <v>1500000</v>
      </c>
      <c r="AR732" s="1426">
        <f t="shared" si="385"/>
        <v>1500000</v>
      </c>
      <c r="AS732" s="1426">
        <f t="shared" si="386"/>
        <v>1500000</v>
      </c>
      <c r="AT732" s="1426">
        <f t="shared" si="387"/>
        <v>1500000</v>
      </c>
      <c r="AU732" s="1426">
        <f t="shared" si="388"/>
        <v>1500000</v>
      </c>
      <c r="AV732" s="1426">
        <f t="shared" si="389"/>
        <v>750000</v>
      </c>
      <c r="AW732" s="1426">
        <f t="shared" si="390"/>
        <v>750000</v>
      </c>
      <c r="AX732" s="1431"/>
      <c r="AY732" s="1432"/>
      <c r="AZ732" s="41">
        <f t="shared" si="360"/>
        <v>15000000</v>
      </c>
      <c r="BA732" s="41">
        <f t="shared" si="370"/>
        <v>0</v>
      </c>
      <c r="BB732" s="73" t="s">
        <v>116</v>
      </c>
      <c r="BD732" s="75"/>
    </row>
    <row r="733" spans="1:58" s="74" customFormat="1" ht="23.25">
      <c r="A733" s="287">
        <v>2</v>
      </c>
      <c r="B733" s="1400">
        <v>9</v>
      </c>
      <c r="C733" s="1423" t="s">
        <v>962</v>
      </c>
      <c r="D733" s="1400">
        <v>5.0999999999999996</v>
      </c>
      <c r="E733" s="73">
        <v>10</v>
      </c>
      <c r="F733" s="287" t="s">
        <v>361</v>
      </c>
      <c r="G733" s="287" t="s">
        <v>362</v>
      </c>
      <c r="H733" s="287" t="s">
        <v>66</v>
      </c>
      <c r="I733" s="1434" t="s">
        <v>869</v>
      </c>
      <c r="J733" s="1435" t="s">
        <v>68</v>
      </c>
      <c r="K733" s="1436">
        <v>18.134444444444402</v>
      </c>
      <c r="L733" s="1436">
        <v>99.291111111111107</v>
      </c>
      <c r="M733" s="1426">
        <v>20000000</v>
      </c>
      <c r="N733" s="478">
        <f t="shared" si="374"/>
        <v>20000000</v>
      </c>
      <c r="O733" s="1406"/>
      <c r="P733" s="1400">
        <v>1</v>
      </c>
      <c r="Q733" s="1400">
        <v>1</v>
      </c>
      <c r="R733" s="1400">
        <f t="shared" si="375"/>
        <v>4</v>
      </c>
      <c r="S733" s="1522">
        <f t="shared" si="375"/>
        <v>2</v>
      </c>
      <c r="T733" s="1522">
        <f t="shared" si="375"/>
        <v>2</v>
      </c>
      <c r="U733" s="1407">
        <v>0</v>
      </c>
      <c r="V733" s="1426">
        <v>2000</v>
      </c>
      <c r="W733" s="478">
        <v>100</v>
      </c>
      <c r="X733" s="1406">
        <v>0</v>
      </c>
      <c r="Y733" s="1426">
        <v>1000</v>
      </c>
      <c r="Z733" s="1426">
        <v>100</v>
      </c>
      <c r="AA733" s="199"/>
      <c r="AB733" s="1427"/>
      <c r="AC733" s="1438">
        <v>2565</v>
      </c>
      <c r="AD733" s="1428">
        <v>2565</v>
      </c>
      <c r="AE733" s="1400">
        <v>9</v>
      </c>
      <c r="AF733" s="1400">
        <v>300</v>
      </c>
      <c r="AG733" s="1400" t="str">
        <f t="shared" si="376"/>
        <v>สชป.2</v>
      </c>
      <c r="AH733" s="1437"/>
      <c r="AI733" s="1437"/>
      <c r="AJ733" s="1417">
        <f t="shared" si="377"/>
        <v>20000000</v>
      </c>
      <c r="AK733" s="911">
        <f t="shared" si="379"/>
        <v>14000000</v>
      </c>
      <c r="AL733" s="1430">
        <f t="shared" si="380"/>
        <v>6000000</v>
      </c>
      <c r="AM733" s="478"/>
      <c r="AN733" s="478">
        <f t="shared" si="381"/>
        <v>4000000</v>
      </c>
      <c r="AO733" s="478">
        <f t="shared" si="382"/>
        <v>2000000</v>
      </c>
      <c r="AP733" s="1426">
        <f t="shared" si="383"/>
        <v>2000000</v>
      </c>
      <c r="AQ733" s="1426">
        <f t="shared" si="384"/>
        <v>2000000</v>
      </c>
      <c r="AR733" s="1426">
        <f t="shared" si="385"/>
        <v>2000000</v>
      </c>
      <c r="AS733" s="1426">
        <f t="shared" si="386"/>
        <v>2000000</v>
      </c>
      <c r="AT733" s="1426">
        <f t="shared" si="387"/>
        <v>2000000</v>
      </c>
      <c r="AU733" s="1426">
        <f t="shared" si="388"/>
        <v>2000000</v>
      </c>
      <c r="AV733" s="1426">
        <f t="shared" si="389"/>
        <v>1000000</v>
      </c>
      <c r="AW733" s="1426">
        <f t="shared" si="390"/>
        <v>1000000</v>
      </c>
      <c r="AX733" s="1431"/>
      <c r="AY733" s="1432"/>
      <c r="AZ733" s="41">
        <f t="shared" si="360"/>
        <v>20000000</v>
      </c>
      <c r="BA733" s="41">
        <f t="shared" si="370"/>
        <v>0</v>
      </c>
      <c r="BB733" s="73" t="s">
        <v>116</v>
      </c>
      <c r="BD733" s="75"/>
    </row>
    <row r="734" spans="1:58" s="74" customFormat="1" ht="23.25">
      <c r="A734" s="287">
        <v>2</v>
      </c>
      <c r="B734" s="1400">
        <v>10</v>
      </c>
      <c r="C734" s="1423" t="s">
        <v>963</v>
      </c>
      <c r="D734" s="1400">
        <v>5.0999999999999996</v>
      </c>
      <c r="E734" s="73">
        <v>10</v>
      </c>
      <c r="F734" s="287" t="s">
        <v>964</v>
      </c>
      <c r="G734" s="287" t="s">
        <v>248</v>
      </c>
      <c r="H734" s="287" t="s">
        <v>76</v>
      </c>
      <c r="I734" s="1434">
        <v>304</v>
      </c>
      <c r="J734" s="1435">
        <v>3</v>
      </c>
      <c r="K734" s="1436">
        <v>19.556457222222225</v>
      </c>
      <c r="L734" s="1436">
        <v>99.515456944444438</v>
      </c>
      <c r="M734" s="1426">
        <v>10000000</v>
      </c>
      <c r="N734" s="478">
        <f t="shared" si="374"/>
        <v>10000000</v>
      </c>
      <c r="O734" s="1406"/>
      <c r="P734" s="1400">
        <v>1</v>
      </c>
      <c r="Q734" s="1400">
        <v>1</v>
      </c>
      <c r="R734" s="1400">
        <f t="shared" si="375"/>
        <v>4</v>
      </c>
      <c r="S734" s="1522">
        <f t="shared" si="375"/>
        <v>2</v>
      </c>
      <c r="T734" s="1522">
        <f t="shared" si="375"/>
        <v>2</v>
      </c>
      <c r="U734" s="1407">
        <v>0</v>
      </c>
      <c r="V734" s="1426">
        <v>1300</v>
      </c>
      <c r="W734" s="478">
        <v>100</v>
      </c>
      <c r="X734" s="1406">
        <v>0</v>
      </c>
      <c r="Y734" s="1426">
        <v>1000</v>
      </c>
      <c r="Z734" s="1426">
        <v>100</v>
      </c>
      <c r="AA734" s="199"/>
      <c r="AB734" s="1427"/>
      <c r="AC734" s="1438">
        <v>2565</v>
      </c>
      <c r="AD734" s="1428">
        <v>2565</v>
      </c>
      <c r="AE734" s="1400">
        <v>9</v>
      </c>
      <c r="AF734" s="1400">
        <v>300</v>
      </c>
      <c r="AG734" s="1400" t="str">
        <f t="shared" si="376"/>
        <v>สชป.2</v>
      </c>
      <c r="AH734" s="1437"/>
      <c r="AI734" s="1437"/>
      <c r="AJ734" s="1417">
        <f t="shared" si="377"/>
        <v>10000000</v>
      </c>
      <c r="AK734" s="911">
        <f t="shared" si="379"/>
        <v>7000000</v>
      </c>
      <c r="AL734" s="1430">
        <f t="shared" si="380"/>
        <v>3000000</v>
      </c>
      <c r="AM734" s="478"/>
      <c r="AN734" s="478">
        <f t="shared" si="381"/>
        <v>2000000</v>
      </c>
      <c r="AO734" s="478">
        <f t="shared" si="382"/>
        <v>1000000</v>
      </c>
      <c r="AP734" s="1426">
        <f t="shared" si="383"/>
        <v>1000000</v>
      </c>
      <c r="AQ734" s="1426">
        <f t="shared" si="384"/>
        <v>1000000</v>
      </c>
      <c r="AR734" s="1426">
        <f t="shared" si="385"/>
        <v>1000000</v>
      </c>
      <c r="AS734" s="1426">
        <f t="shared" si="386"/>
        <v>1000000</v>
      </c>
      <c r="AT734" s="1426">
        <f t="shared" si="387"/>
        <v>1000000</v>
      </c>
      <c r="AU734" s="1426">
        <f t="shared" si="388"/>
        <v>1000000</v>
      </c>
      <c r="AV734" s="1426">
        <f t="shared" si="389"/>
        <v>500000</v>
      </c>
      <c r="AW734" s="1426">
        <f t="shared" si="390"/>
        <v>500000</v>
      </c>
      <c r="AX734" s="1431"/>
      <c r="AY734" s="1432"/>
      <c r="AZ734" s="41">
        <f t="shared" si="360"/>
        <v>10000000</v>
      </c>
      <c r="BA734" s="41">
        <f t="shared" si="370"/>
        <v>0</v>
      </c>
      <c r="BB734" s="73" t="s">
        <v>116</v>
      </c>
      <c r="BD734" s="75"/>
    </row>
    <row r="735" spans="1:58" s="74" customFormat="1" ht="23.25">
      <c r="A735" s="287">
        <v>2</v>
      </c>
      <c r="B735" s="1400">
        <v>11</v>
      </c>
      <c r="C735" s="1423" t="s">
        <v>965</v>
      </c>
      <c r="D735" s="1400">
        <v>5.0999999999999996</v>
      </c>
      <c r="E735" s="73">
        <v>10</v>
      </c>
      <c r="F735" s="287" t="s">
        <v>372</v>
      </c>
      <c r="G735" s="287" t="s">
        <v>370</v>
      </c>
      <c r="H735" s="287" t="s">
        <v>66</v>
      </c>
      <c r="I735" s="1434" t="s">
        <v>99</v>
      </c>
      <c r="J735" s="1435" t="s">
        <v>68</v>
      </c>
      <c r="K735" s="1436">
        <v>18.174166666666668</v>
      </c>
      <c r="L735" s="1436">
        <v>99.29527777777777</v>
      </c>
      <c r="M735" s="1426">
        <v>20000000</v>
      </c>
      <c r="N735" s="478">
        <f t="shared" si="374"/>
        <v>20000000</v>
      </c>
      <c r="O735" s="1406"/>
      <c r="P735" s="1400">
        <v>1</v>
      </c>
      <c r="Q735" s="1400">
        <v>1</v>
      </c>
      <c r="R735" s="1400">
        <f t="shared" si="375"/>
        <v>4</v>
      </c>
      <c r="S735" s="1522">
        <f t="shared" si="375"/>
        <v>2</v>
      </c>
      <c r="T735" s="1522">
        <f t="shared" si="375"/>
        <v>2</v>
      </c>
      <c r="U735" s="1407">
        <v>0</v>
      </c>
      <c r="V735" s="1426">
        <v>2000</v>
      </c>
      <c r="W735" s="478">
        <v>100</v>
      </c>
      <c r="X735" s="1406">
        <v>0</v>
      </c>
      <c r="Y735" s="1426">
        <v>1000</v>
      </c>
      <c r="Z735" s="1426">
        <v>100</v>
      </c>
      <c r="AA735" s="199"/>
      <c r="AB735" s="1427"/>
      <c r="AC735" s="1438">
        <v>2565</v>
      </c>
      <c r="AD735" s="1428">
        <v>2565</v>
      </c>
      <c r="AE735" s="1400">
        <v>9</v>
      </c>
      <c r="AF735" s="1400">
        <v>300</v>
      </c>
      <c r="AG735" s="1400" t="str">
        <f t="shared" si="376"/>
        <v>สชป.2</v>
      </c>
      <c r="AH735" s="1437"/>
      <c r="AI735" s="1437"/>
      <c r="AJ735" s="1417">
        <f t="shared" si="377"/>
        <v>20000000</v>
      </c>
      <c r="AK735" s="911">
        <f t="shared" si="379"/>
        <v>14000000</v>
      </c>
      <c r="AL735" s="1430">
        <f t="shared" si="380"/>
        <v>6000000</v>
      </c>
      <c r="AM735" s="478"/>
      <c r="AN735" s="478">
        <f t="shared" si="381"/>
        <v>4000000</v>
      </c>
      <c r="AO735" s="478">
        <f t="shared" si="382"/>
        <v>2000000</v>
      </c>
      <c r="AP735" s="1426">
        <f t="shared" si="383"/>
        <v>2000000</v>
      </c>
      <c r="AQ735" s="1426">
        <f t="shared" si="384"/>
        <v>2000000</v>
      </c>
      <c r="AR735" s="1426">
        <f t="shared" si="385"/>
        <v>2000000</v>
      </c>
      <c r="AS735" s="1426">
        <f t="shared" si="386"/>
        <v>2000000</v>
      </c>
      <c r="AT735" s="1426">
        <f t="shared" si="387"/>
        <v>2000000</v>
      </c>
      <c r="AU735" s="1426">
        <f t="shared" si="388"/>
        <v>2000000</v>
      </c>
      <c r="AV735" s="1426">
        <f t="shared" si="389"/>
        <v>1000000</v>
      </c>
      <c r="AW735" s="1426">
        <f t="shared" si="390"/>
        <v>1000000</v>
      </c>
      <c r="AX735" s="1431"/>
      <c r="AY735" s="1432"/>
      <c r="AZ735" s="41">
        <f t="shared" si="360"/>
        <v>20000000</v>
      </c>
      <c r="BA735" s="41">
        <f t="shared" si="370"/>
        <v>0</v>
      </c>
      <c r="BB735" s="73" t="s">
        <v>116</v>
      </c>
      <c r="BD735" s="75"/>
    </row>
    <row r="736" spans="1:58" s="74" customFormat="1" ht="23.25">
      <c r="A736" s="287">
        <v>2</v>
      </c>
      <c r="B736" s="1400">
        <v>12</v>
      </c>
      <c r="C736" s="1423" t="s">
        <v>966</v>
      </c>
      <c r="D736" s="1400">
        <v>5.0999999999999996</v>
      </c>
      <c r="E736" s="73">
        <v>10</v>
      </c>
      <c r="F736" s="287" t="s">
        <v>593</v>
      </c>
      <c r="G736" s="287" t="s">
        <v>193</v>
      </c>
      <c r="H736" s="287" t="s">
        <v>83</v>
      </c>
      <c r="I736" s="1434" t="s">
        <v>967</v>
      </c>
      <c r="J736" s="1435" t="s">
        <v>85</v>
      </c>
      <c r="K736" s="1436">
        <v>18.970277777777778</v>
      </c>
      <c r="L736" s="1425">
        <v>100.94027777777778</v>
      </c>
      <c r="M736" s="1426">
        <v>10000000</v>
      </c>
      <c r="N736" s="478">
        <f t="shared" si="374"/>
        <v>10000000</v>
      </c>
      <c r="O736" s="1406"/>
      <c r="P736" s="1400">
        <v>1</v>
      </c>
      <c r="Q736" s="1400">
        <v>1</v>
      </c>
      <c r="R736" s="1400">
        <f t="shared" si="375"/>
        <v>4</v>
      </c>
      <c r="S736" s="1522">
        <f t="shared" si="375"/>
        <v>2</v>
      </c>
      <c r="T736" s="1522">
        <f t="shared" si="375"/>
        <v>2</v>
      </c>
      <c r="U736" s="1407">
        <v>0</v>
      </c>
      <c r="V736" s="1426">
        <v>2000</v>
      </c>
      <c r="W736" s="478">
        <v>100</v>
      </c>
      <c r="X736" s="1406">
        <v>0</v>
      </c>
      <c r="Y736" s="1426">
        <v>1000</v>
      </c>
      <c r="Z736" s="1426">
        <v>100</v>
      </c>
      <c r="AA736" s="199"/>
      <c r="AB736" s="1427"/>
      <c r="AC736" s="1438">
        <v>2565</v>
      </c>
      <c r="AD736" s="1428">
        <v>2565</v>
      </c>
      <c r="AE736" s="1400">
        <v>9</v>
      </c>
      <c r="AF736" s="1400">
        <v>300</v>
      </c>
      <c r="AG736" s="1400" t="str">
        <f t="shared" si="376"/>
        <v>สชป.2</v>
      </c>
      <c r="AH736" s="1437"/>
      <c r="AI736" s="1437"/>
      <c r="AJ736" s="1417">
        <f t="shared" si="377"/>
        <v>10000000</v>
      </c>
      <c r="AK736" s="911">
        <f t="shared" si="379"/>
        <v>7000000</v>
      </c>
      <c r="AL736" s="1430">
        <f t="shared" si="380"/>
        <v>3000000</v>
      </c>
      <c r="AM736" s="478"/>
      <c r="AN736" s="478">
        <f t="shared" si="381"/>
        <v>2000000</v>
      </c>
      <c r="AO736" s="478">
        <f t="shared" si="382"/>
        <v>1000000</v>
      </c>
      <c r="AP736" s="1426">
        <f t="shared" si="383"/>
        <v>1000000</v>
      </c>
      <c r="AQ736" s="1426">
        <f t="shared" si="384"/>
        <v>1000000</v>
      </c>
      <c r="AR736" s="1426">
        <f t="shared" si="385"/>
        <v>1000000</v>
      </c>
      <c r="AS736" s="1426">
        <f t="shared" si="386"/>
        <v>1000000</v>
      </c>
      <c r="AT736" s="1426">
        <f t="shared" si="387"/>
        <v>1000000</v>
      </c>
      <c r="AU736" s="1426">
        <f t="shared" si="388"/>
        <v>1000000</v>
      </c>
      <c r="AV736" s="1426">
        <f t="shared" si="389"/>
        <v>500000</v>
      </c>
      <c r="AW736" s="1426">
        <f t="shared" si="390"/>
        <v>500000</v>
      </c>
      <c r="AX736" s="1431"/>
      <c r="AY736" s="1432"/>
      <c r="AZ736" s="41">
        <f t="shared" si="360"/>
        <v>10000000</v>
      </c>
      <c r="BA736" s="41">
        <f t="shared" si="370"/>
        <v>0</v>
      </c>
      <c r="BB736" s="73" t="s">
        <v>116</v>
      </c>
      <c r="BD736" s="75"/>
    </row>
    <row r="737" spans="1:58" s="74" customFormat="1" ht="23.25">
      <c r="A737" s="287">
        <v>2</v>
      </c>
      <c r="B737" s="1400">
        <v>13</v>
      </c>
      <c r="C737" s="1423" t="s">
        <v>968</v>
      </c>
      <c r="D737" s="1400">
        <v>5.0999999999999996</v>
      </c>
      <c r="E737" s="73">
        <v>10</v>
      </c>
      <c r="F737" s="287" t="s">
        <v>158</v>
      </c>
      <c r="G737" s="287" t="s">
        <v>159</v>
      </c>
      <c r="H737" s="287" t="s">
        <v>66</v>
      </c>
      <c r="I737" s="1434" t="s">
        <v>160</v>
      </c>
      <c r="J737" s="1435" t="s">
        <v>68</v>
      </c>
      <c r="K737" s="1425">
        <v>18.7971</v>
      </c>
      <c r="L737" s="1425">
        <v>99.646199999999993</v>
      </c>
      <c r="M737" s="1426">
        <v>15000000</v>
      </c>
      <c r="N737" s="478">
        <f t="shared" si="374"/>
        <v>15000000</v>
      </c>
      <c r="O737" s="1406"/>
      <c r="P737" s="1400">
        <v>1</v>
      </c>
      <c r="Q737" s="1400">
        <v>1</v>
      </c>
      <c r="R737" s="1400">
        <f t="shared" si="375"/>
        <v>4</v>
      </c>
      <c r="S737" s="1522">
        <f t="shared" si="375"/>
        <v>2</v>
      </c>
      <c r="T737" s="1522">
        <f t="shared" si="375"/>
        <v>2</v>
      </c>
      <c r="U737" s="1407">
        <v>0</v>
      </c>
      <c r="V737" s="1426">
        <v>1300</v>
      </c>
      <c r="W737" s="478">
        <v>100</v>
      </c>
      <c r="X737" s="1406">
        <v>0</v>
      </c>
      <c r="Y737" s="1426">
        <v>1000</v>
      </c>
      <c r="Z737" s="1426">
        <v>100</v>
      </c>
      <c r="AA737" s="199"/>
      <c r="AB737" s="1427"/>
      <c r="AC737" s="1438">
        <v>2565</v>
      </c>
      <c r="AD737" s="1428">
        <v>2565</v>
      </c>
      <c r="AE737" s="1400">
        <v>9</v>
      </c>
      <c r="AF737" s="1400">
        <v>300</v>
      </c>
      <c r="AG737" s="1400" t="str">
        <f t="shared" si="376"/>
        <v>สชป.2</v>
      </c>
      <c r="AH737" s="1437"/>
      <c r="AI737" s="1437"/>
      <c r="AJ737" s="1417">
        <f t="shared" si="377"/>
        <v>15000000</v>
      </c>
      <c r="AK737" s="911">
        <f t="shared" si="379"/>
        <v>10500000</v>
      </c>
      <c r="AL737" s="1430">
        <f t="shared" si="380"/>
        <v>4500000</v>
      </c>
      <c r="AM737" s="478"/>
      <c r="AN737" s="478">
        <f t="shared" si="381"/>
        <v>3000000</v>
      </c>
      <c r="AO737" s="478">
        <f t="shared" si="382"/>
        <v>1500000</v>
      </c>
      <c r="AP737" s="1426">
        <f t="shared" si="383"/>
        <v>1500000</v>
      </c>
      <c r="AQ737" s="1426">
        <f t="shared" si="384"/>
        <v>1500000</v>
      </c>
      <c r="AR737" s="1426">
        <f t="shared" si="385"/>
        <v>1500000</v>
      </c>
      <c r="AS737" s="1426">
        <f t="shared" si="386"/>
        <v>1500000</v>
      </c>
      <c r="AT737" s="1426">
        <f t="shared" si="387"/>
        <v>1500000</v>
      </c>
      <c r="AU737" s="1426">
        <f t="shared" si="388"/>
        <v>1500000</v>
      </c>
      <c r="AV737" s="1426">
        <f t="shared" si="389"/>
        <v>750000</v>
      </c>
      <c r="AW737" s="1426">
        <f t="shared" si="390"/>
        <v>750000</v>
      </c>
      <c r="AX737" s="1431"/>
      <c r="AY737" s="1432"/>
      <c r="AZ737" s="41">
        <f t="shared" si="360"/>
        <v>15000000</v>
      </c>
      <c r="BA737" s="41">
        <f t="shared" si="370"/>
        <v>0</v>
      </c>
      <c r="BB737" s="73" t="s">
        <v>116</v>
      </c>
      <c r="BD737" s="75"/>
    </row>
    <row r="738" spans="1:58" s="74" customFormat="1" ht="23.25">
      <c r="A738" s="287">
        <v>2</v>
      </c>
      <c r="B738" s="1400">
        <v>14</v>
      </c>
      <c r="C738" s="1423" t="s">
        <v>969</v>
      </c>
      <c r="D738" s="1400">
        <v>5.0999999999999996</v>
      </c>
      <c r="E738" s="73">
        <v>10</v>
      </c>
      <c r="F738" s="287" t="s">
        <v>443</v>
      </c>
      <c r="G738" s="287" t="s">
        <v>695</v>
      </c>
      <c r="H738" s="287" t="s">
        <v>66</v>
      </c>
      <c r="I738" s="1434" t="s">
        <v>960</v>
      </c>
      <c r="J738" s="1435" t="s">
        <v>68</v>
      </c>
      <c r="K738" s="1436">
        <v>18.433087</v>
      </c>
      <c r="L738" s="1436">
        <v>99.524647000000002</v>
      </c>
      <c r="M738" s="1426">
        <v>15000000</v>
      </c>
      <c r="N738" s="478">
        <f t="shared" si="374"/>
        <v>15000000</v>
      </c>
      <c r="O738" s="1406"/>
      <c r="P738" s="1400">
        <v>1</v>
      </c>
      <c r="Q738" s="1400">
        <v>1</v>
      </c>
      <c r="R738" s="1400">
        <f t="shared" si="375"/>
        <v>4</v>
      </c>
      <c r="S738" s="1522">
        <f t="shared" si="375"/>
        <v>2</v>
      </c>
      <c r="T738" s="1522">
        <f t="shared" si="375"/>
        <v>2</v>
      </c>
      <c r="U738" s="1407">
        <v>0</v>
      </c>
      <c r="V738" s="1426">
        <v>1500</v>
      </c>
      <c r="W738" s="478">
        <v>100</v>
      </c>
      <c r="X738" s="1406">
        <v>0</v>
      </c>
      <c r="Y738" s="1426">
        <v>1000</v>
      </c>
      <c r="Z738" s="1426">
        <v>100</v>
      </c>
      <c r="AA738" s="199"/>
      <c r="AB738" s="1427"/>
      <c r="AC738" s="1438">
        <v>2565</v>
      </c>
      <c r="AD738" s="1428">
        <v>2565</v>
      </c>
      <c r="AE738" s="1400">
        <v>9</v>
      </c>
      <c r="AF738" s="1400">
        <v>300</v>
      </c>
      <c r="AG738" s="1400" t="str">
        <f t="shared" si="376"/>
        <v>สชป.2</v>
      </c>
      <c r="AH738" s="1437"/>
      <c r="AI738" s="1437"/>
      <c r="AJ738" s="1417">
        <f t="shared" si="377"/>
        <v>15000000</v>
      </c>
      <c r="AK738" s="911">
        <f t="shared" si="379"/>
        <v>10500000</v>
      </c>
      <c r="AL738" s="1430">
        <f t="shared" si="380"/>
        <v>4500000</v>
      </c>
      <c r="AM738" s="478"/>
      <c r="AN738" s="478">
        <f t="shared" si="381"/>
        <v>3000000</v>
      </c>
      <c r="AO738" s="478">
        <f t="shared" si="382"/>
        <v>1500000</v>
      </c>
      <c r="AP738" s="1426">
        <f t="shared" si="383"/>
        <v>1500000</v>
      </c>
      <c r="AQ738" s="1426">
        <f t="shared" si="384"/>
        <v>1500000</v>
      </c>
      <c r="AR738" s="1426">
        <f t="shared" si="385"/>
        <v>1500000</v>
      </c>
      <c r="AS738" s="1426">
        <f t="shared" si="386"/>
        <v>1500000</v>
      </c>
      <c r="AT738" s="1426">
        <f t="shared" si="387"/>
        <v>1500000</v>
      </c>
      <c r="AU738" s="1426">
        <f t="shared" si="388"/>
        <v>1500000</v>
      </c>
      <c r="AV738" s="1426">
        <f t="shared" si="389"/>
        <v>750000</v>
      </c>
      <c r="AW738" s="1426">
        <f t="shared" si="390"/>
        <v>750000</v>
      </c>
      <c r="AX738" s="1431"/>
      <c r="AY738" s="1432"/>
      <c r="AZ738" s="41">
        <f t="shared" si="360"/>
        <v>15000000</v>
      </c>
      <c r="BA738" s="41">
        <f t="shared" si="370"/>
        <v>0</v>
      </c>
      <c r="BB738" s="73" t="s">
        <v>116</v>
      </c>
      <c r="BD738" s="75"/>
    </row>
    <row r="739" spans="1:58" s="74" customFormat="1" ht="23.25">
      <c r="A739" s="287">
        <v>2</v>
      </c>
      <c r="B739" s="1400">
        <v>15</v>
      </c>
      <c r="C739" s="1423" t="s">
        <v>970</v>
      </c>
      <c r="D739" s="1400">
        <v>5.0999999999999996</v>
      </c>
      <c r="E739" s="73">
        <v>10</v>
      </c>
      <c r="F739" s="287" t="s">
        <v>336</v>
      </c>
      <c r="G739" s="287" t="s">
        <v>162</v>
      </c>
      <c r="H739" s="287" t="s">
        <v>66</v>
      </c>
      <c r="I739" s="1434" t="s">
        <v>160</v>
      </c>
      <c r="J739" s="1435" t="s">
        <v>68</v>
      </c>
      <c r="K739" s="1436">
        <v>18.234999999999999</v>
      </c>
      <c r="L739" s="1436">
        <v>99.218333333333334</v>
      </c>
      <c r="M739" s="1426">
        <v>20000000</v>
      </c>
      <c r="N739" s="478">
        <f t="shared" si="374"/>
        <v>20000000</v>
      </c>
      <c r="O739" s="1406"/>
      <c r="P739" s="1400">
        <v>1</v>
      </c>
      <c r="Q739" s="1400">
        <v>1</v>
      </c>
      <c r="R739" s="1400">
        <f t="shared" si="375"/>
        <v>4</v>
      </c>
      <c r="S739" s="1522">
        <f t="shared" si="375"/>
        <v>2</v>
      </c>
      <c r="T739" s="1522">
        <f t="shared" si="375"/>
        <v>2</v>
      </c>
      <c r="U739" s="1407">
        <v>0</v>
      </c>
      <c r="V739" s="1426">
        <v>1500</v>
      </c>
      <c r="W739" s="478">
        <v>100</v>
      </c>
      <c r="X739" s="1406">
        <v>0</v>
      </c>
      <c r="Y739" s="1426">
        <v>1000</v>
      </c>
      <c r="Z739" s="1426">
        <v>100</v>
      </c>
      <c r="AA739" s="199"/>
      <c r="AB739" s="1427"/>
      <c r="AC739" s="1438">
        <v>2565</v>
      </c>
      <c r="AD739" s="1428">
        <v>2565</v>
      </c>
      <c r="AE739" s="1400">
        <v>9</v>
      </c>
      <c r="AF739" s="1400">
        <v>300</v>
      </c>
      <c r="AG739" s="1400" t="str">
        <f t="shared" si="376"/>
        <v>สชป.2</v>
      </c>
      <c r="AH739" s="1437"/>
      <c r="AI739" s="1437"/>
      <c r="AJ739" s="1417">
        <f t="shared" si="377"/>
        <v>20000000</v>
      </c>
      <c r="AK739" s="911">
        <f t="shared" si="379"/>
        <v>14000000</v>
      </c>
      <c r="AL739" s="1430">
        <f t="shared" si="380"/>
        <v>6000000</v>
      </c>
      <c r="AM739" s="478"/>
      <c r="AN739" s="478">
        <f t="shared" si="381"/>
        <v>4000000</v>
      </c>
      <c r="AO739" s="478">
        <f t="shared" si="382"/>
        <v>2000000</v>
      </c>
      <c r="AP739" s="1426">
        <f t="shared" si="383"/>
        <v>2000000</v>
      </c>
      <c r="AQ739" s="1426">
        <f t="shared" si="384"/>
        <v>2000000</v>
      </c>
      <c r="AR739" s="1426">
        <f t="shared" si="385"/>
        <v>2000000</v>
      </c>
      <c r="AS739" s="1426">
        <f t="shared" si="386"/>
        <v>2000000</v>
      </c>
      <c r="AT739" s="1426">
        <f t="shared" si="387"/>
        <v>2000000</v>
      </c>
      <c r="AU739" s="1426">
        <f t="shared" si="388"/>
        <v>2000000</v>
      </c>
      <c r="AV739" s="1426">
        <f t="shared" si="389"/>
        <v>1000000</v>
      </c>
      <c r="AW739" s="1426">
        <f t="shared" si="390"/>
        <v>1000000</v>
      </c>
      <c r="AX739" s="1431"/>
      <c r="AY739" s="1432"/>
      <c r="AZ739" s="41">
        <f t="shared" si="360"/>
        <v>20000000</v>
      </c>
      <c r="BA739" s="41">
        <f t="shared" si="370"/>
        <v>0</v>
      </c>
      <c r="BB739" s="73" t="s">
        <v>116</v>
      </c>
      <c r="BD739" s="75"/>
    </row>
    <row r="740" spans="1:58" s="74" customFormat="1" ht="23.25">
      <c r="A740" s="287">
        <v>2</v>
      </c>
      <c r="B740" s="1400">
        <v>16</v>
      </c>
      <c r="C740" s="1423" t="s">
        <v>971</v>
      </c>
      <c r="D740" s="1400">
        <v>5.0999999999999996</v>
      </c>
      <c r="E740" s="73">
        <v>10</v>
      </c>
      <c r="F740" s="287" t="s">
        <v>353</v>
      </c>
      <c r="G740" s="287" t="s">
        <v>162</v>
      </c>
      <c r="H740" s="287" t="s">
        <v>66</v>
      </c>
      <c r="I740" s="1434" t="s">
        <v>972</v>
      </c>
      <c r="J740" s="1435" t="s">
        <v>68</v>
      </c>
      <c r="K740" s="1425">
        <v>18.425872129999998</v>
      </c>
      <c r="L740" s="1425">
        <v>99.354354409999999</v>
      </c>
      <c r="M740" s="1426">
        <v>12000000</v>
      </c>
      <c r="N740" s="478">
        <f t="shared" si="374"/>
        <v>12000000</v>
      </c>
      <c r="O740" s="1406"/>
      <c r="P740" s="1400">
        <v>1</v>
      </c>
      <c r="Q740" s="1400">
        <v>1</v>
      </c>
      <c r="R740" s="1400">
        <f t="shared" si="375"/>
        <v>4</v>
      </c>
      <c r="S740" s="1522">
        <f t="shared" si="375"/>
        <v>2</v>
      </c>
      <c r="T740" s="1522">
        <f t="shared" si="375"/>
        <v>2</v>
      </c>
      <c r="U740" s="1407">
        <v>0</v>
      </c>
      <c r="V740" s="477">
        <v>2000</v>
      </c>
      <c r="W740" s="478">
        <v>100</v>
      </c>
      <c r="X740" s="1406">
        <v>0</v>
      </c>
      <c r="Y740" s="1426">
        <v>1000</v>
      </c>
      <c r="Z740" s="1426">
        <v>100</v>
      </c>
      <c r="AA740" s="199"/>
      <c r="AB740" s="1427"/>
      <c r="AC740" s="1438">
        <v>2565</v>
      </c>
      <c r="AD740" s="1428">
        <v>2565</v>
      </c>
      <c r="AE740" s="1400">
        <v>9</v>
      </c>
      <c r="AF740" s="1400">
        <v>300</v>
      </c>
      <c r="AG740" s="1400" t="str">
        <f t="shared" si="376"/>
        <v>สชป.2</v>
      </c>
      <c r="AH740" s="1437"/>
      <c r="AI740" s="1437"/>
      <c r="AJ740" s="1417">
        <f t="shared" si="377"/>
        <v>12000000</v>
      </c>
      <c r="AK740" s="911">
        <f t="shared" si="379"/>
        <v>8400000</v>
      </c>
      <c r="AL740" s="1430">
        <f t="shared" si="380"/>
        <v>3600000</v>
      </c>
      <c r="AM740" s="478"/>
      <c r="AN740" s="478">
        <f t="shared" si="381"/>
        <v>2400000</v>
      </c>
      <c r="AO740" s="478">
        <f t="shared" si="382"/>
        <v>1200000</v>
      </c>
      <c r="AP740" s="1426">
        <f t="shared" si="383"/>
        <v>1200000</v>
      </c>
      <c r="AQ740" s="1426">
        <f t="shared" si="384"/>
        <v>1200000</v>
      </c>
      <c r="AR740" s="1426">
        <f t="shared" si="385"/>
        <v>1200000</v>
      </c>
      <c r="AS740" s="1426">
        <f t="shared" si="386"/>
        <v>1200000</v>
      </c>
      <c r="AT740" s="1426">
        <f t="shared" si="387"/>
        <v>1200000</v>
      </c>
      <c r="AU740" s="1426">
        <f t="shared" si="388"/>
        <v>1200000</v>
      </c>
      <c r="AV740" s="1426">
        <f t="shared" si="389"/>
        <v>600000</v>
      </c>
      <c r="AW740" s="1426">
        <f t="shared" si="390"/>
        <v>600000</v>
      </c>
      <c r="AX740" s="1431"/>
      <c r="AY740" s="1432"/>
      <c r="AZ740" s="41">
        <f t="shared" si="360"/>
        <v>12000000</v>
      </c>
      <c r="BA740" s="41">
        <f t="shared" si="370"/>
        <v>0</v>
      </c>
      <c r="BB740" s="73" t="s">
        <v>116</v>
      </c>
      <c r="BD740" s="75"/>
    </row>
    <row r="741" spans="1:58" s="74" customFormat="1" ht="23.25">
      <c r="A741" s="287">
        <v>2</v>
      </c>
      <c r="B741" s="1400">
        <v>17</v>
      </c>
      <c r="C741" s="1423" t="s">
        <v>973</v>
      </c>
      <c r="D741" s="1400">
        <v>5.0999999999999996</v>
      </c>
      <c r="E741" s="73">
        <v>10</v>
      </c>
      <c r="F741" s="287" t="s">
        <v>974</v>
      </c>
      <c r="G741" s="287" t="s">
        <v>362</v>
      </c>
      <c r="H741" s="287" t="s">
        <v>66</v>
      </c>
      <c r="I741" s="1434" t="s">
        <v>960</v>
      </c>
      <c r="J741" s="1435" t="s">
        <v>68</v>
      </c>
      <c r="K741" s="1425">
        <v>18.1244382</v>
      </c>
      <c r="L741" s="1425">
        <v>99.404579560000002</v>
      </c>
      <c r="M741" s="1426">
        <v>10000000</v>
      </c>
      <c r="N741" s="478">
        <f t="shared" si="374"/>
        <v>10000000</v>
      </c>
      <c r="O741" s="1406"/>
      <c r="P741" s="1400">
        <v>1</v>
      </c>
      <c r="Q741" s="1400">
        <v>1</v>
      </c>
      <c r="R741" s="1400">
        <f t="shared" si="375"/>
        <v>4</v>
      </c>
      <c r="S741" s="1522">
        <f t="shared" si="375"/>
        <v>2</v>
      </c>
      <c r="T741" s="1522">
        <f t="shared" si="375"/>
        <v>2</v>
      </c>
      <c r="U741" s="1407">
        <v>0</v>
      </c>
      <c r="V741" s="477">
        <v>2000</v>
      </c>
      <c r="W741" s="478">
        <v>100</v>
      </c>
      <c r="X741" s="1406">
        <v>0</v>
      </c>
      <c r="Y741" s="1426">
        <v>1000</v>
      </c>
      <c r="Z741" s="1426">
        <v>100</v>
      </c>
      <c r="AA741" s="199"/>
      <c r="AB741" s="1427"/>
      <c r="AC741" s="1438">
        <v>2565</v>
      </c>
      <c r="AD741" s="1428">
        <v>2565</v>
      </c>
      <c r="AE741" s="1400">
        <v>9</v>
      </c>
      <c r="AF741" s="1400">
        <v>300</v>
      </c>
      <c r="AG741" s="1400" t="str">
        <f t="shared" si="376"/>
        <v>สชป.2</v>
      </c>
      <c r="AH741" s="1437"/>
      <c r="AI741" s="1437"/>
      <c r="AJ741" s="1417">
        <f t="shared" si="377"/>
        <v>10000000</v>
      </c>
      <c r="AK741" s="911">
        <f t="shared" si="379"/>
        <v>7000000</v>
      </c>
      <c r="AL741" s="1430">
        <f t="shared" si="380"/>
        <v>3000000</v>
      </c>
      <c r="AM741" s="478"/>
      <c r="AN741" s="478">
        <f t="shared" si="381"/>
        <v>2000000</v>
      </c>
      <c r="AO741" s="478">
        <f t="shared" si="382"/>
        <v>1000000</v>
      </c>
      <c r="AP741" s="1426">
        <f t="shared" si="383"/>
        <v>1000000</v>
      </c>
      <c r="AQ741" s="1426">
        <f t="shared" si="384"/>
        <v>1000000</v>
      </c>
      <c r="AR741" s="1426">
        <f t="shared" si="385"/>
        <v>1000000</v>
      </c>
      <c r="AS741" s="1426">
        <f t="shared" si="386"/>
        <v>1000000</v>
      </c>
      <c r="AT741" s="1426">
        <f t="shared" si="387"/>
        <v>1000000</v>
      </c>
      <c r="AU741" s="1426">
        <f t="shared" si="388"/>
        <v>1000000</v>
      </c>
      <c r="AV741" s="1426">
        <f t="shared" si="389"/>
        <v>500000</v>
      </c>
      <c r="AW741" s="1426">
        <f t="shared" si="390"/>
        <v>500000</v>
      </c>
      <c r="AX741" s="1431"/>
      <c r="AY741" s="1432"/>
      <c r="AZ741" s="41">
        <f t="shared" si="360"/>
        <v>10000000</v>
      </c>
      <c r="BA741" s="41">
        <f t="shared" si="370"/>
        <v>0</v>
      </c>
      <c r="BB741" s="73" t="s">
        <v>116</v>
      </c>
      <c r="BD741" s="75"/>
    </row>
    <row r="742" spans="1:58" s="74" customFormat="1" ht="23.25">
      <c r="A742" s="287">
        <v>2</v>
      </c>
      <c r="B742" s="1400">
        <v>18</v>
      </c>
      <c r="C742" s="1423" t="s">
        <v>975</v>
      </c>
      <c r="D742" s="1400">
        <v>5.0999999999999996</v>
      </c>
      <c r="E742" s="73">
        <v>10</v>
      </c>
      <c r="F742" s="287" t="s">
        <v>332</v>
      </c>
      <c r="G742" s="287" t="s">
        <v>332</v>
      </c>
      <c r="H742" s="287" t="s">
        <v>83</v>
      </c>
      <c r="I742" s="1434" t="s">
        <v>957</v>
      </c>
      <c r="J742" s="1435" t="s">
        <v>85</v>
      </c>
      <c r="K742" s="1425">
        <v>18.323499999999999</v>
      </c>
      <c r="L742" s="1425">
        <v>100.68340000000001</v>
      </c>
      <c r="M742" s="1426">
        <v>15000000</v>
      </c>
      <c r="N742" s="478">
        <f t="shared" si="374"/>
        <v>15000000</v>
      </c>
      <c r="O742" s="1406"/>
      <c r="P742" s="1400">
        <v>1</v>
      </c>
      <c r="Q742" s="1400">
        <v>1</v>
      </c>
      <c r="R742" s="1400">
        <f t="shared" si="375"/>
        <v>4</v>
      </c>
      <c r="S742" s="1522">
        <f t="shared" si="375"/>
        <v>2</v>
      </c>
      <c r="T742" s="1522">
        <f t="shared" si="375"/>
        <v>2</v>
      </c>
      <c r="U742" s="1407">
        <v>0</v>
      </c>
      <c r="V742" s="477">
        <v>2000</v>
      </c>
      <c r="W742" s="478">
        <v>100</v>
      </c>
      <c r="X742" s="1406">
        <v>0</v>
      </c>
      <c r="Y742" s="1426">
        <v>1000</v>
      </c>
      <c r="Z742" s="1426">
        <v>100</v>
      </c>
      <c r="AA742" s="199"/>
      <c r="AB742" s="1427"/>
      <c r="AC742" s="1438">
        <v>2565</v>
      </c>
      <c r="AD742" s="1428">
        <v>2565</v>
      </c>
      <c r="AE742" s="1400">
        <v>9</v>
      </c>
      <c r="AF742" s="1400">
        <v>300</v>
      </c>
      <c r="AG742" s="1400" t="str">
        <f t="shared" si="376"/>
        <v>สชป.2</v>
      </c>
      <c r="AH742" s="1437"/>
      <c r="AI742" s="1437"/>
      <c r="AJ742" s="1417">
        <f t="shared" si="377"/>
        <v>15000000</v>
      </c>
      <c r="AK742" s="911">
        <f t="shared" si="379"/>
        <v>10500000</v>
      </c>
      <c r="AL742" s="1430">
        <f t="shared" si="380"/>
        <v>4500000</v>
      </c>
      <c r="AM742" s="478"/>
      <c r="AN742" s="478">
        <f t="shared" si="381"/>
        <v>3000000</v>
      </c>
      <c r="AO742" s="478">
        <f t="shared" si="382"/>
        <v>1500000</v>
      </c>
      <c r="AP742" s="1426">
        <f t="shared" si="383"/>
        <v>1500000</v>
      </c>
      <c r="AQ742" s="1426">
        <f t="shared" si="384"/>
        <v>1500000</v>
      </c>
      <c r="AR742" s="1426">
        <f t="shared" si="385"/>
        <v>1500000</v>
      </c>
      <c r="AS742" s="1426">
        <f t="shared" si="386"/>
        <v>1500000</v>
      </c>
      <c r="AT742" s="1426">
        <f t="shared" si="387"/>
        <v>1500000</v>
      </c>
      <c r="AU742" s="1426">
        <f t="shared" si="388"/>
        <v>1500000</v>
      </c>
      <c r="AV742" s="1426">
        <f t="shared" si="389"/>
        <v>750000</v>
      </c>
      <c r="AW742" s="1426">
        <f t="shared" si="390"/>
        <v>750000</v>
      </c>
      <c r="AX742" s="1431"/>
      <c r="AY742" s="1432"/>
      <c r="AZ742" s="41">
        <f t="shared" si="360"/>
        <v>15000000</v>
      </c>
      <c r="BA742" s="41">
        <f t="shared" si="370"/>
        <v>0</v>
      </c>
      <c r="BB742" s="73" t="s">
        <v>116</v>
      </c>
      <c r="BD742" s="75"/>
    </row>
    <row r="743" spans="1:58" s="1400" customFormat="1" ht="21" customHeight="1">
      <c r="C743" s="1401"/>
      <c r="F743" s="69"/>
      <c r="G743" s="69"/>
      <c r="H743" s="69"/>
      <c r="I743" s="1414"/>
      <c r="J743" s="1404"/>
      <c r="K743" s="1439"/>
      <c r="L743" s="1439"/>
      <c r="M743" s="1406"/>
      <c r="N743" s="1406"/>
      <c r="O743" s="1440"/>
      <c r="U743" s="1407"/>
      <c r="V743" s="575"/>
      <c r="W743" s="1406"/>
      <c r="X743" s="1406"/>
      <c r="Y743" s="1406"/>
      <c r="Z743" s="1406"/>
      <c r="AC743" s="1415"/>
      <c r="AD743" s="1415"/>
      <c r="AJ743" s="1406"/>
      <c r="AK743" s="575"/>
      <c r="AL743" s="1406"/>
      <c r="AM743" s="1406"/>
      <c r="AN743" s="478">
        <f t="shared" si="381"/>
        <v>0</v>
      </c>
      <c r="AO743" s="478">
        <f t="shared" si="382"/>
        <v>0</v>
      </c>
      <c r="AP743" s="1426">
        <f t="shared" si="383"/>
        <v>0</v>
      </c>
      <c r="AQ743" s="1426">
        <f t="shared" si="384"/>
        <v>0</v>
      </c>
      <c r="AR743" s="1426">
        <f t="shared" si="385"/>
        <v>0</v>
      </c>
      <c r="AS743" s="1426">
        <f t="shared" si="386"/>
        <v>0</v>
      </c>
      <c r="AT743" s="1426">
        <f t="shared" si="387"/>
        <v>0</v>
      </c>
      <c r="AU743" s="1426">
        <f t="shared" si="388"/>
        <v>0</v>
      </c>
      <c r="AV743" s="1426">
        <f t="shared" si="389"/>
        <v>0</v>
      </c>
      <c r="AW743" s="1426">
        <f t="shared" si="390"/>
        <v>0</v>
      </c>
      <c r="AX743" s="1408"/>
      <c r="AY743" s="1409"/>
      <c r="AZ743" s="41">
        <f t="shared" si="360"/>
        <v>0</v>
      </c>
      <c r="BA743" s="41">
        <f t="shared" si="370"/>
        <v>0</v>
      </c>
      <c r="BB743" s="1410" t="s">
        <v>116</v>
      </c>
      <c r="BC743" s="1410"/>
      <c r="BD743" s="1411"/>
      <c r="BE743" s="1410"/>
      <c r="BF743" s="1410"/>
    </row>
    <row r="744" spans="1:58" s="1449" customFormat="1" ht="23.25">
      <c r="A744" s="1441"/>
      <c r="B744" s="1442">
        <f>+B745</f>
        <v>21</v>
      </c>
      <c r="C744" s="1443" t="s">
        <v>976</v>
      </c>
      <c r="D744" s="1444"/>
      <c r="E744" s="1442"/>
      <c r="F744" s="1442"/>
      <c r="G744" s="1442"/>
      <c r="H744" s="1442"/>
      <c r="I744" s="1442"/>
      <c r="J744" s="1442"/>
      <c r="K744" s="1442"/>
      <c r="L744" s="1442"/>
      <c r="M744" s="1445">
        <f>+M745</f>
        <v>220000000</v>
      </c>
      <c r="N744" s="1445">
        <f t="shared" ref="N744:AX744" si="391">+N745</f>
        <v>204000000</v>
      </c>
      <c r="O744" s="1445">
        <f t="shared" si="391"/>
        <v>16000000</v>
      </c>
      <c r="P744" s="1445">
        <f t="shared" si="391"/>
        <v>0</v>
      </c>
      <c r="Q744" s="1445">
        <f t="shared" si="391"/>
        <v>0</v>
      </c>
      <c r="R744" s="1445">
        <f t="shared" si="391"/>
        <v>0</v>
      </c>
      <c r="S744" s="1445">
        <f t="shared" si="391"/>
        <v>0</v>
      </c>
      <c r="T744" s="1445">
        <f t="shared" si="391"/>
        <v>0</v>
      </c>
      <c r="U744" s="1445">
        <f t="shared" si="391"/>
        <v>0</v>
      </c>
      <c r="V744" s="1445">
        <f t="shared" si="391"/>
        <v>52500</v>
      </c>
      <c r="W744" s="1445">
        <f t="shared" si="391"/>
        <v>206</v>
      </c>
      <c r="X744" s="1445">
        <f t="shared" si="391"/>
        <v>0</v>
      </c>
      <c r="Y744" s="1445">
        <f t="shared" si="391"/>
        <v>1387</v>
      </c>
      <c r="Z744" s="1445">
        <f t="shared" si="391"/>
        <v>90</v>
      </c>
      <c r="AA744" s="1445">
        <f t="shared" si="391"/>
        <v>0</v>
      </c>
      <c r="AB744" s="1445">
        <f t="shared" si="391"/>
        <v>0</v>
      </c>
      <c r="AC744" s="1445">
        <f t="shared" si="391"/>
        <v>0</v>
      </c>
      <c r="AD744" s="1445">
        <f t="shared" si="391"/>
        <v>0</v>
      </c>
      <c r="AE744" s="1445">
        <f t="shared" si="391"/>
        <v>0</v>
      </c>
      <c r="AF744" s="1445">
        <f t="shared" si="391"/>
        <v>0</v>
      </c>
      <c r="AG744" s="1445">
        <f t="shared" si="391"/>
        <v>0</v>
      </c>
      <c r="AH744" s="1445">
        <f t="shared" si="391"/>
        <v>0</v>
      </c>
      <c r="AI744" s="1445">
        <f t="shared" si="391"/>
        <v>0</v>
      </c>
      <c r="AJ744" s="1445">
        <f t="shared" si="391"/>
        <v>220000000</v>
      </c>
      <c r="AK744" s="1445">
        <f t="shared" si="391"/>
        <v>205947041</v>
      </c>
      <c r="AL744" s="1445">
        <f t="shared" si="391"/>
        <v>14052959</v>
      </c>
      <c r="AM744" s="1445">
        <f t="shared" si="391"/>
        <v>0</v>
      </c>
      <c r="AN744" s="1445">
        <f t="shared" si="391"/>
        <v>44000000</v>
      </c>
      <c r="AO744" s="1445">
        <f t="shared" si="391"/>
        <v>22000000</v>
      </c>
      <c r="AP744" s="1445">
        <f t="shared" si="391"/>
        <v>22000000</v>
      </c>
      <c r="AQ744" s="1445">
        <f t="shared" si="391"/>
        <v>22000000</v>
      </c>
      <c r="AR744" s="1445">
        <f t="shared" si="391"/>
        <v>22000000</v>
      </c>
      <c r="AS744" s="1445">
        <f t="shared" si="391"/>
        <v>22000000</v>
      </c>
      <c r="AT744" s="1445">
        <f t="shared" si="391"/>
        <v>22000000</v>
      </c>
      <c r="AU744" s="1445">
        <f t="shared" si="391"/>
        <v>22000000</v>
      </c>
      <c r="AV744" s="1445">
        <f t="shared" si="391"/>
        <v>11000000</v>
      </c>
      <c r="AW744" s="1445">
        <f t="shared" si="391"/>
        <v>11000000</v>
      </c>
      <c r="AX744" s="1446">
        <f t="shared" si="391"/>
        <v>0</v>
      </c>
      <c r="AY744" s="1446"/>
      <c r="AZ744" s="41">
        <f t="shared" si="360"/>
        <v>220000000</v>
      </c>
      <c r="BA744" s="41">
        <f t="shared" si="370"/>
        <v>0</v>
      </c>
      <c r="BB744" s="1447">
        <v>3</v>
      </c>
      <c r="BC744" s="1448"/>
    </row>
    <row r="745" spans="1:58" s="226" customFormat="1" ht="23.25">
      <c r="B745" s="223">
        <f>COUNT(B747:B767)</f>
        <v>21</v>
      </c>
      <c r="C745" s="264" t="s">
        <v>155</v>
      </c>
      <c r="D745" s="264"/>
      <c r="E745" s="223"/>
      <c r="F745" s="223"/>
      <c r="G745" s="223"/>
      <c r="H745" s="223"/>
      <c r="I745" s="223"/>
      <c r="J745" s="223"/>
      <c r="K745" s="223"/>
      <c r="L745" s="223"/>
      <c r="M745" s="227">
        <f>SUM(M746:M768)</f>
        <v>220000000</v>
      </c>
      <c r="N745" s="227">
        <f t="shared" ref="N745:O745" si="392">SUM(N747:N767)</f>
        <v>204000000</v>
      </c>
      <c r="O745" s="227">
        <f t="shared" si="392"/>
        <v>16000000</v>
      </c>
      <c r="P745" s="223"/>
      <c r="U745" s="228">
        <f>SUM(U747:U749)</f>
        <v>0</v>
      </c>
      <c r="V745" s="227">
        <f t="shared" ref="V745:Z745" si="393">SUM(V747:V749)</f>
        <v>52500</v>
      </c>
      <c r="W745" s="227">
        <f t="shared" si="393"/>
        <v>206</v>
      </c>
      <c r="X745" s="227">
        <f t="shared" si="393"/>
        <v>0</v>
      </c>
      <c r="Y745" s="227">
        <f t="shared" si="393"/>
        <v>1387</v>
      </c>
      <c r="Z745" s="227">
        <f t="shared" si="393"/>
        <v>90</v>
      </c>
      <c r="AH745" s="223"/>
      <c r="AI745" s="223"/>
      <c r="AJ745" s="227">
        <f>SUM(AJ746:AJ768)</f>
        <v>220000000</v>
      </c>
      <c r="AK745" s="227">
        <f t="shared" ref="AK745:AM745" si="394">SUM(AK747:AK767)</f>
        <v>205947041</v>
      </c>
      <c r="AL745" s="227">
        <f t="shared" si="394"/>
        <v>14052959</v>
      </c>
      <c r="AM745" s="227">
        <f t="shared" si="394"/>
        <v>0</v>
      </c>
      <c r="AN745" s="227">
        <f>SUM(AN746:AN768)</f>
        <v>44000000</v>
      </c>
      <c r="AO745" s="227">
        <f t="shared" ref="AO745:AW745" si="395">SUM(AO746:AO768)</f>
        <v>22000000</v>
      </c>
      <c r="AP745" s="227">
        <f t="shared" si="395"/>
        <v>22000000</v>
      </c>
      <c r="AQ745" s="227">
        <f t="shared" si="395"/>
        <v>22000000</v>
      </c>
      <c r="AR745" s="227">
        <f t="shared" si="395"/>
        <v>22000000</v>
      </c>
      <c r="AS745" s="227">
        <f t="shared" si="395"/>
        <v>22000000</v>
      </c>
      <c r="AT745" s="227">
        <f t="shared" si="395"/>
        <v>22000000</v>
      </c>
      <c r="AU745" s="227">
        <f t="shared" si="395"/>
        <v>22000000</v>
      </c>
      <c r="AV745" s="227">
        <f t="shared" si="395"/>
        <v>11000000</v>
      </c>
      <c r="AW745" s="227">
        <f t="shared" si="395"/>
        <v>11000000</v>
      </c>
      <c r="AX745" s="266">
        <f t="shared" ref="AX745" si="396">SUM(AX747:AX767)</f>
        <v>0</v>
      </c>
      <c r="AY745" s="266"/>
      <c r="AZ745" s="41">
        <f t="shared" si="360"/>
        <v>220000000</v>
      </c>
      <c r="BA745" s="41">
        <f t="shared" si="370"/>
        <v>0</v>
      </c>
      <c r="BB745" s="254" t="s">
        <v>116</v>
      </c>
      <c r="BC745" s="1450"/>
      <c r="BD745" s="1451"/>
    </row>
    <row r="746" spans="1:58" s="74" customFormat="1" ht="23.25">
      <c r="B746" s="73"/>
      <c r="C746" s="1233"/>
      <c r="D746" s="1233"/>
      <c r="E746" s="73"/>
      <c r="F746" s="73"/>
      <c r="G746" s="73"/>
      <c r="H746" s="73"/>
      <c r="I746" s="73"/>
      <c r="J746" s="73"/>
      <c r="K746" s="73"/>
      <c r="L746" s="73"/>
      <c r="M746" s="1234"/>
      <c r="N746" s="1234"/>
      <c r="O746" s="73"/>
      <c r="P746" s="73"/>
      <c r="AH746" s="73"/>
      <c r="AI746" s="73"/>
      <c r="AJ746" s="418"/>
      <c r="AK746" s="911"/>
      <c r="AL746" s="1234"/>
      <c r="AM746" s="1234"/>
      <c r="AN746" s="1234"/>
      <c r="AO746" s="1234"/>
      <c r="AP746" s="1234"/>
      <c r="AQ746" s="1234"/>
      <c r="AR746" s="1234"/>
      <c r="AS746" s="1234"/>
      <c r="AT746" s="1234"/>
      <c r="AU746" s="1234"/>
      <c r="AV746" s="1234"/>
      <c r="AW746" s="1234"/>
      <c r="AX746" s="1235"/>
      <c r="AY746" s="378"/>
      <c r="AZ746" s="41">
        <f>SUM(AZ747:AZ768)</f>
        <v>220000000</v>
      </c>
      <c r="BA746" s="41"/>
      <c r="BB746" s="73" t="s">
        <v>116</v>
      </c>
      <c r="BD746" s="75"/>
    </row>
    <row r="747" spans="1:58" s="1400" customFormat="1" ht="21" customHeight="1">
      <c r="A747" s="1400">
        <v>2</v>
      </c>
      <c r="B747" s="1400">
        <v>1</v>
      </c>
      <c r="C747" s="1401" t="s">
        <v>977</v>
      </c>
      <c r="D747" s="1400">
        <v>5.2</v>
      </c>
      <c r="E747" s="1400">
        <v>12</v>
      </c>
      <c r="F747" s="1402" t="s">
        <v>169</v>
      </c>
      <c r="G747" s="1402" t="s">
        <v>65</v>
      </c>
      <c r="H747" s="1402" t="s">
        <v>89</v>
      </c>
      <c r="I747" s="1403" t="s">
        <v>194</v>
      </c>
      <c r="J747" s="1404" t="s">
        <v>90</v>
      </c>
      <c r="K747" s="1405">
        <v>19.3569</v>
      </c>
      <c r="L747" s="1405">
        <v>99.853300000000004</v>
      </c>
      <c r="M747" s="1406">
        <v>10000000</v>
      </c>
      <c r="N747" s="1406">
        <v>6000000</v>
      </c>
      <c r="O747" s="1406">
        <f>M747-N747</f>
        <v>4000000</v>
      </c>
      <c r="P747" s="1400">
        <v>1</v>
      </c>
      <c r="Q747" s="1400">
        <v>1</v>
      </c>
      <c r="R747" s="1400">
        <v>4</v>
      </c>
      <c r="S747" s="1400">
        <v>1</v>
      </c>
      <c r="T747" s="1522">
        <v>2</v>
      </c>
      <c r="U747" s="1407">
        <v>0</v>
      </c>
      <c r="V747" s="575">
        <v>45650</v>
      </c>
      <c r="W747" s="1406">
        <v>50</v>
      </c>
      <c r="X747" s="1406">
        <v>0</v>
      </c>
      <c r="Y747" s="1406">
        <v>500</v>
      </c>
      <c r="Z747" s="1406">
        <v>20</v>
      </c>
      <c r="AC747" s="1400">
        <v>2563</v>
      </c>
      <c r="AD747" s="1400">
        <v>2563</v>
      </c>
      <c r="AE747" s="1400">
        <v>9</v>
      </c>
      <c r="AF747" s="1400">
        <v>300</v>
      </c>
      <c r="AG747" s="1400" t="s">
        <v>115</v>
      </c>
      <c r="AJ747" s="1406">
        <v>10000000</v>
      </c>
      <c r="AK747" s="575">
        <v>10000000</v>
      </c>
      <c r="AL747" s="1406">
        <f>+AJ747-AK747</f>
        <v>0</v>
      </c>
      <c r="AM747" s="1406"/>
      <c r="AN747" s="478">
        <f t="shared" ref="AN747:AN767" si="397">0.2*AJ747</f>
        <v>2000000</v>
      </c>
      <c r="AO747" s="478">
        <f t="shared" ref="AO747:AO767" si="398">0.1*AJ747</f>
        <v>1000000</v>
      </c>
      <c r="AP747" s="1426">
        <f t="shared" ref="AP747:AP767" si="399">0.1*AJ747</f>
        <v>1000000</v>
      </c>
      <c r="AQ747" s="1426">
        <f t="shared" ref="AQ747:AQ767" si="400">0.1*AJ747</f>
        <v>1000000</v>
      </c>
      <c r="AR747" s="1426">
        <f t="shared" ref="AR747:AR767" si="401">0.1*AJ747</f>
        <v>1000000</v>
      </c>
      <c r="AS747" s="1426">
        <f t="shared" ref="AS747:AS767" si="402">0.1*AJ747</f>
        <v>1000000</v>
      </c>
      <c r="AT747" s="1426">
        <f t="shared" ref="AT747:AT767" si="403">0.1*AJ747</f>
        <v>1000000</v>
      </c>
      <c r="AU747" s="1426">
        <f t="shared" ref="AU747:AU767" si="404">0.1*AJ747</f>
        <v>1000000</v>
      </c>
      <c r="AV747" s="1426">
        <f t="shared" ref="AV747:AV767" si="405">0.05*AJ747</f>
        <v>500000</v>
      </c>
      <c r="AW747" s="1426">
        <f t="shared" ref="AW747:AW767" si="406">0.05*AJ747</f>
        <v>500000</v>
      </c>
      <c r="AX747" s="1426"/>
      <c r="AY747" s="1452"/>
      <c r="AZ747" s="41">
        <f>SUM(AN747:AX747)</f>
        <v>10000000</v>
      </c>
      <c r="BA747" s="41">
        <f t="shared" si="370"/>
        <v>0</v>
      </c>
      <c r="BB747" s="1410" t="s">
        <v>116</v>
      </c>
      <c r="BC747" s="1410"/>
      <c r="BD747" s="1411"/>
      <c r="BE747" s="1410"/>
      <c r="BF747" s="1410"/>
    </row>
    <row r="748" spans="1:58" s="1400" customFormat="1" ht="21" customHeight="1">
      <c r="A748" s="1400">
        <v>2</v>
      </c>
      <c r="B748" s="1400">
        <v>2</v>
      </c>
      <c r="C748" s="1401" t="s">
        <v>978</v>
      </c>
      <c r="D748" s="1400">
        <v>5.2</v>
      </c>
      <c r="E748" s="1400">
        <v>10</v>
      </c>
      <c r="F748" s="1420" t="s">
        <v>979</v>
      </c>
      <c r="G748" s="1420" t="s">
        <v>979</v>
      </c>
      <c r="H748" s="1420" t="s">
        <v>89</v>
      </c>
      <c r="I748" s="1404" t="s">
        <v>91</v>
      </c>
      <c r="J748" s="1404" t="s">
        <v>90</v>
      </c>
      <c r="K748" s="1421">
        <v>18.8703</v>
      </c>
      <c r="L748" s="1422">
        <v>100.33</v>
      </c>
      <c r="M748" s="1406">
        <v>20000000</v>
      </c>
      <c r="N748" s="1406">
        <v>8000000</v>
      </c>
      <c r="O748" s="1406">
        <f>M748-N748</f>
        <v>12000000</v>
      </c>
      <c r="P748" s="1400">
        <v>1</v>
      </c>
      <c r="Q748" s="1400">
        <v>1</v>
      </c>
      <c r="R748" s="1400">
        <v>4</v>
      </c>
      <c r="S748" s="1522">
        <v>2</v>
      </c>
      <c r="T748" s="1522">
        <v>2</v>
      </c>
      <c r="U748" s="1407">
        <v>0</v>
      </c>
      <c r="V748" s="575">
        <v>1350</v>
      </c>
      <c r="W748" s="1406">
        <v>140</v>
      </c>
      <c r="X748" s="1406">
        <v>0</v>
      </c>
      <c r="Y748" s="1406">
        <v>387</v>
      </c>
      <c r="Z748" s="1406">
        <v>50</v>
      </c>
      <c r="AC748" s="1400">
        <v>2563</v>
      </c>
      <c r="AD748" s="1400">
        <v>2563</v>
      </c>
      <c r="AE748" s="1400">
        <v>9</v>
      </c>
      <c r="AF748" s="1400">
        <v>300</v>
      </c>
      <c r="AG748" s="1400" t="s">
        <v>115</v>
      </c>
      <c r="AJ748" s="1406">
        <v>20000000</v>
      </c>
      <c r="AK748" s="575"/>
      <c r="AL748" s="1406">
        <f t="shared" ref="AL748:AL767" si="407">+AJ748-AK748</f>
        <v>20000000</v>
      </c>
      <c r="AM748" s="1406"/>
      <c r="AN748" s="478">
        <f t="shared" si="397"/>
        <v>4000000</v>
      </c>
      <c r="AO748" s="478">
        <f t="shared" si="398"/>
        <v>2000000</v>
      </c>
      <c r="AP748" s="1426">
        <f t="shared" si="399"/>
        <v>2000000</v>
      </c>
      <c r="AQ748" s="1426">
        <f t="shared" si="400"/>
        <v>2000000</v>
      </c>
      <c r="AR748" s="1426">
        <f t="shared" si="401"/>
        <v>2000000</v>
      </c>
      <c r="AS748" s="1426">
        <f t="shared" si="402"/>
        <v>2000000</v>
      </c>
      <c r="AT748" s="1426">
        <f t="shared" si="403"/>
        <v>2000000</v>
      </c>
      <c r="AU748" s="1426">
        <f t="shared" si="404"/>
        <v>2000000</v>
      </c>
      <c r="AV748" s="1426">
        <f t="shared" si="405"/>
        <v>1000000</v>
      </c>
      <c r="AW748" s="1426">
        <f t="shared" si="406"/>
        <v>1000000</v>
      </c>
      <c r="AX748" s="1426"/>
      <c r="AY748" s="1452"/>
      <c r="AZ748" s="41">
        <f t="shared" ref="AZ748:AZ768" si="408">SUM(AN748:AX748)</f>
        <v>20000000</v>
      </c>
      <c r="BA748" s="41">
        <f t="shared" si="370"/>
        <v>0</v>
      </c>
      <c r="BB748" s="1410" t="s">
        <v>116</v>
      </c>
      <c r="BC748" s="1410"/>
      <c r="BD748" s="1411"/>
      <c r="BE748" s="1410"/>
      <c r="BF748" s="1410"/>
    </row>
    <row r="749" spans="1:58" s="1400" customFormat="1" ht="21" customHeight="1">
      <c r="A749" s="1400">
        <v>2</v>
      </c>
      <c r="B749" s="1400">
        <v>3</v>
      </c>
      <c r="C749" s="1401" t="s">
        <v>980</v>
      </c>
      <c r="D749" s="1400">
        <v>5.2</v>
      </c>
      <c r="E749" s="1400">
        <v>12</v>
      </c>
      <c r="F749" s="69" t="s">
        <v>453</v>
      </c>
      <c r="G749" s="69" t="s">
        <v>65</v>
      </c>
      <c r="H749" s="69" t="s">
        <v>66</v>
      </c>
      <c r="I749" s="1414" t="s">
        <v>160</v>
      </c>
      <c r="J749" s="1404" t="s">
        <v>68</v>
      </c>
      <c r="K749" s="1439" t="s">
        <v>981</v>
      </c>
      <c r="L749" s="1439">
        <v>99.581528000000006</v>
      </c>
      <c r="M749" s="1406">
        <v>10000000</v>
      </c>
      <c r="N749" s="1406">
        <v>10000000</v>
      </c>
      <c r="O749" s="1440"/>
      <c r="P749" s="1400">
        <v>1</v>
      </c>
      <c r="Q749" s="1400">
        <v>1</v>
      </c>
      <c r="R749" s="1400">
        <v>4</v>
      </c>
      <c r="S749" s="1400">
        <v>1</v>
      </c>
      <c r="T749" s="1522">
        <v>2</v>
      </c>
      <c r="U749" s="1407">
        <v>0</v>
      </c>
      <c r="V749" s="575">
        <v>5500</v>
      </c>
      <c r="W749" s="1406">
        <v>16</v>
      </c>
      <c r="X749" s="1406">
        <v>0</v>
      </c>
      <c r="Y749" s="1406">
        <v>500</v>
      </c>
      <c r="Z749" s="1406">
        <v>20</v>
      </c>
      <c r="AC749" s="1400">
        <v>2563</v>
      </c>
      <c r="AD749" s="1400">
        <v>2563</v>
      </c>
      <c r="AE749" s="1400">
        <v>9</v>
      </c>
      <c r="AF749" s="1400">
        <v>300</v>
      </c>
      <c r="AG749" s="1400" t="s">
        <v>115</v>
      </c>
      <c r="AJ749" s="1406">
        <f t="shared" ref="AJ749:AJ766" si="409">M749</f>
        <v>10000000</v>
      </c>
      <c r="AK749" s="575">
        <v>9796000</v>
      </c>
      <c r="AL749" s="1406">
        <f>+AJ749-AK749</f>
        <v>204000</v>
      </c>
      <c r="AM749" s="1406"/>
      <c r="AN749" s="478">
        <f t="shared" si="397"/>
        <v>2000000</v>
      </c>
      <c r="AO749" s="478">
        <f t="shared" si="398"/>
        <v>1000000</v>
      </c>
      <c r="AP749" s="1426">
        <f t="shared" si="399"/>
        <v>1000000</v>
      </c>
      <c r="AQ749" s="1426">
        <f t="shared" si="400"/>
        <v>1000000</v>
      </c>
      <c r="AR749" s="1426">
        <f t="shared" si="401"/>
        <v>1000000</v>
      </c>
      <c r="AS749" s="1426">
        <f t="shared" si="402"/>
        <v>1000000</v>
      </c>
      <c r="AT749" s="1426">
        <f t="shared" si="403"/>
        <v>1000000</v>
      </c>
      <c r="AU749" s="1426">
        <f t="shared" si="404"/>
        <v>1000000</v>
      </c>
      <c r="AV749" s="1426">
        <f t="shared" si="405"/>
        <v>500000</v>
      </c>
      <c r="AW749" s="1426">
        <f t="shared" si="406"/>
        <v>500000</v>
      </c>
      <c r="AX749" s="1426"/>
      <c r="AY749" s="1452"/>
      <c r="AZ749" s="41">
        <f t="shared" si="408"/>
        <v>10000000</v>
      </c>
      <c r="BA749" s="41">
        <f t="shared" si="370"/>
        <v>0</v>
      </c>
      <c r="BB749" s="1410" t="s">
        <v>116</v>
      </c>
      <c r="BC749" s="1410"/>
      <c r="BD749" s="1411"/>
      <c r="BE749" s="1410"/>
      <c r="BF749" s="1410"/>
    </row>
    <row r="750" spans="1:58" s="1400" customFormat="1" ht="21" customHeight="1">
      <c r="A750" s="1400">
        <v>2</v>
      </c>
      <c r="B750" s="1400">
        <v>4</v>
      </c>
      <c r="C750" s="1401" t="s">
        <v>982</v>
      </c>
      <c r="D750" s="1400">
        <v>5.2</v>
      </c>
      <c r="E750" s="1400">
        <v>12</v>
      </c>
      <c r="F750" s="1400" t="s">
        <v>983</v>
      </c>
      <c r="G750" s="1400" t="s">
        <v>695</v>
      </c>
      <c r="H750" s="1400" t="s">
        <v>66</v>
      </c>
      <c r="I750" s="1414" t="s">
        <v>160</v>
      </c>
      <c r="J750" s="1404" t="s">
        <v>68</v>
      </c>
      <c r="K750" s="1439">
        <v>17.658056999999999</v>
      </c>
      <c r="L750" s="1439">
        <v>99.128524999999996</v>
      </c>
      <c r="M750" s="1406">
        <v>10000000</v>
      </c>
      <c r="N750" s="1406">
        <v>10000000</v>
      </c>
      <c r="O750" s="1440"/>
      <c r="P750" s="1400">
        <v>1</v>
      </c>
      <c r="Q750" s="1400">
        <v>1</v>
      </c>
      <c r="R750" s="1400">
        <v>4</v>
      </c>
      <c r="S750" s="1400">
        <v>1</v>
      </c>
      <c r="T750" s="1522">
        <v>2</v>
      </c>
      <c r="U750" s="1407">
        <v>0</v>
      </c>
      <c r="V750" s="575">
        <v>1000</v>
      </c>
      <c r="W750" s="1406">
        <v>101</v>
      </c>
      <c r="X750" s="1406">
        <v>0</v>
      </c>
      <c r="Y750" s="1406">
        <v>500</v>
      </c>
      <c r="Z750" s="1406">
        <v>20</v>
      </c>
      <c r="AC750" s="1400">
        <v>2563</v>
      </c>
      <c r="AD750" s="1400">
        <v>2563</v>
      </c>
      <c r="AE750" s="1400">
        <v>9</v>
      </c>
      <c r="AF750" s="1400">
        <v>300</v>
      </c>
      <c r="AG750" s="1400" t="s">
        <v>115</v>
      </c>
      <c r="AJ750" s="1406">
        <f t="shared" si="409"/>
        <v>10000000</v>
      </c>
      <c r="AK750" s="575">
        <v>6602024</v>
      </c>
      <c r="AL750" s="1406">
        <f t="shared" si="407"/>
        <v>3397976</v>
      </c>
      <c r="AM750" s="1406"/>
      <c r="AN750" s="478">
        <f t="shared" si="397"/>
        <v>2000000</v>
      </c>
      <c r="AO750" s="478">
        <f t="shared" si="398"/>
        <v>1000000</v>
      </c>
      <c r="AP750" s="1426">
        <f t="shared" si="399"/>
        <v>1000000</v>
      </c>
      <c r="AQ750" s="1426">
        <f t="shared" si="400"/>
        <v>1000000</v>
      </c>
      <c r="AR750" s="1426">
        <f t="shared" si="401"/>
        <v>1000000</v>
      </c>
      <c r="AS750" s="1426">
        <f t="shared" si="402"/>
        <v>1000000</v>
      </c>
      <c r="AT750" s="1426">
        <f t="shared" si="403"/>
        <v>1000000</v>
      </c>
      <c r="AU750" s="1426">
        <f t="shared" si="404"/>
        <v>1000000</v>
      </c>
      <c r="AV750" s="1426">
        <f t="shared" si="405"/>
        <v>500000</v>
      </c>
      <c r="AW750" s="1426">
        <f t="shared" si="406"/>
        <v>500000</v>
      </c>
      <c r="AX750" s="1426"/>
      <c r="AY750" s="1452"/>
      <c r="AZ750" s="41">
        <f t="shared" si="408"/>
        <v>10000000</v>
      </c>
      <c r="BA750" s="41">
        <f t="shared" si="370"/>
        <v>0</v>
      </c>
      <c r="BB750" s="1410" t="s">
        <v>116</v>
      </c>
      <c r="BC750" s="1410"/>
      <c r="BD750" s="1411"/>
      <c r="BE750" s="1410"/>
      <c r="BF750" s="1410"/>
    </row>
    <row r="751" spans="1:58" s="1400" customFormat="1" ht="21" customHeight="1">
      <c r="A751" s="1400">
        <v>2</v>
      </c>
      <c r="B751" s="1400">
        <v>5</v>
      </c>
      <c r="C751" s="1401" t="s">
        <v>984</v>
      </c>
      <c r="D751" s="1400">
        <v>5.2</v>
      </c>
      <c r="E751" s="1400">
        <v>12</v>
      </c>
      <c r="F751" s="1400" t="s">
        <v>364</v>
      </c>
      <c r="G751" s="1400" t="s">
        <v>365</v>
      </c>
      <c r="H751" s="1400" t="s">
        <v>66</v>
      </c>
      <c r="I751" s="1414" t="s">
        <v>160</v>
      </c>
      <c r="J751" s="1404" t="s">
        <v>68</v>
      </c>
      <c r="K751" s="1439">
        <v>17.903749999999999</v>
      </c>
      <c r="L751" s="1439">
        <v>99.430222000000001</v>
      </c>
      <c r="M751" s="1406">
        <v>10000000</v>
      </c>
      <c r="N751" s="1406">
        <v>10000000</v>
      </c>
      <c r="O751" s="1440"/>
      <c r="P751" s="1400">
        <v>1</v>
      </c>
      <c r="Q751" s="1400">
        <v>1</v>
      </c>
      <c r="R751" s="1400">
        <v>4</v>
      </c>
      <c r="S751" s="1400">
        <v>1</v>
      </c>
      <c r="T751" s="1522">
        <v>2</v>
      </c>
      <c r="U751" s="1407">
        <v>0</v>
      </c>
      <c r="V751" s="575">
        <v>1000</v>
      </c>
      <c r="W751" s="1406">
        <v>120</v>
      </c>
      <c r="X751" s="1406">
        <v>0</v>
      </c>
      <c r="Y751" s="1406">
        <v>500</v>
      </c>
      <c r="Z751" s="1406">
        <v>20</v>
      </c>
      <c r="AC751" s="1400">
        <v>2563</v>
      </c>
      <c r="AD751" s="1400">
        <v>2563</v>
      </c>
      <c r="AE751" s="1400">
        <f t="shared" ref="AE751:AG766" si="410">AE750</f>
        <v>9</v>
      </c>
      <c r="AF751" s="1400">
        <v>300</v>
      </c>
      <c r="AG751" s="1400" t="str">
        <f t="shared" si="410"/>
        <v>สชป.2</v>
      </c>
      <c r="AJ751" s="1406">
        <f t="shared" si="409"/>
        <v>10000000</v>
      </c>
      <c r="AK751" s="575">
        <v>6616000</v>
      </c>
      <c r="AL751" s="1406">
        <f t="shared" si="407"/>
        <v>3384000</v>
      </c>
      <c r="AM751" s="1406"/>
      <c r="AN751" s="478">
        <f t="shared" si="397"/>
        <v>2000000</v>
      </c>
      <c r="AO751" s="478">
        <f t="shared" si="398"/>
        <v>1000000</v>
      </c>
      <c r="AP751" s="1426">
        <f t="shared" si="399"/>
        <v>1000000</v>
      </c>
      <c r="AQ751" s="1426">
        <f t="shared" si="400"/>
        <v>1000000</v>
      </c>
      <c r="AR751" s="1426">
        <f t="shared" si="401"/>
        <v>1000000</v>
      </c>
      <c r="AS751" s="1426">
        <f t="shared" si="402"/>
        <v>1000000</v>
      </c>
      <c r="AT751" s="1426">
        <f t="shared" si="403"/>
        <v>1000000</v>
      </c>
      <c r="AU751" s="1426">
        <f t="shared" si="404"/>
        <v>1000000</v>
      </c>
      <c r="AV751" s="1426">
        <f t="shared" si="405"/>
        <v>500000</v>
      </c>
      <c r="AW751" s="1426">
        <f t="shared" si="406"/>
        <v>500000</v>
      </c>
      <c r="AX751" s="1426"/>
      <c r="AY751" s="1452"/>
      <c r="AZ751" s="41">
        <f t="shared" si="408"/>
        <v>10000000</v>
      </c>
      <c r="BA751" s="41">
        <f t="shared" si="370"/>
        <v>0</v>
      </c>
      <c r="BB751" s="1410" t="s">
        <v>116</v>
      </c>
      <c r="BC751" s="1410"/>
      <c r="BD751" s="1411"/>
      <c r="BE751" s="1410"/>
      <c r="BF751" s="1410"/>
    </row>
    <row r="752" spans="1:58" s="1400" customFormat="1" ht="21" customHeight="1">
      <c r="A752" s="1400">
        <v>2</v>
      </c>
      <c r="B752" s="1400">
        <v>6</v>
      </c>
      <c r="C752" s="1401" t="s">
        <v>985</v>
      </c>
      <c r="D752" s="1400">
        <v>5.2</v>
      </c>
      <c r="E752" s="1400">
        <v>12</v>
      </c>
      <c r="F752" s="1400" t="s">
        <v>365</v>
      </c>
      <c r="G752" s="1400" t="s">
        <v>365</v>
      </c>
      <c r="H752" s="1400" t="s">
        <v>66</v>
      </c>
      <c r="I752" s="1453" t="str">
        <f>I751</f>
        <v>0702</v>
      </c>
      <c r="J752" s="1453" t="str">
        <f>J751</f>
        <v>07</v>
      </c>
      <c r="K752" s="1439">
        <v>17.823578000000001</v>
      </c>
      <c r="L752" s="1439">
        <v>99.356646999999995</v>
      </c>
      <c r="M752" s="1406">
        <v>10000000</v>
      </c>
      <c r="N752" s="1406">
        <v>10000000</v>
      </c>
      <c r="O752" s="1440"/>
      <c r="P752" s="1400">
        <v>1</v>
      </c>
      <c r="Q752" s="1400">
        <v>1</v>
      </c>
      <c r="R752" s="1400">
        <f t="shared" ref="R752:T766" si="411">R751</f>
        <v>4</v>
      </c>
      <c r="S752" s="1400">
        <f t="shared" si="411"/>
        <v>1</v>
      </c>
      <c r="T752" s="1522">
        <f t="shared" si="411"/>
        <v>2</v>
      </c>
      <c r="U752" s="1407">
        <v>0</v>
      </c>
      <c r="V752" s="575">
        <v>2000</v>
      </c>
      <c r="W752" s="1406">
        <v>61</v>
      </c>
      <c r="X752" s="1406">
        <v>0</v>
      </c>
      <c r="Y752" s="1406">
        <v>500</v>
      </c>
      <c r="Z752" s="1406">
        <v>20</v>
      </c>
      <c r="AC752" s="1400">
        <v>2563</v>
      </c>
      <c r="AD752" s="1400">
        <v>2563</v>
      </c>
      <c r="AE752" s="1400">
        <f t="shared" si="410"/>
        <v>9</v>
      </c>
      <c r="AF752" s="1400">
        <v>300</v>
      </c>
      <c r="AG752" s="1400" t="str">
        <f t="shared" si="410"/>
        <v>สชป.2</v>
      </c>
      <c r="AJ752" s="1406">
        <f t="shared" si="409"/>
        <v>10000000</v>
      </c>
      <c r="AK752" s="575">
        <v>68581280</v>
      </c>
      <c r="AL752" s="1406">
        <f>+AJ752-AK752</f>
        <v>-58581280</v>
      </c>
      <c r="AM752" s="1406"/>
      <c r="AN752" s="478">
        <f t="shared" si="397"/>
        <v>2000000</v>
      </c>
      <c r="AO752" s="478">
        <f t="shared" si="398"/>
        <v>1000000</v>
      </c>
      <c r="AP752" s="1426">
        <f t="shared" si="399"/>
        <v>1000000</v>
      </c>
      <c r="AQ752" s="1426">
        <f t="shared" si="400"/>
        <v>1000000</v>
      </c>
      <c r="AR752" s="1426">
        <f t="shared" si="401"/>
        <v>1000000</v>
      </c>
      <c r="AS752" s="1426">
        <f t="shared" si="402"/>
        <v>1000000</v>
      </c>
      <c r="AT752" s="1426">
        <f t="shared" si="403"/>
        <v>1000000</v>
      </c>
      <c r="AU752" s="1426">
        <f t="shared" si="404"/>
        <v>1000000</v>
      </c>
      <c r="AV752" s="1426">
        <f t="shared" si="405"/>
        <v>500000</v>
      </c>
      <c r="AW752" s="1426">
        <f t="shared" si="406"/>
        <v>500000</v>
      </c>
      <c r="AX752" s="1426"/>
      <c r="AY752" s="1452"/>
      <c r="AZ752" s="41">
        <f t="shared" si="408"/>
        <v>10000000</v>
      </c>
      <c r="BA752" s="41">
        <f t="shared" si="370"/>
        <v>0</v>
      </c>
      <c r="BB752" s="1410" t="s">
        <v>116</v>
      </c>
      <c r="BC752" s="1410"/>
      <c r="BD752" s="1411"/>
      <c r="BE752" s="1410"/>
      <c r="BF752" s="1410"/>
    </row>
    <row r="753" spans="1:58" s="1400" customFormat="1" ht="21" customHeight="1">
      <c r="A753" s="1400">
        <v>2</v>
      </c>
      <c r="B753" s="1400">
        <v>7</v>
      </c>
      <c r="C753" s="1401" t="s">
        <v>986</v>
      </c>
      <c r="D753" s="1400">
        <v>5.2</v>
      </c>
      <c r="E753" s="1400">
        <v>12</v>
      </c>
      <c r="F753" s="1400" t="s">
        <v>987</v>
      </c>
      <c r="G753" s="1400" t="s">
        <v>370</v>
      </c>
      <c r="H753" s="1400" t="s">
        <v>66</v>
      </c>
      <c r="I753" s="1453" t="str">
        <f>I752</f>
        <v>0702</v>
      </c>
      <c r="J753" s="1453" t="str">
        <f>J752</f>
        <v>07</v>
      </c>
      <c r="K753" s="1439">
        <v>18.052638999999999</v>
      </c>
      <c r="L753" s="1439">
        <v>99.490239000000003</v>
      </c>
      <c r="M753" s="1406">
        <v>10000000</v>
      </c>
      <c r="N753" s="1406">
        <v>10000000</v>
      </c>
      <c r="O753" s="1440"/>
      <c r="P753" s="1400">
        <v>1</v>
      </c>
      <c r="Q753" s="1400">
        <v>1</v>
      </c>
      <c r="R753" s="1400">
        <f t="shared" si="411"/>
        <v>4</v>
      </c>
      <c r="S753" s="1400">
        <f t="shared" si="411"/>
        <v>1</v>
      </c>
      <c r="T753" s="1522">
        <f t="shared" si="411"/>
        <v>2</v>
      </c>
      <c r="U753" s="1407">
        <v>0</v>
      </c>
      <c r="V753" s="575">
        <v>14800</v>
      </c>
      <c r="W753" s="1406">
        <v>59</v>
      </c>
      <c r="X753" s="1406">
        <v>0</v>
      </c>
      <c r="Y753" s="1406">
        <v>1468</v>
      </c>
      <c r="Z753" s="1406">
        <v>20</v>
      </c>
      <c r="AC753" s="1400">
        <v>2563</v>
      </c>
      <c r="AD753" s="1400">
        <v>2563</v>
      </c>
      <c r="AE753" s="1400">
        <f t="shared" si="410"/>
        <v>9</v>
      </c>
      <c r="AF753" s="1400">
        <v>300</v>
      </c>
      <c r="AG753" s="1400" t="str">
        <f t="shared" si="410"/>
        <v>สชป.2</v>
      </c>
      <c r="AJ753" s="1406">
        <f t="shared" si="409"/>
        <v>10000000</v>
      </c>
      <c r="AK753" s="575">
        <v>6693700</v>
      </c>
      <c r="AL753" s="1406">
        <f t="shared" si="407"/>
        <v>3306300</v>
      </c>
      <c r="AM753" s="1406"/>
      <c r="AN753" s="478">
        <f t="shared" si="397"/>
        <v>2000000</v>
      </c>
      <c r="AO753" s="478">
        <f t="shared" si="398"/>
        <v>1000000</v>
      </c>
      <c r="AP753" s="1426">
        <f t="shared" si="399"/>
        <v>1000000</v>
      </c>
      <c r="AQ753" s="1426">
        <f t="shared" si="400"/>
        <v>1000000</v>
      </c>
      <c r="AR753" s="1426">
        <f t="shared" si="401"/>
        <v>1000000</v>
      </c>
      <c r="AS753" s="1426">
        <f t="shared" si="402"/>
        <v>1000000</v>
      </c>
      <c r="AT753" s="1426">
        <f t="shared" si="403"/>
        <v>1000000</v>
      </c>
      <c r="AU753" s="1426">
        <f t="shared" si="404"/>
        <v>1000000</v>
      </c>
      <c r="AV753" s="1426">
        <f t="shared" si="405"/>
        <v>500000</v>
      </c>
      <c r="AW753" s="1426">
        <f t="shared" si="406"/>
        <v>500000</v>
      </c>
      <c r="AX753" s="1426"/>
      <c r="AY753" s="1452"/>
      <c r="AZ753" s="41">
        <f t="shared" si="408"/>
        <v>10000000</v>
      </c>
      <c r="BA753" s="41">
        <f t="shared" si="370"/>
        <v>0</v>
      </c>
      <c r="BB753" s="1410" t="s">
        <v>116</v>
      </c>
      <c r="BC753" s="1410"/>
      <c r="BD753" s="1411"/>
      <c r="BE753" s="1410"/>
      <c r="BF753" s="1410"/>
    </row>
    <row r="754" spans="1:58" s="1400" customFormat="1" ht="21" customHeight="1">
      <c r="A754" s="1400">
        <v>2</v>
      </c>
      <c r="B754" s="1400">
        <v>8</v>
      </c>
      <c r="C754" s="1401" t="s">
        <v>988</v>
      </c>
      <c r="D754" s="1400">
        <v>5.2</v>
      </c>
      <c r="E754" s="1400">
        <v>12</v>
      </c>
      <c r="F754" s="1400" t="s">
        <v>332</v>
      </c>
      <c r="G754" s="1400" t="s">
        <v>332</v>
      </c>
      <c r="H754" s="1400" t="s">
        <v>83</v>
      </c>
      <c r="I754" s="1454" t="s">
        <v>829</v>
      </c>
      <c r="J754" s="1404" t="s">
        <v>85</v>
      </c>
      <c r="K754" s="1439">
        <v>18.326833000000001</v>
      </c>
      <c r="L754" s="1439">
        <v>100.68281500000001</v>
      </c>
      <c r="M754" s="1406">
        <v>10000000</v>
      </c>
      <c r="N754" s="1406">
        <v>10000000</v>
      </c>
      <c r="O754" s="1440"/>
      <c r="P754" s="1400">
        <v>1</v>
      </c>
      <c r="Q754" s="1400">
        <v>1</v>
      </c>
      <c r="R754" s="1400">
        <f t="shared" si="411"/>
        <v>4</v>
      </c>
      <c r="S754" s="1400">
        <f t="shared" si="411"/>
        <v>1</v>
      </c>
      <c r="T754" s="1522">
        <f t="shared" si="411"/>
        <v>2</v>
      </c>
      <c r="U754" s="1407">
        <v>0</v>
      </c>
      <c r="V754" s="575">
        <v>1000</v>
      </c>
      <c r="W754" s="1406">
        <v>100</v>
      </c>
      <c r="X754" s="1406">
        <v>0</v>
      </c>
      <c r="Y754" s="1406">
        <v>500</v>
      </c>
      <c r="Z754" s="1406">
        <v>20</v>
      </c>
      <c r="AC754" s="1400">
        <v>2563</v>
      </c>
      <c r="AD754" s="1400">
        <v>2563</v>
      </c>
      <c r="AE754" s="1400">
        <f t="shared" si="410"/>
        <v>9</v>
      </c>
      <c r="AF754" s="1400">
        <v>300</v>
      </c>
      <c r="AG754" s="1400" t="str">
        <f t="shared" si="410"/>
        <v>สชป.2</v>
      </c>
      <c r="AJ754" s="1406">
        <f t="shared" si="409"/>
        <v>10000000</v>
      </c>
      <c r="AK754" s="575">
        <v>6772000</v>
      </c>
      <c r="AL754" s="1406">
        <f t="shared" si="407"/>
        <v>3228000</v>
      </c>
      <c r="AM754" s="1406"/>
      <c r="AN754" s="478">
        <f t="shared" si="397"/>
        <v>2000000</v>
      </c>
      <c r="AO754" s="478">
        <f t="shared" si="398"/>
        <v>1000000</v>
      </c>
      <c r="AP754" s="1426">
        <f t="shared" si="399"/>
        <v>1000000</v>
      </c>
      <c r="AQ754" s="1426">
        <f t="shared" si="400"/>
        <v>1000000</v>
      </c>
      <c r="AR754" s="1426">
        <f t="shared" si="401"/>
        <v>1000000</v>
      </c>
      <c r="AS754" s="1426">
        <f t="shared" si="402"/>
        <v>1000000</v>
      </c>
      <c r="AT754" s="1426">
        <f t="shared" si="403"/>
        <v>1000000</v>
      </c>
      <c r="AU754" s="1426">
        <f t="shared" si="404"/>
        <v>1000000</v>
      </c>
      <c r="AV754" s="1426">
        <f t="shared" si="405"/>
        <v>500000</v>
      </c>
      <c r="AW754" s="1426">
        <f t="shared" si="406"/>
        <v>500000</v>
      </c>
      <c r="AX754" s="1426"/>
      <c r="AY754" s="1452"/>
      <c r="AZ754" s="41">
        <f t="shared" si="408"/>
        <v>10000000</v>
      </c>
      <c r="BA754" s="41">
        <f t="shared" si="370"/>
        <v>0</v>
      </c>
      <c r="BB754" s="1410" t="s">
        <v>116</v>
      </c>
      <c r="BC754" s="1410"/>
      <c r="BD754" s="1411"/>
      <c r="BE754" s="1410"/>
      <c r="BF754" s="1410"/>
    </row>
    <row r="755" spans="1:58" s="1400" customFormat="1" ht="21" customHeight="1">
      <c r="A755" s="1400">
        <v>2</v>
      </c>
      <c r="B755" s="1400">
        <v>9</v>
      </c>
      <c r="C755" s="1401" t="s">
        <v>989</v>
      </c>
      <c r="D755" s="1400">
        <v>5.2</v>
      </c>
      <c r="E755" s="1400">
        <v>12</v>
      </c>
      <c r="F755" s="1400" t="s">
        <v>365</v>
      </c>
      <c r="G755" s="1400" t="s">
        <v>365</v>
      </c>
      <c r="H755" s="1400" t="s">
        <v>66</v>
      </c>
      <c r="I755" s="1453" t="str">
        <f>I754</f>
        <v>0901</v>
      </c>
      <c r="J755" s="1453" t="str">
        <f>J754</f>
        <v>09</v>
      </c>
      <c r="K755" s="1439">
        <v>17.821944444444444</v>
      </c>
      <c r="L755" s="1439">
        <v>99.340277777777771</v>
      </c>
      <c r="M755" s="1406">
        <v>10000000</v>
      </c>
      <c r="N755" s="1406">
        <v>10000000</v>
      </c>
      <c r="O755" s="1440"/>
      <c r="P755" s="1400">
        <v>1</v>
      </c>
      <c r="Q755" s="1400">
        <v>1</v>
      </c>
      <c r="R755" s="1400">
        <f t="shared" si="411"/>
        <v>4</v>
      </c>
      <c r="S755" s="1400">
        <f t="shared" si="411"/>
        <v>1</v>
      </c>
      <c r="T755" s="1522">
        <f t="shared" si="411"/>
        <v>2</v>
      </c>
      <c r="U755" s="1407">
        <v>0</v>
      </c>
      <c r="V755" s="575">
        <v>2500</v>
      </c>
      <c r="W755" s="1406">
        <v>120</v>
      </c>
      <c r="X755" s="1406">
        <v>0</v>
      </c>
      <c r="Y755" s="1406">
        <v>500</v>
      </c>
      <c r="Z755" s="1406">
        <v>20</v>
      </c>
      <c r="AC755" s="1400">
        <v>2563</v>
      </c>
      <c r="AD755" s="1400">
        <v>2563</v>
      </c>
      <c r="AE755" s="1400">
        <v>9</v>
      </c>
      <c r="AF755" s="1400">
        <v>300</v>
      </c>
      <c r="AG755" s="1400" t="str">
        <f t="shared" si="410"/>
        <v>สชป.2</v>
      </c>
      <c r="AJ755" s="1406">
        <f t="shared" si="409"/>
        <v>10000000</v>
      </c>
      <c r="AK755" s="575">
        <v>6886037</v>
      </c>
      <c r="AL755" s="1406">
        <f t="shared" si="407"/>
        <v>3113963</v>
      </c>
      <c r="AM755" s="1406"/>
      <c r="AN755" s="478">
        <f t="shared" si="397"/>
        <v>2000000</v>
      </c>
      <c r="AO755" s="478">
        <f t="shared" si="398"/>
        <v>1000000</v>
      </c>
      <c r="AP755" s="1426">
        <f t="shared" si="399"/>
        <v>1000000</v>
      </c>
      <c r="AQ755" s="1426">
        <f t="shared" si="400"/>
        <v>1000000</v>
      </c>
      <c r="AR755" s="1426">
        <f t="shared" si="401"/>
        <v>1000000</v>
      </c>
      <c r="AS755" s="1426">
        <f t="shared" si="402"/>
        <v>1000000</v>
      </c>
      <c r="AT755" s="1426">
        <f t="shared" si="403"/>
        <v>1000000</v>
      </c>
      <c r="AU755" s="1426">
        <f t="shared" si="404"/>
        <v>1000000</v>
      </c>
      <c r="AV755" s="1426">
        <f t="shared" si="405"/>
        <v>500000</v>
      </c>
      <c r="AW755" s="1426">
        <f t="shared" si="406"/>
        <v>500000</v>
      </c>
      <c r="AX755" s="1426"/>
      <c r="AY755" s="1452"/>
      <c r="AZ755" s="41">
        <f t="shared" si="408"/>
        <v>10000000</v>
      </c>
      <c r="BA755" s="41">
        <f t="shared" si="370"/>
        <v>0</v>
      </c>
      <c r="BB755" s="1410" t="s">
        <v>116</v>
      </c>
      <c r="BC755" s="1410"/>
      <c r="BD755" s="1411"/>
      <c r="BE755" s="1410"/>
      <c r="BF755" s="1410"/>
    </row>
    <row r="756" spans="1:58" s="74" customFormat="1" ht="23.25">
      <c r="A756" s="287">
        <v>2</v>
      </c>
      <c r="B756" s="1400">
        <v>10</v>
      </c>
      <c r="C756" s="1423" t="s">
        <v>990</v>
      </c>
      <c r="D756" s="1400">
        <v>5.2</v>
      </c>
      <c r="E756" s="1400">
        <v>10</v>
      </c>
      <c r="F756" s="287" t="s">
        <v>365</v>
      </c>
      <c r="G756" s="287" t="s">
        <v>365</v>
      </c>
      <c r="H756" s="287" t="s">
        <v>66</v>
      </c>
      <c r="I756" s="287" t="s">
        <v>960</v>
      </c>
      <c r="J756" s="1424" t="s">
        <v>68</v>
      </c>
      <c r="K756" s="1436">
        <v>17.827066370000001</v>
      </c>
      <c r="L756" s="1436">
        <v>99.356558140000004</v>
      </c>
      <c r="M756" s="1426">
        <v>12000000</v>
      </c>
      <c r="N756" s="478">
        <f t="shared" ref="N756:N766" si="412">M756</f>
        <v>12000000</v>
      </c>
      <c r="O756" s="1440"/>
      <c r="P756" s="1400">
        <v>1</v>
      </c>
      <c r="Q756" s="1400">
        <v>1</v>
      </c>
      <c r="R756" s="1400">
        <f t="shared" si="411"/>
        <v>4</v>
      </c>
      <c r="S756" s="1400">
        <f t="shared" si="411"/>
        <v>1</v>
      </c>
      <c r="T756" s="1522">
        <f t="shared" si="411"/>
        <v>2</v>
      </c>
      <c r="U756" s="1407">
        <v>0</v>
      </c>
      <c r="V756" s="1426">
        <v>2000</v>
      </c>
      <c r="W756" s="478">
        <v>100</v>
      </c>
      <c r="X756" s="1406">
        <v>0</v>
      </c>
      <c r="Y756" s="1426">
        <v>1000</v>
      </c>
      <c r="Z756" s="1426">
        <v>100</v>
      </c>
      <c r="AA756" s="199"/>
      <c r="AB756" s="1427"/>
      <c r="AC756" s="287">
        <v>2564</v>
      </c>
      <c r="AD756" s="287">
        <v>2564</v>
      </c>
      <c r="AE756" s="1400">
        <v>9</v>
      </c>
      <c r="AF756" s="1400">
        <v>300</v>
      </c>
      <c r="AG756" s="1400" t="str">
        <f t="shared" si="410"/>
        <v>สชป.2</v>
      </c>
      <c r="AH756" s="203"/>
      <c r="AI756" s="203"/>
      <c r="AJ756" s="1406">
        <f t="shared" si="409"/>
        <v>12000000</v>
      </c>
      <c r="AK756" s="911">
        <f t="shared" ref="AK756:AK766" si="413">AJ756*0.7</f>
        <v>8400000</v>
      </c>
      <c r="AL756" s="1406">
        <f t="shared" si="407"/>
        <v>3600000</v>
      </c>
      <c r="AM756" s="1430"/>
      <c r="AN756" s="478">
        <f t="shared" si="397"/>
        <v>2400000</v>
      </c>
      <c r="AO756" s="478">
        <f t="shared" si="398"/>
        <v>1200000</v>
      </c>
      <c r="AP756" s="1426">
        <f t="shared" si="399"/>
        <v>1200000</v>
      </c>
      <c r="AQ756" s="1426">
        <f t="shared" si="400"/>
        <v>1200000</v>
      </c>
      <c r="AR756" s="1426">
        <f t="shared" si="401"/>
        <v>1200000</v>
      </c>
      <c r="AS756" s="1426">
        <f t="shared" si="402"/>
        <v>1200000</v>
      </c>
      <c r="AT756" s="1426">
        <f t="shared" si="403"/>
        <v>1200000</v>
      </c>
      <c r="AU756" s="1426">
        <f t="shared" si="404"/>
        <v>1200000</v>
      </c>
      <c r="AV756" s="1426">
        <f t="shared" si="405"/>
        <v>600000</v>
      </c>
      <c r="AW756" s="1426">
        <f t="shared" si="406"/>
        <v>600000</v>
      </c>
      <c r="AX756" s="1426"/>
      <c r="AY756" s="1452"/>
      <c r="AZ756" s="41">
        <f t="shared" si="408"/>
        <v>12000000</v>
      </c>
      <c r="BA756" s="41">
        <f t="shared" si="370"/>
        <v>0</v>
      </c>
      <c r="BB756" s="73" t="s">
        <v>116</v>
      </c>
      <c r="BD756" s="75"/>
    </row>
    <row r="757" spans="1:58" s="74" customFormat="1" ht="23.25">
      <c r="A757" s="287">
        <v>2</v>
      </c>
      <c r="B757" s="1400">
        <v>11</v>
      </c>
      <c r="C757" s="1423" t="s">
        <v>991</v>
      </c>
      <c r="D757" s="1400">
        <v>5.2</v>
      </c>
      <c r="E757" s="1400">
        <v>10</v>
      </c>
      <c r="F757" s="287" t="s">
        <v>336</v>
      </c>
      <c r="G757" s="287" t="s">
        <v>162</v>
      </c>
      <c r="H757" s="287" t="s">
        <v>66</v>
      </c>
      <c r="I757" s="1424" t="s">
        <v>99</v>
      </c>
      <c r="J757" s="1424" t="s">
        <v>68</v>
      </c>
      <c r="K757" s="1436">
        <v>18.234712999999999</v>
      </c>
      <c r="L757" s="1436">
        <v>99.20778</v>
      </c>
      <c r="M757" s="1426">
        <v>10000000</v>
      </c>
      <c r="N757" s="478">
        <f t="shared" si="412"/>
        <v>10000000</v>
      </c>
      <c r="O757" s="1440"/>
      <c r="P757" s="1400">
        <v>1</v>
      </c>
      <c r="Q757" s="1400">
        <v>1</v>
      </c>
      <c r="R757" s="1400">
        <f t="shared" si="411"/>
        <v>4</v>
      </c>
      <c r="S757" s="1400">
        <f t="shared" si="411"/>
        <v>1</v>
      </c>
      <c r="T757" s="1522">
        <f t="shared" si="411"/>
        <v>2</v>
      </c>
      <c r="U757" s="1407">
        <v>0</v>
      </c>
      <c r="V757" s="477">
        <v>2000</v>
      </c>
      <c r="W757" s="478">
        <v>80</v>
      </c>
      <c r="X757" s="1406">
        <v>0</v>
      </c>
      <c r="Y757" s="1426">
        <v>1000</v>
      </c>
      <c r="Z757" s="1426">
        <v>100</v>
      </c>
      <c r="AA757" s="199"/>
      <c r="AB757" s="1427"/>
      <c r="AC757" s="287">
        <v>2564</v>
      </c>
      <c r="AD757" s="287">
        <v>2564</v>
      </c>
      <c r="AE757" s="1400">
        <v>9</v>
      </c>
      <c r="AF757" s="1400">
        <v>300</v>
      </c>
      <c r="AG757" s="1400" t="str">
        <f t="shared" si="410"/>
        <v>สชป.2</v>
      </c>
      <c r="AH757" s="203"/>
      <c r="AI757" s="203"/>
      <c r="AJ757" s="1406">
        <f t="shared" si="409"/>
        <v>10000000</v>
      </c>
      <c r="AK757" s="911">
        <f t="shared" si="413"/>
        <v>7000000</v>
      </c>
      <c r="AL757" s="1406">
        <f t="shared" si="407"/>
        <v>3000000</v>
      </c>
      <c r="AM757" s="1430"/>
      <c r="AN757" s="478">
        <f t="shared" si="397"/>
        <v>2000000</v>
      </c>
      <c r="AO757" s="478">
        <f t="shared" si="398"/>
        <v>1000000</v>
      </c>
      <c r="AP757" s="1426">
        <f t="shared" si="399"/>
        <v>1000000</v>
      </c>
      <c r="AQ757" s="1426">
        <f t="shared" si="400"/>
        <v>1000000</v>
      </c>
      <c r="AR757" s="1426">
        <f t="shared" si="401"/>
        <v>1000000</v>
      </c>
      <c r="AS757" s="1426">
        <f t="shared" si="402"/>
        <v>1000000</v>
      </c>
      <c r="AT757" s="1426">
        <f t="shared" si="403"/>
        <v>1000000</v>
      </c>
      <c r="AU757" s="1426">
        <f t="shared" si="404"/>
        <v>1000000</v>
      </c>
      <c r="AV757" s="1426">
        <f t="shared" si="405"/>
        <v>500000</v>
      </c>
      <c r="AW757" s="1426">
        <f t="shared" si="406"/>
        <v>500000</v>
      </c>
      <c r="AX757" s="1426"/>
      <c r="AY757" s="1452"/>
      <c r="AZ757" s="41">
        <f t="shared" si="408"/>
        <v>10000000</v>
      </c>
      <c r="BA757" s="41">
        <f t="shared" si="370"/>
        <v>0</v>
      </c>
      <c r="BB757" s="73" t="s">
        <v>116</v>
      </c>
      <c r="BD757" s="75"/>
    </row>
    <row r="758" spans="1:58" s="74" customFormat="1" ht="23.25">
      <c r="A758" s="287">
        <v>2</v>
      </c>
      <c r="B758" s="1400">
        <v>12</v>
      </c>
      <c r="C758" s="1423" t="s">
        <v>992</v>
      </c>
      <c r="D758" s="1400">
        <v>5.2</v>
      </c>
      <c r="E758" s="1400">
        <v>10</v>
      </c>
      <c r="F758" s="287" t="s">
        <v>345</v>
      </c>
      <c r="G758" s="287" t="s">
        <v>345</v>
      </c>
      <c r="H758" s="287" t="s">
        <v>66</v>
      </c>
      <c r="I758" s="287" t="s">
        <v>960</v>
      </c>
      <c r="J758" s="1424" t="s">
        <v>68</v>
      </c>
      <c r="K758" s="1436">
        <v>17.448740489999999</v>
      </c>
      <c r="L758" s="1436">
        <v>99.08381464</v>
      </c>
      <c r="M758" s="1426">
        <v>10000000</v>
      </c>
      <c r="N758" s="478">
        <f t="shared" si="412"/>
        <v>10000000</v>
      </c>
      <c r="O758" s="1440"/>
      <c r="P758" s="1400">
        <v>1</v>
      </c>
      <c r="Q758" s="1400">
        <v>1</v>
      </c>
      <c r="R758" s="1400">
        <f t="shared" si="411"/>
        <v>4</v>
      </c>
      <c r="S758" s="1400">
        <f t="shared" si="411"/>
        <v>1</v>
      </c>
      <c r="T758" s="1522">
        <f t="shared" si="411"/>
        <v>2</v>
      </c>
      <c r="U758" s="1407">
        <v>0</v>
      </c>
      <c r="V758" s="477">
        <v>2000</v>
      </c>
      <c r="W758" s="478">
        <v>80</v>
      </c>
      <c r="X758" s="1406">
        <v>0</v>
      </c>
      <c r="Y758" s="1426">
        <v>1000</v>
      </c>
      <c r="Z758" s="1426">
        <v>100</v>
      </c>
      <c r="AA758" s="199"/>
      <c r="AB758" s="1427"/>
      <c r="AC758" s="287">
        <v>2564</v>
      </c>
      <c r="AD758" s="287">
        <v>2564</v>
      </c>
      <c r="AE758" s="1400">
        <v>9</v>
      </c>
      <c r="AF758" s="1400">
        <v>300</v>
      </c>
      <c r="AG758" s="1400" t="str">
        <f t="shared" si="410"/>
        <v>สชป.2</v>
      </c>
      <c r="AH758" s="203"/>
      <c r="AI758" s="203"/>
      <c r="AJ758" s="1406">
        <f t="shared" si="409"/>
        <v>10000000</v>
      </c>
      <c r="AK758" s="911">
        <f t="shared" si="413"/>
        <v>7000000</v>
      </c>
      <c r="AL758" s="1406">
        <f t="shared" si="407"/>
        <v>3000000</v>
      </c>
      <c r="AM758" s="1430"/>
      <c r="AN758" s="478">
        <f t="shared" si="397"/>
        <v>2000000</v>
      </c>
      <c r="AO758" s="478">
        <f t="shared" si="398"/>
        <v>1000000</v>
      </c>
      <c r="AP758" s="1426">
        <f t="shared" si="399"/>
        <v>1000000</v>
      </c>
      <c r="AQ758" s="1426">
        <f t="shared" si="400"/>
        <v>1000000</v>
      </c>
      <c r="AR758" s="1426">
        <f t="shared" si="401"/>
        <v>1000000</v>
      </c>
      <c r="AS758" s="1426">
        <f t="shared" si="402"/>
        <v>1000000</v>
      </c>
      <c r="AT758" s="1426">
        <f t="shared" si="403"/>
        <v>1000000</v>
      </c>
      <c r="AU758" s="1426">
        <f t="shared" si="404"/>
        <v>1000000</v>
      </c>
      <c r="AV758" s="1426">
        <f t="shared" si="405"/>
        <v>500000</v>
      </c>
      <c r="AW758" s="1426">
        <f t="shared" si="406"/>
        <v>500000</v>
      </c>
      <c r="AX758" s="1426"/>
      <c r="AY758" s="1452"/>
      <c r="AZ758" s="41">
        <f t="shared" si="408"/>
        <v>10000000</v>
      </c>
      <c r="BA758" s="41">
        <f t="shared" si="370"/>
        <v>0</v>
      </c>
      <c r="BB758" s="73" t="s">
        <v>116</v>
      </c>
      <c r="BD758" s="75"/>
    </row>
    <row r="759" spans="1:58" s="74" customFormat="1" ht="23.25">
      <c r="A759" s="287">
        <v>2</v>
      </c>
      <c r="B759" s="1400">
        <v>13</v>
      </c>
      <c r="C759" s="1423" t="s">
        <v>993</v>
      </c>
      <c r="D759" s="1400">
        <v>5.2</v>
      </c>
      <c r="E759" s="1400">
        <v>10</v>
      </c>
      <c r="F759" s="287" t="s">
        <v>133</v>
      </c>
      <c r="G759" s="287" t="s">
        <v>134</v>
      </c>
      <c r="H759" s="287" t="s">
        <v>89</v>
      </c>
      <c r="I759" s="1434">
        <v>204</v>
      </c>
      <c r="J759" s="1424" t="s">
        <v>90</v>
      </c>
      <c r="K759" s="1425">
        <v>19.386099999999999</v>
      </c>
      <c r="L759" s="1425">
        <v>100.07080000000001</v>
      </c>
      <c r="M759" s="1426">
        <v>8000000</v>
      </c>
      <c r="N759" s="478">
        <f t="shared" si="412"/>
        <v>8000000</v>
      </c>
      <c r="O759" s="1440"/>
      <c r="P759" s="1400">
        <v>1</v>
      </c>
      <c r="Q759" s="1400">
        <v>1</v>
      </c>
      <c r="R759" s="1400">
        <f t="shared" si="411"/>
        <v>4</v>
      </c>
      <c r="S759" s="1400">
        <f t="shared" si="411"/>
        <v>1</v>
      </c>
      <c r="T759" s="1522">
        <f t="shared" si="411"/>
        <v>2</v>
      </c>
      <c r="U759" s="1407">
        <v>0</v>
      </c>
      <c r="V759" s="1426">
        <v>1350</v>
      </c>
      <c r="W759" s="478">
        <v>80</v>
      </c>
      <c r="X759" s="1406">
        <v>0</v>
      </c>
      <c r="Y759" s="1426">
        <v>1000</v>
      </c>
      <c r="Z759" s="1426">
        <v>100</v>
      </c>
      <c r="AA759" s="199"/>
      <c r="AB759" s="1427"/>
      <c r="AC759" s="287">
        <v>2564</v>
      </c>
      <c r="AD759" s="287">
        <v>2564</v>
      </c>
      <c r="AE759" s="1400">
        <v>9</v>
      </c>
      <c r="AF759" s="1400">
        <v>300</v>
      </c>
      <c r="AG759" s="1400" t="str">
        <f t="shared" si="410"/>
        <v>สชป.2</v>
      </c>
      <c r="AH759" s="1437"/>
      <c r="AI759" s="1437"/>
      <c r="AJ759" s="1406">
        <f t="shared" si="409"/>
        <v>8000000</v>
      </c>
      <c r="AK759" s="911">
        <f t="shared" si="413"/>
        <v>5600000</v>
      </c>
      <c r="AL759" s="1406">
        <f t="shared" si="407"/>
        <v>2400000</v>
      </c>
      <c r="AM759" s="1430"/>
      <c r="AN759" s="478">
        <f t="shared" si="397"/>
        <v>1600000</v>
      </c>
      <c r="AO759" s="478">
        <f t="shared" si="398"/>
        <v>800000</v>
      </c>
      <c r="AP759" s="1426">
        <f t="shared" si="399"/>
        <v>800000</v>
      </c>
      <c r="AQ759" s="1426">
        <f t="shared" si="400"/>
        <v>800000</v>
      </c>
      <c r="AR759" s="1426">
        <f t="shared" si="401"/>
        <v>800000</v>
      </c>
      <c r="AS759" s="1426">
        <f t="shared" si="402"/>
        <v>800000</v>
      </c>
      <c r="AT759" s="1426">
        <f t="shared" si="403"/>
        <v>800000</v>
      </c>
      <c r="AU759" s="1426">
        <f t="shared" si="404"/>
        <v>800000</v>
      </c>
      <c r="AV759" s="1426">
        <f t="shared" si="405"/>
        <v>400000</v>
      </c>
      <c r="AW759" s="1426">
        <f t="shared" si="406"/>
        <v>400000</v>
      </c>
      <c r="AX759" s="1426"/>
      <c r="AY759" s="1452"/>
      <c r="AZ759" s="41">
        <f t="shared" si="408"/>
        <v>8000000</v>
      </c>
      <c r="BA759" s="41">
        <f t="shared" si="370"/>
        <v>0</v>
      </c>
      <c r="BB759" s="73" t="s">
        <v>116</v>
      </c>
      <c r="BD759" s="75"/>
    </row>
    <row r="760" spans="1:58" s="74" customFormat="1" ht="23.25">
      <c r="A760" s="287">
        <v>2</v>
      </c>
      <c r="B760" s="1400">
        <v>14</v>
      </c>
      <c r="C760" s="1423" t="s">
        <v>994</v>
      </c>
      <c r="D760" s="1400">
        <v>5.2</v>
      </c>
      <c r="E760" s="1400">
        <v>10</v>
      </c>
      <c r="F760" s="287" t="s">
        <v>995</v>
      </c>
      <c r="G760" s="287" t="s">
        <v>65</v>
      </c>
      <c r="H760" s="287" t="s">
        <v>89</v>
      </c>
      <c r="I760" s="1434">
        <v>204</v>
      </c>
      <c r="J760" s="1455">
        <v>2</v>
      </c>
      <c r="K760" s="1436">
        <v>19.187000000000001</v>
      </c>
      <c r="L760" s="1436">
        <v>99.799000000000007</v>
      </c>
      <c r="M760" s="1426">
        <v>8000000</v>
      </c>
      <c r="N760" s="478">
        <f t="shared" si="412"/>
        <v>8000000</v>
      </c>
      <c r="O760" s="1440"/>
      <c r="P760" s="1400">
        <v>1</v>
      </c>
      <c r="Q760" s="1400">
        <v>1</v>
      </c>
      <c r="R760" s="1400">
        <f t="shared" si="411"/>
        <v>4</v>
      </c>
      <c r="S760" s="1400">
        <f t="shared" si="411"/>
        <v>1</v>
      </c>
      <c r="T760" s="1522">
        <f t="shared" si="411"/>
        <v>2</v>
      </c>
      <c r="U760" s="1407">
        <v>0</v>
      </c>
      <c r="V760" s="1426">
        <v>2000</v>
      </c>
      <c r="W760" s="478">
        <v>60</v>
      </c>
      <c r="X760" s="1406">
        <v>0</v>
      </c>
      <c r="Y760" s="1426">
        <v>1000</v>
      </c>
      <c r="Z760" s="1426">
        <v>100</v>
      </c>
      <c r="AA760" s="199"/>
      <c r="AB760" s="1427"/>
      <c r="AC760" s="287">
        <v>2564</v>
      </c>
      <c r="AD760" s="287">
        <v>2564</v>
      </c>
      <c r="AE760" s="1400">
        <v>9</v>
      </c>
      <c r="AF760" s="1400">
        <v>300</v>
      </c>
      <c r="AG760" s="1400" t="str">
        <f t="shared" si="410"/>
        <v>สชป.2</v>
      </c>
      <c r="AH760" s="203"/>
      <c r="AI760" s="203"/>
      <c r="AJ760" s="1406">
        <f t="shared" si="409"/>
        <v>8000000</v>
      </c>
      <c r="AK760" s="911">
        <f t="shared" si="413"/>
        <v>5600000</v>
      </c>
      <c r="AL760" s="1406">
        <f t="shared" si="407"/>
        <v>2400000</v>
      </c>
      <c r="AM760" s="1430"/>
      <c r="AN760" s="478">
        <f t="shared" si="397"/>
        <v>1600000</v>
      </c>
      <c r="AO760" s="478">
        <f t="shared" si="398"/>
        <v>800000</v>
      </c>
      <c r="AP760" s="1426">
        <f t="shared" si="399"/>
        <v>800000</v>
      </c>
      <c r="AQ760" s="1426">
        <f t="shared" si="400"/>
        <v>800000</v>
      </c>
      <c r="AR760" s="1426">
        <f t="shared" si="401"/>
        <v>800000</v>
      </c>
      <c r="AS760" s="1426">
        <f t="shared" si="402"/>
        <v>800000</v>
      </c>
      <c r="AT760" s="1426">
        <f t="shared" si="403"/>
        <v>800000</v>
      </c>
      <c r="AU760" s="1426">
        <f t="shared" si="404"/>
        <v>800000</v>
      </c>
      <c r="AV760" s="1426">
        <f t="shared" si="405"/>
        <v>400000</v>
      </c>
      <c r="AW760" s="1426">
        <f t="shared" si="406"/>
        <v>400000</v>
      </c>
      <c r="AX760" s="1426"/>
      <c r="AY760" s="1452"/>
      <c r="AZ760" s="41">
        <f t="shared" si="408"/>
        <v>8000000</v>
      </c>
      <c r="BA760" s="41">
        <f t="shared" si="370"/>
        <v>0</v>
      </c>
      <c r="BB760" s="73" t="s">
        <v>116</v>
      </c>
      <c r="BD760" s="75"/>
    </row>
    <row r="761" spans="1:58" s="74" customFormat="1" ht="23.25">
      <c r="A761" s="287">
        <v>2</v>
      </c>
      <c r="B761" s="1400">
        <v>15</v>
      </c>
      <c r="C761" s="1423" t="s">
        <v>996</v>
      </c>
      <c r="D761" s="1400">
        <v>5.2</v>
      </c>
      <c r="E761" s="1400">
        <v>10</v>
      </c>
      <c r="F761" s="287" t="s">
        <v>499</v>
      </c>
      <c r="G761" s="287" t="s">
        <v>189</v>
      </c>
      <c r="H761" s="287" t="s">
        <v>76</v>
      </c>
      <c r="I761" s="1456" t="s">
        <v>181</v>
      </c>
      <c r="J761" s="1435" t="s">
        <v>90</v>
      </c>
      <c r="K761" s="1425">
        <v>19.5167</v>
      </c>
      <c r="L761" s="1425">
        <v>99.693299999999994</v>
      </c>
      <c r="M761" s="1426">
        <v>6000000</v>
      </c>
      <c r="N761" s="478">
        <f t="shared" si="412"/>
        <v>6000000</v>
      </c>
      <c r="O761" s="1440"/>
      <c r="P761" s="1400">
        <v>1</v>
      </c>
      <c r="Q761" s="1400">
        <v>1</v>
      </c>
      <c r="R761" s="1400">
        <f t="shared" si="411"/>
        <v>4</v>
      </c>
      <c r="S761" s="1400">
        <f t="shared" si="411"/>
        <v>1</v>
      </c>
      <c r="T761" s="1522">
        <f t="shared" si="411"/>
        <v>2</v>
      </c>
      <c r="U761" s="1407">
        <v>0</v>
      </c>
      <c r="V761" s="1426">
        <v>6000</v>
      </c>
      <c r="W761" s="478">
        <v>85</v>
      </c>
      <c r="X761" s="1406">
        <v>0</v>
      </c>
      <c r="Y761" s="1426">
        <v>1000</v>
      </c>
      <c r="Z761" s="1426">
        <v>100</v>
      </c>
      <c r="AA761" s="199"/>
      <c r="AB761" s="1427"/>
      <c r="AC761" s="287">
        <v>2564</v>
      </c>
      <c r="AD761" s="287">
        <v>2564</v>
      </c>
      <c r="AE761" s="1400">
        <v>9</v>
      </c>
      <c r="AF761" s="1400">
        <v>300</v>
      </c>
      <c r="AG761" s="1400" t="str">
        <f t="shared" si="410"/>
        <v>สชป.2</v>
      </c>
      <c r="AH761" s="1437"/>
      <c r="AI761" s="1437"/>
      <c r="AJ761" s="1406">
        <f t="shared" si="409"/>
        <v>6000000</v>
      </c>
      <c r="AK761" s="911">
        <f t="shared" si="413"/>
        <v>4200000</v>
      </c>
      <c r="AL761" s="1406">
        <f t="shared" si="407"/>
        <v>1800000</v>
      </c>
      <c r="AM761" s="1430"/>
      <c r="AN761" s="478">
        <f t="shared" si="397"/>
        <v>1200000</v>
      </c>
      <c r="AO761" s="478">
        <f t="shared" si="398"/>
        <v>600000</v>
      </c>
      <c r="AP761" s="1426">
        <f t="shared" si="399"/>
        <v>600000</v>
      </c>
      <c r="AQ761" s="1426">
        <f t="shared" si="400"/>
        <v>600000</v>
      </c>
      <c r="AR761" s="1426">
        <f t="shared" si="401"/>
        <v>600000</v>
      </c>
      <c r="AS761" s="1426">
        <f t="shared" si="402"/>
        <v>600000</v>
      </c>
      <c r="AT761" s="1426">
        <f t="shared" si="403"/>
        <v>600000</v>
      </c>
      <c r="AU761" s="1426">
        <f t="shared" si="404"/>
        <v>600000</v>
      </c>
      <c r="AV761" s="1426">
        <f t="shared" si="405"/>
        <v>300000</v>
      </c>
      <c r="AW761" s="1426">
        <f t="shared" si="406"/>
        <v>300000</v>
      </c>
      <c r="AX761" s="1426"/>
      <c r="AY761" s="1452"/>
      <c r="AZ761" s="41">
        <f t="shared" si="408"/>
        <v>6000000</v>
      </c>
      <c r="BA761" s="41">
        <f t="shared" si="370"/>
        <v>0</v>
      </c>
      <c r="BB761" s="73" t="s">
        <v>116</v>
      </c>
      <c r="BD761" s="75"/>
    </row>
    <row r="762" spans="1:58" s="74" customFormat="1" ht="23.25">
      <c r="A762" s="287">
        <v>2</v>
      </c>
      <c r="B762" s="1400">
        <v>16</v>
      </c>
      <c r="C762" s="1423" t="s">
        <v>997</v>
      </c>
      <c r="D762" s="1400">
        <v>5.2</v>
      </c>
      <c r="E762" s="73">
        <v>10</v>
      </c>
      <c r="F762" s="287" t="s">
        <v>280</v>
      </c>
      <c r="G762" s="287" t="s">
        <v>273</v>
      </c>
      <c r="H762" s="287" t="s">
        <v>76</v>
      </c>
      <c r="I762" s="1434" t="s">
        <v>645</v>
      </c>
      <c r="J762" s="1435" t="s">
        <v>90</v>
      </c>
      <c r="K762" s="1436">
        <v>19.739000000000001</v>
      </c>
      <c r="L762" s="1436">
        <v>100.07089999999999</v>
      </c>
      <c r="M762" s="1426">
        <v>6000000</v>
      </c>
      <c r="N762" s="478">
        <f t="shared" si="412"/>
        <v>6000000</v>
      </c>
      <c r="O762" s="1440"/>
      <c r="P762" s="1400">
        <v>1</v>
      </c>
      <c r="Q762" s="1400">
        <v>1</v>
      </c>
      <c r="R762" s="1400">
        <f t="shared" si="411"/>
        <v>4</v>
      </c>
      <c r="S762" s="1400">
        <f t="shared" si="411"/>
        <v>1</v>
      </c>
      <c r="T762" s="1522">
        <f t="shared" si="411"/>
        <v>2</v>
      </c>
      <c r="U762" s="1407">
        <v>0</v>
      </c>
      <c r="V762" s="477">
        <v>2000</v>
      </c>
      <c r="W762" s="478">
        <v>100</v>
      </c>
      <c r="X762" s="1406">
        <v>0</v>
      </c>
      <c r="Y762" s="1426">
        <v>1000</v>
      </c>
      <c r="Z762" s="1426">
        <v>100</v>
      </c>
      <c r="AA762" s="199"/>
      <c r="AB762" s="1427"/>
      <c r="AC762" s="287">
        <v>2564</v>
      </c>
      <c r="AD762" s="287">
        <v>2564</v>
      </c>
      <c r="AE762" s="1400">
        <v>9</v>
      </c>
      <c r="AF762" s="1400">
        <v>300</v>
      </c>
      <c r="AG762" s="1400" t="str">
        <f t="shared" si="410"/>
        <v>สชป.2</v>
      </c>
      <c r="AH762" s="1437"/>
      <c r="AI762" s="1437"/>
      <c r="AJ762" s="1406">
        <f t="shared" si="409"/>
        <v>6000000</v>
      </c>
      <c r="AK762" s="911">
        <f t="shared" si="413"/>
        <v>4200000</v>
      </c>
      <c r="AL762" s="1406">
        <f t="shared" si="407"/>
        <v>1800000</v>
      </c>
      <c r="AM762" s="1430"/>
      <c r="AN762" s="478">
        <f t="shared" si="397"/>
        <v>1200000</v>
      </c>
      <c r="AO762" s="478">
        <f t="shared" si="398"/>
        <v>600000</v>
      </c>
      <c r="AP762" s="1426">
        <f t="shared" si="399"/>
        <v>600000</v>
      </c>
      <c r="AQ762" s="1426">
        <f t="shared" si="400"/>
        <v>600000</v>
      </c>
      <c r="AR762" s="1426">
        <f t="shared" si="401"/>
        <v>600000</v>
      </c>
      <c r="AS762" s="1426">
        <f t="shared" si="402"/>
        <v>600000</v>
      </c>
      <c r="AT762" s="1426">
        <f t="shared" si="403"/>
        <v>600000</v>
      </c>
      <c r="AU762" s="1426">
        <f t="shared" si="404"/>
        <v>600000</v>
      </c>
      <c r="AV762" s="1426">
        <f t="shared" si="405"/>
        <v>300000</v>
      </c>
      <c r="AW762" s="1426">
        <f t="shared" si="406"/>
        <v>300000</v>
      </c>
      <c r="AX762" s="1426"/>
      <c r="AY762" s="1452"/>
      <c r="AZ762" s="41">
        <f t="shared" si="408"/>
        <v>6000000</v>
      </c>
      <c r="BA762" s="41">
        <f t="shared" si="370"/>
        <v>0</v>
      </c>
      <c r="BB762" s="73" t="s">
        <v>116</v>
      </c>
      <c r="BD762" s="75"/>
    </row>
    <row r="763" spans="1:58" s="74" customFormat="1" ht="23.25">
      <c r="A763" s="287">
        <v>2</v>
      </c>
      <c r="B763" s="1400">
        <v>17</v>
      </c>
      <c r="C763" s="1423" t="s">
        <v>998</v>
      </c>
      <c r="D763" s="1400">
        <v>5.2</v>
      </c>
      <c r="E763" s="73">
        <v>10</v>
      </c>
      <c r="F763" s="287" t="s">
        <v>380</v>
      </c>
      <c r="G763" s="287" t="s">
        <v>381</v>
      </c>
      <c r="H763" s="287" t="s">
        <v>89</v>
      </c>
      <c r="I763" s="1457">
        <v>204</v>
      </c>
      <c r="J763" s="1435">
        <v>2</v>
      </c>
      <c r="K763" s="1425">
        <v>19.488900000000001</v>
      </c>
      <c r="L763" s="1425">
        <v>100.3847</v>
      </c>
      <c r="M763" s="1426">
        <v>15000000</v>
      </c>
      <c r="N763" s="478">
        <f t="shared" si="412"/>
        <v>15000000</v>
      </c>
      <c r="O763" s="1440"/>
      <c r="P763" s="1400">
        <v>1</v>
      </c>
      <c r="Q763" s="1400">
        <v>1</v>
      </c>
      <c r="R763" s="1400">
        <f t="shared" si="411"/>
        <v>4</v>
      </c>
      <c r="S763" s="1400">
        <f t="shared" si="411"/>
        <v>1</v>
      </c>
      <c r="T763" s="1522">
        <f t="shared" si="411"/>
        <v>2</v>
      </c>
      <c r="U763" s="1407">
        <v>0</v>
      </c>
      <c r="V763" s="1426">
        <v>2000</v>
      </c>
      <c r="W763" s="478">
        <v>100</v>
      </c>
      <c r="X763" s="1406">
        <v>0</v>
      </c>
      <c r="Y763" s="1426">
        <v>1000</v>
      </c>
      <c r="Z763" s="1426">
        <v>100</v>
      </c>
      <c r="AA763" s="199"/>
      <c r="AB763" s="1427"/>
      <c r="AC763" s="287">
        <v>2564</v>
      </c>
      <c r="AD763" s="287">
        <v>2564</v>
      </c>
      <c r="AE763" s="1400">
        <v>9</v>
      </c>
      <c r="AF763" s="1400">
        <v>300</v>
      </c>
      <c r="AG763" s="1400" t="str">
        <f t="shared" si="410"/>
        <v>สชป.2</v>
      </c>
      <c r="AH763" s="203"/>
      <c r="AI763" s="203"/>
      <c r="AJ763" s="1406">
        <f t="shared" si="409"/>
        <v>15000000</v>
      </c>
      <c r="AK763" s="911">
        <f t="shared" si="413"/>
        <v>10500000</v>
      </c>
      <c r="AL763" s="1406">
        <f t="shared" si="407"/>
        <v>4500000</v>
      </c>
      <c r="AM763" s="1430"/>
      <c r="AN763" s="478">
        <f t="shared" si="397"/>
        <v>3000000</v>
      </c>
      <c r="AO763" s="478">
        <f t="shared" si="398"/>
        <v>1500000</v>
      </c>
      <c r="AP763" s="1426">
        <f t="shared" si="399"/>
        <v>1500000</v>
      </c>
      <c r="AQ763" s="1426">
        <f t="shared" si="400"/>
        <v>1500000</v>
      </c>
      <c r="AR763" s="1426">
        <f t="shared" si="401"/>
        <v>1500000</v>
      </c>
      <c r="AS763" s="1426">
        <f t="shared" si="402"/>
        <v>1500000</v>
      </c>
      <c r="AT763" s="1426">
        <f t="shared" si="403"/>
        <v>1500000</v>
      </c>
      <c r="AU763" s="1426">
        <f t="shared" si="404"/>
        <v>1500000</v>
      </c>
      <c r="AV763" s="1426">
        <f t="shared" si="405"/>
        <v>750000</v>
      </c>
      <c r="AW763" s="1426">
        <f t="shared" si="406"/>
        <v>750000</v>
      </c>
      <c r="AX763" s="1426"/>
      <c r="AY763" s="1452"/>
      <c r="AZ763" s="41">
        <f t="shared" si="408"/>
        <v>15000000</v>
      </c>
      <c r="BA763" s="41">
        <f t="shared" si="370"/>
        <v>0</v>
      </c>
      <c r="BB763" s="73" t="s">
        <v>116</v>
      </c>
      <c r="BD763" s="75"/>
    </row>
    <row r="764" spans="1:58" s="74" customFormat="1" ht="23.25">
      <c r="A764" s="287">
        <v>2</v>
      </c>
      <c r="B764" s="1400">
        <v>18</v>
      </c>
      <c r="C764" s="1423" t="s">
        <v>999</v>
      </c>
      <c r="D764" s="1400">
        <v>5.2</v>
      </c>
      <c r="E764" s="73">
        <v>10</v>
      </c>
      <c r="F764" s="287" t="s">
        <v>1000</v>
      </c>
      <c r="G764" s="287" t="s">
        <v>913</v>
      </c>
      <c r="H764" s="287" t="s">
        <v>76</v>
      </c>
      <c r="I764" s="1434">
        <v>202</v>
      </c>
      <c r="J764" s="1435">
        <v>2</v>
      </c>
      <c r="K764" s="1425">
        <v>19.328399999999998</v>
      </c>
      <c r="L764" s="1425">
        <v>100.28530000000001</v>
      </c>
      <c r="M764" s="1426">
        <v>15000000</v>
      </c>
      <c r="N764" s="478">
        <f t="shared" si="412"/>
        <v>15000000</v>
      </c>
      <c r="O764" s="1440"/>
      <c r="P764" s="1400">
        <v>1</v>
      </c>
      <c r="Q764" s="1400">
        <v>1</v>
      </c>
      <c r="R764" s="1400">
        <f t="shared" si="411"/>
        <v>4</v>
      </c>
      <c r="S764" s="1400">
        <f t="shared" si="411"/>
        <v>1</v>
      </c>
      <c r="T764" s="1522">
        <f t="shared" si="411"/>
        <v>2</v>
      </c>
      <c r="U764" s="1407">
        <v>0</v>
      </c>
      <c r="V764" s="1426">
        <v>1500</v>
      </c>
      <c r="W764" s="478">
        <v>100</v>
      </c>
      <c r="X764" s="1406">
        <v>0</v>
      </c>
      <c r="Y764" s="1426">
        <v>1000</v>
      </c>
      <c r="Z764" s="1426">
        <v>100</v>
      </c>
      <c r="AA764" s="199"/>
      <c r="AB764" s="1427"/>
      <c r="AC764" s="287">
        <v>2564</v>
      </c>
      <c r="AD764" s="287">
        <v>2564</v>
      </c>
      <c r="AE764" s="1400">
        <v>9</v>
      </c>
      <c r="AF764" s="1400">
        <v>300</v>
      </c>
      <c r="AG764" s="1400" t="str">
        <f t="shared" si="410"/>
        <v>สชป.2</v>
      </c>
      <c r="AH764" s="1437"/>
      <c r="AI764" s="1437"/>
      <c r="AJ764" s="1406">
        <f t="shared" si="409"/>
        <v>15000000</v>
      </c>
      <c r="AK764" s="911">
        <f t="shared" si="413"/>
        <v>10500000</v>
      </c>
      <c r="AL764" s="1406">
        <f t="shared" si="407"/>
        <v>4500000</v>
      </c>
      <c r="AM764" s="1430"/>
      <c r="AN764" s="478">
        <f t="shared" si="397"/>
        <v>3000000</v>
      </c>
      <c r="AO764" s="478">
        <f t="shared" si="398"/>
        <v>1500000</v>
      </c>
      <c r="AP764" s="1426">
        <f t="shared" si="399"/>
        <v>1500000</v>
      </c>
      <c r="AQ764" s="1426">
        <f t="shared" si="400"/>
        <v>1500000</v>
      </c>
      <c r="AR764" s="1426">
        <f t="shared" si="401"/>
        <v>1500000</v>
      </c>
      <c r="AS764" s="1426">
        <f t="shared" si="402"/>
        <v>1500000</v>
      </c>
      <c r="AT764" s="1426">
        <f t="shared" si="403"/>
        <v>1500000</v>
      </c>
      <c r="AU764" s="1426">
        <f t="shared" si="404"/>
        <v>1500000</v>
      </c>
      <c r="AV764" s="1426">
        <f t="shared" si="405"/>
        <v>750000</v>
      </c>
      <c r="AW764" s="1426">
        <f t="shared" si="406"/>
        <v>750000</v>
      </c>
      <c r="AX764" s="1426"/>
      <c r="AY764" s="1452"/>
      <c r="AZ764" s="41">
        <f t="shared" si="408"/>
        <v>15000000</v>
      </c>
      <c r="BA764" s="41">
        <f t="shared" si="370"/>
        <v>0</v>
      </c>
      <c r="BB764" s="73" t="s">
        <v>116</v>
      </c>
      <c r="BD764" s="75"/>
    </row>
    <row r="765" spans="1:58" s="74" customFormat="1" ht="23.25">
      <c r="A765" s="287">
        <v>2</v>
      </c>
      <c r="B765" s="1400">
        <v>19</v>
      </c>
      <c r="C765" s="1423" t="s">
        <v>1001</v>
      </c>
      <c r="D765" s="1400">
        <v>5.2</v>
      </c>
      <c r="E765" s="73">
        <v>10</v>
      </c>
      <c r="F765" s="287" t="s">
        <v>1002</v>
      </c>
      <c r="G765" s="287" t="s">
        <v>189</v>
      </c>
      <c r="H765" s="287" t="s">
        <v>76</v>
      </c>
      <c r="I765" s="1457">
        <v>207</v>
      </c>
      <c r="J765" s="1458" t="s">
        <v>90</v>
      </c>
      <c r="K765" s="1436">
        <v>19.573693333333335</v>
      </c>
      <c r="L765" s="1436">
        <v>99.884026944444457</v>
      </c>
      <c r="M765" s="1426">
        <v>10000000</v>
      </c>
      <c r="N765" s="478">
        <f t="shared" si="412"/>
        <v>10000000</v>
      </c>
      <c r="O765" s="1440"/>
      <c r="P765" s="1400">
        <v>1</v>
      </c>
      <c r="Q765" s="1400">
        <v>1</v>
      </c>
      <c r="R765" s="1400">
        <f t="shared" si="411"/>
        <v>4</v>
      </c>
      <c r="S765" s="1400">
        <f t="shared" si="411"/>
        <v>1</v>
      </c>
      <c r="T765" s="1522">
        <f t="shared" si="411"/>
        <v>2</v>
      </c>
      <c r="U765" s="1407">
        <v>0</v>
      </c>
      <c r="V765" s="1426">
        <v>2000</v>
      </c>
      <c r="W765" s="478">
        <v>100</v>
      </c>
      <c r="X765" s="1406">
        <v>0</v>
      </c>
      <c r="Y765" s="1426">
        <v>1000</v>
      </c>
      <c r="Z765" s="1426">
        <v>100</v>
      </c>
      <c r="AA765" s="199"/>
      <c r="AB765" s="1427"/>
      <c r="AC765" s="287">
        <v>2564</v>
      </c>
      <c r="AD765" s="287">
        <v>2564</v>
      </c>
      <c r="AE765" s="1400">
        <v>9</v>
      </c>
      <c r="AF765" s="1400">
        <v>300</v>
      </c>
      <c r="AG765" s="1400" t="str">
        <f t="shared" si="410"/>
        <v>สชป.2</v>
      </c>
      <c r="AH765" s="203"/>
      <c r="AI765" s="203"/>
      <c r="AJ765" s="1406">
        <f t="shared" si="409"/>
        <v>10000000</v>
      </c>
      <c r="AK765" s="911">
        <f t="shared" si="413"/>
        <v>7000000</v>
      </c>
      <c r="AL765" s="1406">
        <f t="shared" si="407"/>
        <v>3000000</v>
      </c>
      <c r="AM765" s="1430"/>
      <c r="AN765" s="478">
        <f t="shared" si="397"/>
        <v>2000000</v>
      </c>
      <c r="AO765" s="478">
        <f t="shared" si="398"/>
        <v>1000000</v>
      </c>
      <c r="AP765" s="1426">
        <f t="shared" si="399"/>
        <v>1000000</v>
      </c>
      <c r="AQ765" s="1426">
        <f t="shared" si="400"/>
        <v>1000000</v>
      </c>
      <c r="AR765" s="1426">
        <f t="shared" si="401"/>
        <v>1000000</v>
      </c>
      <c r="AS765" s="1426">
        <f t="shared" si="402"/>
        <v>1000000</v>
      </c>
      <c r="AT765" s="1426">
        <f t="shared" si="403"/>
        <v>1000000</v>
      </c>
      <c r="AU765" s="1426">
        <f t="shared" si="404"/>
        <v>1000000</v>
      </c>
      <c r="AV765" s="1426">
        <f t="shared" si="405"/>
        <v>500000</v>
      </c>
      <c r="AW765" s="1426">
        <f t="shared" si="406"/>
        <v>500000</v>
      </c>
      <c r="AX765" s="1426"/>
      <c r="AY765" s="1452"/>
      <c r="AZ765" s="41">
        <f t="shared" si="408"/>
        <v>10000000</v>
      </c>
      <c r="BA765" s="41">
        <f t="shared" si="370"/>
        <v>0</v>
      </c>
      <c r="BB765" s="73" t="s">
        <v>116</v>
      </c>
      <c r="BD765" s="75"/>
    </row>
    <row r="766" spans="1:58" s="74" customFormat="1" ht="23.25">
      <c r="A766" s="287">
        <v>2</v>
      </c>
      <c r="B766" s="1400">
        <v>20</v>
      </c>
      <c r="C766" s="1423" t="s">
        <v>1003</v>
      </c>
      <c r="D766" s="1400">
        <v>5.2</v>
      </c>
      <c r="E766" s="73">
        <v>10</v>
      </c>
      <c r="F766" s="287" t="s">
        <v>518</v>
      </c>
      <c r="G766" s="287" t="s">
        <v>189</v>
      </c>
      <c r="H766" s="287" t="s">
        <v>76</v>
      </c>
      <c r="I766" s="1457">
        <v>207</v>
      </c>
      <c r="J766" s="1435" t="s">
        <v>90</v>
      </c>
      <c r="K766" s="1436">
        <v>19.461424166666699</v>
      </c>
      <c r="L766" s="1436">
        <v>99.860945000000001</v>
      </c>
      <c r="M766" s="1426">
        <v>10000000</v>
      </c>
      <c r="N766" s="478">
        <f t="shared" si="412"/>
        <v>10000000</v>
      </c>
      <c r="O766" s="1440"/>
      <c r="P766" s="1400">
        <v>1</v>
      </c>
      <c r="Q766" s="1400">
        <v>1</v>
      </c>
      <c r="R766" s="1400">
        <f t="shared" si="411"/>
        <v>4</v>
      </c>
      <c r="S766" s="1400">
        <f t="shared" si="411"/>
        <v>1</v>
      </c>
      <c r="T766" s="1522">
        <f t="shared" si="411"/>
        <v>2</v>
      </c>
      <c r="U766" s="1407">
        <v>0</v>
      </c>
      <c r="V766" s="1426">
        <v>2000</v>
      </c>
      <c r="W766" s="478">
        <v>100</v>
      </c>
      <c r="X766" s="1406">
        <v>0</v>
      </c>
      <c r="Y766" s="1426">
        <v>1000</v>
      </c>
      <c r="Z766" s="1426">
        <v>100</v>
      </c>
      <c r="AA766" s="199"/>
      <c r="AB766" s="1427"/>
      <c r="AC766" s="287">
        <v>2564</v>
      </c>
      <c r="AD766" s="287">
        <v>2564</v>
      </c>
      <c r="AE766" s="1400">
        <v>9</v>
      </c>
      <c r="AF766" s="1400">
        <v>300</v>
      </c>
      <c r="AG766" s="1400" t="str">
        <f t="shared" si="410"/>
        <v>สชป.2</v>
      </c>
      <c r="AH766" s="203"/>
      <c r="AI766" s="203"/>
      <c r="AJ766" s="1406">
        <f t="shared" si="409"/>
        <v>10000000</v>
      </c>
      <c r="AK766" s="911">
        <f t="shared" si="413"/>
        <v>7000000</v>
      </c>
      <c r="AL766" s="1406">
        <f t="shared" si="407"/>
        <v>3000000</v>
      </c>
      <c r="AM766" s="1430"/>
      <c r="AN766" s="478">
        <f t="shared" si="397"/>
        <v>2000000</v>
      </c>
      <c r="AO766" s="478">
        <f t="shared" si="398"/>
        <v>1000000</v>
      </c>
      <c r="AP766" s="1426">
        <f t="shared" si="399"/>
        <v>1000000</v>
      </c>
      <c r="AQ766" s="1426">
        <f t="shared" si="400"/>
        <v>1000000</v>
      </c>
      <c r="AR766" s="1426">
        <f t="shared" si="401"/>
        <v>1000000</v>
      </c>
      <c r="AS766" s="1426">
        <f t="shared" si="402"/>
        <v>1000000</v>
      </c>
      <c r="AT766" s="1426">
        <f t="shared" si="403"/>
        <v>1000000</v>
      </c>
      <c r="AU766" s="1426">
        <f t="shared" si="404"/>
        <v>1000000</v>
      </c>
      <c r="AV766" s="1426">
        <f t="shared" si="405"/>
        <v>500000</v>
      </c>
      <c r="AW766" s="1426">
        <f t="shared" si="406"/>
        <v>500000</v>
      </c>
      <c r="AX766" s="1426"/>
      <c r="AY766" s="1452"/>
      <c r="AZ766" s="41">
        <f t="shared" si="408"/>
        <v>10000000</v>
      </c>
      <c r="BA766" s="41">
        <f t="shared" si="370"/>
        <v>0</v>
      </c>
      <c r="BB766" s="73" t="s">
        <v>116</v>
      </c>
      <c r="BD766" s="75"/>
    </row>
    <row r="767" spans="1:58" s="73" customFormat="1" ht="23.25">
      <c r="A767" s="73">
        <v>2</v>
      </c>
      <c r="B767" s="1400">
        <v>21</v>
      </c>
      <c r="C767" s="1459" t="s">
        <v>1004</v>
      </c>
      <c r="D767" s="1244">
        <v>5.2</v>
      </c>
      <c r="E767" s="73">
        <v>10</v>
      </c>
      <c r="F767" s="73" t="s">
        <v>1005</v>
      </c>
      <c r="G767" s="73" t="s">
        <v>1006</v>
      </c>
      <c r="H767" s="73" t="s">
        <v>83</v>
      </c>
      <c r="I767" s="73">
        <v>910</v>
      </c>
      <c r="J767" s="73" t="s">
        <v>85</v>
      </c>
      <c r="K767" s="73">
        <v>19.011666666666667</v>
      </c>
      <c r="L767" s="73">
        <v>100.94305555555556</v>
      </c>
      <c r="M767" s="418">
        <v>10000000</v>
      </c>
      <c r="N767" s="418">
        <v>10000000</v>
      </c>
      <c r="O767" s="1460"/>
      <c r="P767" s="73">
        <v>1</v>
      </c>
      <c r="Q767" s="73">
        <v>1</v>
      </c>
      <c r="R767" s="73">
        <v>4</v>
      </c>
      <c r="S767" s="73">
        <v>1</v>
      </c>
      <c r="T767" s="1523">
        <v>2</v>
      </c>
      <c r="U767" s="73">
        <v>0</v>
      </c>
      <c r="V767" s="418">
        <v>3000</v>
      </c>
      <c r="W767" s="418">
        <v>100</v>
      </c>
      <c r="X767" s="418">
        <v>0</v>
      </c>
      <c r="Y767" s="418">
        <v>1000</v>
      </c>
      <c r="Z767" s="418">
        <v>100</v>
      </c>
      <c r="AC767" s="73">
        <v>2565</v>
      </c>
      <c r="AD767" s="73">
        <v>2565</v>
      </c>
      <c r="AE767" s="73">
        <v>9</v>
      </c>
      <c r="AF767" s="73">
        <v>300</v>
      </c>
      <c r="AG767" s="73" t="s">
        <v>115</v>
      </c>
      <c r="AJ767" s="418">
        <v>10000000</v>
      </c>
      <c r="AK767" s="911">
        <v>7000000</v>
      </c>
      <c r="AL767" s="1406">
        <f t="shared" si="407"/>
        <v>3000000</v>
      </c>
      <c r="AM767" s="418"/>
      <c r="AN767" s="478">
        <f t="shared" si="397"/>
        <v>2000000</v>
      </c>
      <c r="AO767" s="478">
        <f t="shared" si="398"/>
        <v>1000000</v>
      </c>
      <c r="AP767" s="1426">
        <f t="shared" si="399"/>
        <v>1000000</v>
      </c>
      <c r="AQ767" s="1426">
        <f t="shared" si="400"/>
        <v>1000000</v>
      </c>
      <c r="AR767" s="1426">
        <f t="shared" si="401"/>
        <v>1000000</v>
      </c>
      <c r="AS767" s="1426">
        <f t="shared" si="402"/>
        <v>1000000</v>
      </c>
      <c r="AT767" s="1426">
        <f t="shared" si="403"/>
        <v>1000000</v>
      </c>
      <c r="AU767" s="1426">
        <f t="shared" si="404"/>
        <v>1000000</v>
      </c>
      <c r="AV767" s="1426">
        <f t="shared" si="405"/>
        <v>500000</v>
      </c>
      <c r="AW767" s="1426">
        <f t="shared" si="406"/>
        <v>500000</v>
      </c>
      <c r="AX767" s="1426"/>
      <c r="AY767" s="1452"/>
      <c r="AZ767" s="41">
        <f t="shared" si="408"/>
        <v>10000000</v>
      </c>
      <c r="BA767" s="41">
        <f t="shared" si="370"/>
        <v>0</v>
      </c>
      <c r="BB767" s="73" t="s">
        <v>116</v>
      </c>
      <c r="BD767" s="1461"/>
    </row>
    <row r="768" spans="1:58" s="74" customFormat="1" ht="23.25">
      <c r="B768" s="73"/>
      <c r="C768" s="1233"/>
      <c r="D768" s="1233"/>
      <c r="E768" s="73"/>
      <c r="F768" s="73"/>
      <c r="G768" s="73"/>
      <c r="H768" s="73"/>
      <c r="I768" s="73"/>
      <c r="J768" s="73"/>
      <c r="K768" s="73"/>
      <c r="L768" s="73"/>
      <c r="M768" s="1234"/>
      <c r="N768" s="1234"/>
      <c r="O768" s="73"/>
      <c r="P768" s="73"/>
      <c r="AH768" s="73"/>
      <c r="AI768" s="73"/>
      <c r="AJ768" s="418"/>
      <c r="AK768" s="911"/>
      <c r="AL768" s="1234"/>
      <c r="AM768" s="1234"/>
      <c r="AN768" s="1234"/>
      <c r="AO768" s="1234"/>
      <c r="AP768" s="1234"/>
      <c r="AQ768" s="1234"/>
      <c r="AR768" s="1234"/>
      <c r="AS768" s="1234"/>
      <c r="AT768" s="1234"/>
      <c r="AU768" s="1234"/>
      <c r="AV768" s="1234"/>
      <c r="AW768" s="1234"/>
      <c r="AX768" s="1235"/>
      <c r="AY768" s="378"/>
      <c r="AZ768" s="41">
        <f t="shared" si="408"/>
        <v>0</v>
      </c>
      <c r="BA768" s="41"/>
      <c r="BB768" s="73" t="s">
        <v>116</v>
      </c>
      <c r="BD768" s="75"/>
    </row>
    <row r="769" spans="1:56" s="1462" customFormat="1" ht="42">
      <c r="B769" s="1463">
        <f>+B770+B775</f>
        <v>4</v>
      </c>
      <c r="C769" s="1464" t="s">
        <v>1007</v>
      </c>
      <c r="D769" s="1465"/>
      <c r="E769" s="1463"/>
      <c r="F769" s="1463"/>
      <c r="G769" s="1463"/>
      <c r="H769" s="1463"/>
      <c r="I769" s="1463"/>
      <c r="J769" s="1463"/>
      <c r="K769" s="1463"/>
      <c r="L769" s="1463"/>
      <c r="M769" s="1466">
        <f>+M770+M775</f>
        <v>13115000</v>
      </c>
      <c r="N769" s="1466">
        <f>+N770+N775</f>
        <v>13115000</v>
      </c>
      <c r="O769" s="1467"/>
      <c r="P769" s="1466"/>
      <c r="Q769" s="1466"/>
      <c r="R769" s="1466"/>
      <c r="S769" s="1466"/>
      <c r="T769" s="1466"/>
      <c r="U769" s="1466"/>
      <c r="V769" s="1466"/>
      <c r="W769" s="1466"/>
      <c r="X769" s="1466"/>
      <c r="Y769" s="1466"/>
      <c r="Z769" s="1466"/>
      <c r="AA769" s="1466"/>
      <c r="AB769" s="1466"/>
      <c r="AC769" s="1466"/>
      <c r="AD769" s="1466"/>
      <c r="AE769" s="1466"/>
      <c r="AF769" s="1466"/>
      <c r="AG769" s="1466"/>
      <c r="AH769" s="1466"/>
      <c r="AI769" s="1466"/>
      <c r="AJ769" s="1466">
        <f t="shared" ref="AJ769:AX769" si="414">+AJ770+AJ775</f>
        <v>13115000</v>
      </c>
      <c r="AK769" s="1468"/>
      <c r="AL769" s="1466">
        <f t="shared" si="414"/>
        <v>13115000</v>
      </c>
      <c r="AM769" s="1466">
        <f>+AM770+AM775</f>
        <v>1311500</v>
      </c>
      <c r="AN769" s="1466">
        <f t="shared" si="414"/>
        <v>1311500</v>
      </c>
      <c r="AO769" s="1466">
        <f t="shared" si="414"/>
        <v>1311500</v>
      </c>
      <c r="AP769" s="1466">
        <f t="shared" si="414"/>
        <v>1311500</v>
      </c>
      <c r="AQ769" s="1466">
        <f t="shared" si="414"/>
        <v>1311500</v>
      </c>
      <c r="AR769" s="1466">
        <f t="shared" si="414"/>
        <v>1311500</v>
      </c>
      <c r="AS769" s="1466">
        <f t="shared" si="414"/>
        <v>1311500</v>
      </c>
      <c r="AT769" s="1466">
        <f t="shared" si="414"/>
        <v>1311500</v>
      </c>
      <c r="AU769" s="1466">
        <f t="shared" si="414"/>
        <v>1311500</v>
      </c>
      <c r="AV769" s="1466">
        <f t="shared" si="414"/>
        <v>655750</v>
      </c>
      <c r="AW769" s="1466">
        <f t="shared" si="414"/>
        <v>655750</v>
      </c>
      <c r="AX769" s="1466">
        <f t="shared" si="414"/>
        <v>0</v>
      </c>
      <c r="AY769" s="1466"/>
      <c r="AZ769" s="41">
        <f t="shared" ref="AZ769:AZ778" si="415">SUM(AM769:AX769)</f>
        <v>13115000</v>
      </c>
      <c r="BA769" s="41">
        <f t="shared" si="370"/>
        <v>0</v>
      </c>
      <c r="BB769" s="1469" t="s">
        <v>1008</v>
      </c>
      <c r="BD769" s="1470"/>
    </row>
    <row r="770" spans="1:56" s="1477" customFormat="1" ht="30" customHeight="1">
      <c r="A770" s="1471">
        <v>2</v>
      </c>
      <c r="B770" s="1471">
        <f>COUNT(B771:B773)</f>
        <v>3</v>
      </c>
      <c r="C770" s="1472" t="s">
        <v>1009</v>
      </c>
      <c r="D770" s="1471" t="s">
        <v>79</v>
      </c>
      <c r="E770" s="1471" t="s">
        <v>79</v>
      </c>
      <c r="F770" s="1471" t="s">
        <v>79</v>
      </c>
      <c r="G770" s="1471" t="s">
        <v>79</v>
      </c>
      <c r="H770" s="1471" t="s">
        <v>79</v>
      </c>
      <c r="I770" s="1471" t="s">
        <v>79</v>
      </c>
      <c r="J770" s="1471" t="s">
        <v>79</v>
      </c>
      <c r="K770" s="1471" t="s">
        <v>79</v>
      </c>
      <c r="L770" s="1471" t="s">
        <v>79</v>
      </c>
      <c r="M770" s="1473">
        <v>10815000</v>
      </c>
      <c r="N770" s="1473">
        <v>10815000</v>
      </c>
      <c r="O770" s="1473"/>
      <c r="P770" s="1473"/>
      <c r="Q770" s="1473"/>
      <c r="R770" s="1473"/>
      <c r="S770" s="1473"/>
      <c r="T770" s="1473"/>
      <c r="U770" s="1473"/>
      <c r="V770" s="1473"/>
      <c r="W770" s="1473"/>
      <c r="X770" s="1473"/>
      <c r="Y770" s="1473"/>
      <c r="Z770" s="1473"/>
      <c r="AA770" s="1473"/>
      <c r="AB770" s="1473"/>
      <c r="AC770" s="1473"/>
      <c r="AD770" s="1473"/>
      <c r="AE770" s="1473"/>
      <c r="AF770" s="1473">
        <v>365</v>
      </c>
      <c r="AG770" s="1473" t="s">
        <v>115</v>
      </c>
      <c r="AH770" s="1473"/>
      <c r="AI770" s="1473"/>
      <c r="AJ770" s="1473">
        <v>10815000</v>
      </c>
      <c r="AK770" s="1474" t="s">
        <v>79</v>
      </c>
      <c r="AL770" s="1473">
        <v>10815000</v>
      </c>
      <c r="AM770" s="1473">
        <f>SUM(AM771:AM774)</f>
        <v>1081500</v>
      </c>
      <c r="AN770" s="1473">
        <f t="shared" ref="AN770:AW770" si="416">SUM(AN771:AN774)</f>
        <v>1081500</v>
      </c>
      <c r="AO770" s="1473">
        <f t="shared" si="416"/>
        <v>1081500</v>
      </c>
      <c r="AP770" s="1473">
        <f t="shared" si="416"/>
        <v>1081500</v>
      </c>
      <c r="AQ770" s="1473">
        <f t="shared" si="416"/>
        <v>1081500</v>
      </c>
      <c r="AR770" s="1473">
        <f t="shared" si="416"/>
        <v>1081500</v>
      </c>
      <c r="AS770" s="1473">
        <f t="shared" si="416"/>
        <v>1081500</v>
      </c>
      <c r="AT770" s="1473">
        <f t="shared" si="416"/>
        <v>1081500</v>
      </c>
      <c r="AU770" s="1473">
        <f t="shared" si="416"/>
        <v>1081500</v>
      </c>
      <c r="AV770" s="1473">
        <f t="shared" si="416"/>
        <v>540750</v>
      </c>
      <c r="AW770" s="1473">
        <f t="shared" si="416"/>
        <v>540750</v>
      </c>
      <c r="AX770" s="1475"/>
      <c r="AY770" s="1475"/>
      <c r="AZ770" s="41">
        <f t="shared" si="415"/>
        <v>10815000</v>
      </c>
      <c r="BA770" s="41">
        <f t="shared" si="370"/>
        <v>0</v>
      </c>
      <c r="BB770" s="1476" t="s">
        <v>1008</v>
      </c>
      <c r="BD770" s="1478"/>
    </row>
    <row r="771" spans="1:56" s="130" customFormat="1" ht="30" customHeight="1">
      <c r="A771" s="183"/>
      <c r="B771" s="183">
        <v>1</v>
      </c>
      <c r="C771" s="184" t="s">
        <v>1010</v>
      </c>
      <c r="D771" s="183" t="s">
        <v>79</v>
      </c>
      <c r="E771" s="183" t="s">
        <v>79</v>
      </c>
      <c r="F771" s="183" t="s">
        <v>79</v>
      </c>
      <c r="G771" s="183" t="s">
        <v>79</v>
      </c>
      <c r="H771" s="183" t="s">
        <v>79</v>
      </c>
      <c r="I771" s="183" t="s">
        <v>79</v>
      </c>
      <c r="J771" s="183" t="s">
        <v>79</v>
      </c>
      <c r="K771" s="183" t="s">
        <v>79</v>
      </c>
      <c r="L771" s="183" t="s">
        <v>79</v>
      </c>
      <c r="M771" s="189">
        <v>2240000</v>
      </c>
      <c r="N771" s="189">
        <v>2240000</v>
      </c>
      <c r="O771" s="598"/>
      <c r="P771" s="598">
        <v>1</v>
      </c>
      <c r="Q771" s="598">
        <v>1</v>
      </c>
      <c r="R771" s="598">
        <v>1</v>
      </c>
      <c r="S771" s="598">
        <v>1</v>
      </c>
      <c r="T771" s="598">
        <v>1</v>
      </c>
      <c r="U771" s="598"/>
      <c r="V771" s="598"/>
      <c r="W771" s="598"/>
      <c r="X771" s="598"/>
      <c r="Y771" s="598"/>
      <c r="Z771" s="598"/>
      <c r="AA771" s="598"/>
      <c r="AB771" s="598"/>
      <c r="AC771" s="598"/>
      <c r="AD771" s="598"/>
      <c r="AE771" s="598"/>
      <c r="AF771" s="598">
        <v>365</v>
      </c>
      <c r="AG771" s="598" t="s">
        <v>115</v>
      </c>
      <c r="AH771" s="598"/>
      <c r="AI771" s="598"/>
      <c r="AJ771" s="598">
        <f>M771</f>
        <v>2240000</v>
      </c>
      <c r="AK771" s="191" t="s">
        <v>79</v>
      </c>
      <c r="AL771" s="598">
        <f>AJ771</f>
        <v>2240000</v>
      </c>
      <c r="AM771" s="598">
        <f>+AJ771*0.1</f>
        <v>224000</v>
      </c>
      <c r="AN771" s="478">
        <f>0.1*AJ771</f>
        <v>224000</v>
      </c>
      <c r="AO771" s="478">
        <f t="shared" ref="AO771:AO773" si="417">0.1*AJ771</f>
        <v>224000</v>
      </c>
      <c r="AP771" s="1426">
        <f t="shared" ref="AP771:AP773" si="418">0.1*AJ771</f>
        <v>224000</v>
      </c>
      <c r="AQ771" s="1426">
        <f t="shared" ref="AQ771:AQ773" si="419">0.1*AJ771</f>
        <v>224000</v>
      </c>
      <c r="AR771" s="1426">
        <f t="shared" ref="AR771:AR773" si="420">0.1*AJ771</f>
        <v>224000</v>
      </c>
      <c r="AS771" s="1426">
        <f t="shared" ref="AS771:AS773" si="421">0.1*AJ771</f>
        <v>224000</v>
      </c>
      <c r="AT771" s="1426">
        <f t="shared" ref="AT771:AT773" si="422">0.1*AJ771</f>
        <v>224000</v>
      </c>
      <c r="AU771" s="1426">
        <f t="shared" ref="AU771:AU773" si="423">0.1*AJ771</f>
        <v>224000</v>
      </c>
      <c r="AV771" s="1426">
        <f t="shared" ref="AV771:AV773" si="424">0.05*AJ771</f>
        <v>112000</v>
      </c>
      <c r="AW771" s="1426">
        <f t="shared" ref="AW771:AW773" si="425">0.05*AJ771</f>
        <v>112000</v>
      </c>
      <c r="AX771" s="1479"/>
      <c r="AY771" s="642"/>
      <c r="AZ771" s="41">
        <f t="shared" si="415"/>
        <v>2240000</v>
      </c>
      <c r="BA771" s="41">
        <f t="shared" si="370"/>
        <v>0</v>
      </c>
      <c r="BB771" s="110" t="s">
        <v>1008</v>
      </c>
      <c r="BD771" s="181"/>
    </row>
    <row r="772" spans="1:56" s="130" customFormat="1" ht="30" customHeight="1">
      <c r="A772" s="183"/>
      <c r="B772" s="183">
        <v>2</v>
      </c>
      <c r="C772" s="184" t="s">
        <v>1011</v>
      </c>
      <c r="D772" s="183" t="s">
        <v>79</v>
      </c>
      <c r="E772" s="183" t="s">
        <v>79</v>
      </c>
      <c r="F772" s="183" t="s">
        <v>79</v>
      </c>
      <c r="G772" s="183" t="s">
        <v>79</v>
      </c>
      <c r="H772" s="183" t="s">
        <v>79</v>
      </c>
      <c r="I772" s="183" t="s">
        <v>79</v>
      </c>
      <c r="J772" s="183" t="s">
        <v>79</v>
      </c>
      <c r="K772" s="183" t="s">
        <v>79</v>
      </c>
      <c r="L772" s="183" t="s">
        <v>79</v>
      </c>
      <c r="M772" s="189">
        <v>6000000</v>
      </c>
      <c r="N772" s="189">
        <f>M772</f>
        <v>6000000</v>
      </c>
      <c r="O772" s="598"/>
      <c r="P772" s="598">
        <v>1</v>
      </c>
      <c r="Q772" s="598">
        <v>1</v>
      </c>
      <c r="R772" s="598">
        <v>1</v>
      </c>
      <c r="S772" s="598">
        <v>1</v>
      </c>
      <c r="T772" s="598">
        <v>1</v>
      </c>
      <c r="U772" s="598"/>
      <c r="V772" s="598"/>
      <c r="W772" s="598"/>
      <c r="X772" s="598"/>
      <c r="Y772" s="598"/>
      <c r="Z772" s="598"/>
      <c r="AA772" s="598"/>
      <c r="AB772" s="598"/>
      <c r="AC772" s="598"/>
      <c r="AD772" s="598"/>
      <c r="AE772" s="598"/>
      <c r="AF772" s="598">
        <v>365</v>
      </c>
      <c r="AG772" s="598" t="s">
        <v>115</v>
      </c>
      <c r="AH772" s="598"/>
      <c r="AI772" s="598"/>
      <c r="AJ772" s="598">
        <f>M772</f>
        <v>6000000</v>
      </c>
      <c r="AK772" s="191" t="s">
        <v>79</v>
      </c>
      <c r="AL772" s="598">
        <f>AJ772</f>
        <v>6000000</v>
      </c>
      <c r="AM772" s="598">
        <f>0.1*AJ772</f>
        <v>600000</v>
      </c>
      <c r="AN772" s="478">
        <f>0.1*AJ772</f>
        <v>600000</v>
      </c>
      <c r="AO772" s="478">
        <f t="shared" si="417"/>
        <v>600000</v>
      </c>
      <c r="AP772" s="1426">
        <f t="shared" si="418"/>
        <v>600000</v>
      </c>
      <c r="AQ772" s="1426">
        <f t="shared" si="419"/>
        <v>600000</v>
      </c>
      <c r="AR772" s="1426">
        <f t="shared" si="420"/>
        <v>600000</v>
      </c>
      <c r="AS772" s="1426">
        <f t="shared" si="421"/>
        <v>600000</v>
      </c>
      <c r="AT772" s="1426">
        <f t="shared" si="422"/>
        <v>600000</v>
      </c>
      <c r="AU772" s="1426">
        <f t="shared" si="423"/>
        <v>600000</v>
      </c>
      <c r="AV772" s="1426">
        <f t="shared" si="424"/>
        <v>300000</v>
      </c>
      <c r="AW772" s="1426">
        <f t="shared" si="425"/>
        <v>300000</v>
      </c>
      <c r="AX772" s="474"/>
      <c r="AY772" s="180"/>
      <c r="AZ772" s="41">
        <f t="shared" si="415"/>
        <v>6000000</v>
      </c>
      <c r="BA772" s="41">
        <f t="shared" si="370"/>
        <v>0</v>
      </c>
      <c r="BB772" s="110" t="s">
        <v>1008</v>
      </c>
      <c r="BD772" s="181"/>
    </row>
    <row r="773" spans="1:56" s="1109" customFormat="1" ht="30" customHeight="1">
      <c r="A773" s="183"/>
      <c r="B773" s="183">
        <v>3</v>
      </c>
      <c r="C773" s="184" t="s">
        <v>1012</v>
      </c>
      <c r="D773" s="183" t="s">
        <v>79</v>
      </c>
      <c r="E773" s="183" t="s">
        <v>79</v>
      </c>
      <c r="F773" s="183" t="s">
        <v>79</v>
      </c>
      <c r="G773" s="183" t="s">
        <v>79</v>
      </c>
      <c r="H773" s="183" t="s">
        <v>79</v>
      </c>
      <c r="I773" s="183" t="s">
        <v>79</v>
      </c>
      <c r="J773" s="183" t="s">
        <v>79</v>
      </c>
      <c r="K773" s="183" t="s">
        <v>79</v>
      </c>
      <c r="L773" s="183" t="s">
        <v>79</v>
      </c>
      <c r="M773" s="189">
        <v>2575000</v>
      </c>
      <c r="N773" s="189">
        <f>M773</f>
        <v>2575000</v>
      </c>
      <c r="O773" s="598"/>
      <c r="P773" s="598">
        <v>1</v>
      </c>
      <c r="Q773" s="598">
        <v>1</v>
      </c>
      <c r="R773" s="598">
        <v>1</v>
      </c>
      <c r="S773" s="598">
        <v>1</v>
      </c>
      <c r="T773" s="598">
        <v>1</v>
      </c>
      <c r="U773" s="598"/>
      <c r="V773" s="598"/>
      <c r="W773" s="598"/>
      <c r="X773" s="598"/>
      <c r="Y773" s="598"/>
      <c r="Z773" s="598"/>
      <c r="AA773" s="598"/>
      <c r="AB773" s="598"/>
      <c r="AC773" s="598"/>
      <c r="AD773" s="598"/>
      <c r="AE773" s="598"/>
      <c r="AF773" s="598">
        <v>365</v>
      </c>
      <c r="AG773" s="598" t="s">
        <v>115</v>
      </c>
      <c r="AH773" s="598"/>
      <c r="AI773" s="598"/>
      <c r="AJ773" s="189">
        <f>M773</f>
        <v>2575000</v>
      </c>
      <c r="AK773" s="191" t="s">
        <v>79</v>
      </c>
      <c r="AL773" s="189">
        <f>AJ773</f>
        <v>2575000</v>
      </c>
      <c r="AM773" s="598">
        <f t="shared" ref="AM773" si="426">+AJ773*0.1</f>
        <v>257500</v>
      </c>
      <c r="AN773" s="598">
        <f>0.1*AJ773</f>
        <v>257500</v>
      </c>
      <c r="AO773" s="478">
        <f t="shared" si="417"/>
        <v>257500</v>
      </c>
      <c r="AP773" s="1426">
        <f t="shared" si="418"/>
        <v>257500</v>
      </c>
      <c r="AQ773" s="1426">
        <f t="shared" si="419"/>
        <v>257500</v>
      </c>
      <c r="AR773" s="1426">
        <f t="shared" si="420"/>
        <v>257500</v>
      </c>
      <c r="AS773" s="1426">
        <f t="shared" si="421"/>
        <v>257500</v>
      </c>
      <c r="AT773" s="1426">
        <f t="shared" si="422"/>
        <v>257500</v>
      </c>
      <c r="AU773" s="1426">
        <f t="shared" si="423"/>
        <v>257500</v>
      </c>
      <c r="AV773" s="1426">
        <f t="shared" si="424"/>
        <v>128750</v>
      </c>
      <c r="AW773" s="1426">
        <f t="shared" si="425"/>
        <v>128750</v>
      </c>
      <c r="AX773" s="474"/>
      <c r="AY773" s="180"/>
      <c r="AZ773" s="41">
        <f t="shared" si="415"/>
        <v>2575000</v>
      </c>
      <c r="BA773" s="41">
        <f t="shared" si="370"/>
        <v>0</v>
      </c>
      <c r="BB773" s="119" t="s">
        <v>1008</v>
      </c>
      <c r="BD773" s="1110"/>
    </row>
    <row r="774" spans="1:56" s="1109" customFormat="1" ht="30" customHeight="1">
      <c r="A774" s="183"/>
      <c r="B774" s="183"/>
      <c r="C774" s="184"/>
      <c r="D774" s="183"/>
      <c r="E774" s="183"/>
      <c r="F774" s="178"/>
      <c r="G774" s="109"/>
      <c r="H774" s="109"/>
      <c r="I774" s="612"/>
      <c r="J774" s="270"/>
      <c r="K774" s="1480"/>
      <c r="L774" s="1481"/>
      <c r="M774" s="189"/>
      <c r="N774" s="189"/>
      <c r="O774" s="189"/>
      <c r="P774" s="598"/>
      <c r="Q774" s="598"/>
      <c r="R774" s="598"/>
      <c r="S774" s="598"/>
      <c r="T774" s="598"/>
      <c r="U774" s="598"/>
      <c r="V774" s="191"/>
      <c r="W774" s="191"/>
      <c r="X774" s="191"/>
      <c r="Y774" s="191"/>
      <c r="Z774" s="598"/>
      <c r="AA774" s="598"/>
      <c r="AB774" s="598"/>
      <c r="AC774" s="598"/>
      <c r="AD774" s="598"/>
      <c r="AE774" s="598"/>
      <c r="AF774" s="598"/>
      <c r="AG774" s="598"/>
      <c r="AH774" s="598"/>
      <c r="AI774" s="598"/>
      <c r="AJ774" s="189"/>
      <c r="AK774" s="191"/>
      <c r="AL774" s="189"/>
      <c r="AM774" s="189"/>
      <c r="AN774" s="189"/>
      <c r="AO774" s="189"/>
      <c r="AP774" s="189"/>
      <c r="AQ774" s="189"/>
      <c r="AR774" s="189"/>
      <c r="AS774" s="189"/>
      <c r="AT774" s="189"/>
      <c r="AU774" s="189"/>
      <c r="AV774" s="189"/>
      <c r="AW774" s="189"/>
      <c r="AX774" s="474"/>
      <c r="AY774" s="180"/>
      <c r="AZ774" s="41">
        <f t="shared" si="415"/>
        <v>0</v>
      </c>
      <c r="BA774" s="41">
        <f t="shared" si="370"/>
        <v>0</v>
      </c>
      <c r="BB774" s="119" t="s">
        <v>1008</v>
      </c>
      <c r="BD774" s="1110"/>
    </row>
    <row r="775" spans="1:56" s="1472" customFormat="1" ht="30" customHeight="1">
      <c r="A775" s="1471">
        <v>2</v>
      </c>
      <c r="B775" s="1471">
        <f>SUM(B776:B777)</f>
        <v>1</v>
      </c>
      <c r="C775" s="1472" t="s">
        <v>1013</v>
      </c>
      <c r="D775" s="1471" t="s">
        <v>79</v>
      </c>
      <c r="E775" s="1471" t="s">
        <v>79</v>
      </c>
      <c r="F775" s="1471" t="s">
        <v>79</v>
      </c>
      <c r="G775" s="1471" t="s">
        <v>79</v>
      </c>
      <c r="H775" s="1471" t="s">
        <v>79</v>
      </c>
      <c r="I775" s="1471" t="s">
        <v>79</v>
      </c>
      <c r="J775" s="1471" t="s">
        <v>79</v>
      </c>
      <c r="K775" s="1471" t="s">
        <v>79</v>
      </c>
      <c r="L775" s="1471" t="s">
        <v>79</v>
      </c>
      <c r="M775" s="1482">
        <v>2300000</v>
      </c>
      <c r="N775" s="1482">
        <f>M775</f>
        <v>2300000</v>
      </c>
      <c r="O775" s="1473"/>
      <c r="P775" s="1473">
        <v>1</v>
      </c>
      <c r="Q775" s="1473">
        <v>1</v>
      </c>
      <c r="R775" s="1473">
        <v>1</v>
      </c>
      <c r="S775" s="1473">
        <v>1</v>
      </c>
      <c r="T775" s="1473">
        <v>1</v>
      </c>
      <c r="U775" s="1473"/>
      <c r="V775" s="1473"/>
      <c r="W775" s="1473"/>
      <c r="X775" s="1473"/>
      <c r="Y775" s="1473"/>
      <c r="Z775" s="1473"/>
      <c r="AA775" s="1473"/>
      <c r="AB775" s="1473"/>
      <c r="AC775" s="1473"/>
      <c r="AD775" s="1473"/>
      <c r="AE775" s="1473"/>
      <c r="AF775" s="1473">
        <v>365</v>
      </c>
      <c r="AG775" s="1473" t="s">
        <v>115</v>
      </c>
      <c r="AH775" s="1473" t="s">
        <v>1014</v>
      </c>
      <c r="AI775" s="1473"/>
      <c r="AJ775" s="1482">
        <f>M775</f>
        <v>2300000</v>
      </c>
      <c r="AK775" s="1474" t="s">
        <v>79</v>
      </c>
      <c r="AL775" s="1482">
        <f>AJ775</f>
        <v>2300000</v>
      </c>
      <c r="AM775" s="1473">
        <f t="shared" ref="AM775" si="427">+AJ775*0.1</f>
        <v>230000</v>
      </c>
      <c r="AN775" s="1473">
        <f>0.1*AJ775</f>
        <v>230000</v>
      </c>
      <c r="AO775" s="1483">
        <f t="shared" ref="AO775" si="428">0.1*AJ775</f>
        <v>230000</v>
      </c>
      <c r="AP775" s="1484">
        <f t="shared" ref="AP775" si="429">0.1*AJ775</f>
        <v>230000</v>
      </c>
      <c r="AQ775" s="1484">
        <f t="shared" ref="AQ775" si="430">0.1*AJ775</f>
        <v>230000</v>
      </c>
      <c r="AR775" s="1484">
        <f t="shared" ref="AR775" si="431">0.1*AJ775</f>
        <v>230000</v>
      </c>
      <c r="AS775" s="1484">
        <f t="shared" ref="AS775" si="432">0.1*AJ775</f>
        <v>230000</v>
      </c>
      <c r="AT775" s="1484">
        <f t="shared" ref="AT775" si="433">0.1*AJ775</f>
        <v>230000</v>
      </c>
      <c r="AU775" s="1484">
        <f t="shared" ref="AU775" si="434">0.1*AJ775</f>
        <v>230000</v>
      </c>
      <c r="AV775" s="1484">
        <f t="shared" ref="AV775" si="435">0.05*AJ775</f>
        <v>115000</v>
      </c>
      <c r="AW775" s="1484">
        <f t="shared" ref="AW775" si="436">0.05*AJ775</f>
        <v>115000</v>
      </c>
      <c r="AX775" s="1485"/>
      <c r="AY775" s="1485"/>
      <c r="AZ775" s="1486">
        <f t="shared" si="415"/>
        <v>2300000</v>
      </c>
      <c r="BA775" s="1486">
        <f t="shared" si="370"/>
        <v>0</v>
      </c>
      <c r="BB775" s="1487" t="s">
        <v>1008</v>
      </c>
      <c r="BD775" s="1488"/>
    </row>
    <row r="776" spans="1:56" s="74" customFormat="1" ht="23.25">
      <c r="A776" s="74">
        <v>2</v>
      </c>
      <c r="B776" s="73">
        <v>1</v>
      </c>
      <c r="C776" s="1489" t="s">
        <v>1015</v>
      </c>
      <c r="D776" s="1233" t="s">
        <v>79</v>
      </c>
      <c r="E776" s="73" t="s">
        <v>79</v>
      </c>
      <c r="F776" s="73" t="s">
        <v>79</v>
      </c>
      <c r="G776" s="73" t="s">
        <v>79</v>
      </c>
      <c r="H776" s="73" t="s">
        <v>79</v>
      </c>
      <c r="I776" s="73" t="s">
        <v>79</v>
      </c>
      <c r="J776" s="73" t="s">
        <v>79</v>
      </c>
      <c r="K776" s="73" t="s">
        <v>79</v>
      </c>
      <c r="L776" s="73" t="s">
        <v>79</v>
      </c>
      <c r="M776" s="1234">
        <v>2300000</v>
      </c>
      <c r="N776" s="1234">
        <v>2300000</v>
      </c>
      <c r="O776" s="73"/>
      <c r="P776" s="73">
        <v>1</v>
      </c>
      <c r="Q776" s="74">
        <v>1</v>
      </c>
      <c r="R776" s="74">
        <v>1</v>
      </c>
      <c r="S776" s="74">
        <v>1</v>
      </c>
      <c r="T776" s="74">
        <v>1</v>
      </c>
      <c r="AF776" s="74">
        <v>365</v>
      </c>
      <c r="AG776" s="74" t="s">
        <v>115</v>
      </c>
      <c r="AH776" s="73" t="s">
        <v>1014</v>
      </c>
      <c r="AI776" s="73"/>
      <c r="AJ776" s="73">
        <v>2300000</v>
      </c>
      <c r="AK776" s="911" t="s">
        <v>79</v>
      </c>
      <c r="AL776" s="1234">
        <v>2300000</v>
      </c>
      <c r="AM776" s="1234">
        <v>230000</v>
      </c>
      <c r="AN776" s="1234">
        <v>230000</v>
      </c>
      <c r="AO776" s="1234">
        <v>230000</v>
      </c>
      <c r="AP776" s="1234">
        <v>230000</v>
      </c>
      <c r="AQ776" s="1234">
        <v>230000</v>
      </c>
      <c r="AR776" s="1234">
        <v>230000</v>
      </c>
      <c r="AS776" s="1234">
        <v>230000</v>
      </c>
      <c r="AT776" s="1234">
        <v>230000</v>
      </c>
      <c r="AU776" s="1234">
        <v>230000</v>
      </c>
      <c r="AV776" s="1234">
        <v>115000</v>
      </c>
      <c r="AW776" s="1234">
        <v>115000</v>
      </c>
      <c r="AX776" s="1235"/>
      <c r="AY776" s="378"/>
      <c r="AZ776" s="41">
        <v>2300000</v>
      </c>
      <c r="BA776" s="41">
        <v>0</v>
      </c>
      <c r="BB776" s="73" t="s">
        <v>1008</v>
      </c>
      <c r="BD776" s="75"/>
    </row>
    <row r="777" spans="1:56" s="74" customFormat="1" ht="23.25">
      <c r="B777" s="73"/>
      <c r="C777" s="174"/>
      <c r="D777" s="1233"/>
      <c r="E777" s="73"/>
      <c r="F777" s="73"/>
      <c r="G777" s="73"/>
      <c r="H777" s="73"/>
      <c r="I777" s="73"/>
      <c r="J777" s="73"/>
      <c r="K777" s="73"/>
      <c r="L777" s="73"/>
      <c r="M777" s="1234"/>
      <c r="N777" s="1234"/>
      <c r="O777" s="73"/>
      <c r="P777" s="73"/>
      <c r="AH777" s="73"/>
      <c r="AI777" s="73"/>
      <c r="AJ777" s="73"/>
      <c r="AK777" s="911"/>
      <c r="AL777" s="1234"/>
      <c r="AM777" s="1234"/>
      <c r="AN777" s="1234"/>
      <c r="AO777" s="1234"/>
      <c r="AP777" s="1234"/>
      <c r="AQ777" s="1234"/>
      <c r="AR777" s="1234"/>
      <c r="AS777" s="1234"/>
      <c r="AT777" s="1234"/>
      <c r="AU777" s="1234"/>
      <c r="AV777" s="1234"/>
      <c r="AW777" s="1234"/>
      <c r="AX777" s="1235"/>
      <c r="AY777" s="378"/>
      <c r="AZ777" s="41">
        <f t="shared" si="415"/>
        <v>0</v>
      </c>
      <c r="BA777" s="41">
        <f t="shared" si="370"/>
        <v>0</v>
      </c>
      <c r="BB777" s="73" t="s">
        <v>1008</v>
      </c>
      <c r="BD777" s="75"/>
    </row>
    <row r="778" spans="1:56" s="74" customFormat="1" ht="23.25">
      <c r="B778" s="73"/>
      <c r="C778" s="174"/>
      <c r="D778" s="1233"/>
      <c r="E778" s="73"/>
      <c r="F778" s="73"/>
      <c r="G778" s="73"/>
      <c r="H778" s="73"/>
      <c r="I778" s="73"/>
      <c r="J778" s="73"/>
      <c r="K778" s="73"/>
      <c r="L778" s="73"/>
      <c r="M778" s="1234"/>
      <c r="N778" s="1234"/>
      <c r="O778" s="73"/>
      <c r="P778" s="73"/>
      <c r="AH778" s="73"/>
      <c r="AI778" s="73"/>
      <c r="AJ778" s="73"/>
      <c r="AK778" s="911"/>
      <c r="AL778" s="1234"/>
      <c r="AM778" s="1234"/>
      <c r="AN778" s="1234"/>
      <c r="AO778" s="1234"/>
      <c r="AP778" s="1234"/>
      <c r="AQ778" s="1234"/>
      <c r="AR778" s="1234"/>
      <c r="AS778" s="1234"/>
      <c r="AT778" s="1234"/>
      <c r="AU778" s="1234"/>
      <c r="AV778" s="1234"/>
      <c r="AW778" s="1234"/>
      <c r="AX778" s="1235"/>
      <c r="AY778" s="378"/>
      <c r="AZ778" s="41">
        <f t="shared" si="415"/>
        <v>0</v>
      </c>
      <c r="BA778" s="41">
        <f t="shared" si="370"/>
        <v>0</v>
      </c>
      <c r="BB778" s="73" t="s">
        <v>1008</v>
      </c>
      <c r="BD778" s="75"/>
    </row>
  </sheetData>
  <autoFilter ref="A6:XFD778"/>
  <mergeCells count="32">
    <mergeCell ref="I3:J3"/>
    <mergeCell ref="A4:A6"/>
    <mergeCell ref="B4:B6"/>
    <mergeCell ref="C4:C6"/>
    <mergeCell ref="D4:D6"/>
    <mergeCell ref="E4:E6"/>
    <mergeCell ref="F4:L4"/>
    <mergeCell ref="I5:J5"/>
    <mergeCell ref="K5:L5"/>
    <mergeCell ref="AY4:AY6"/>
    <mergeCell ref="AL5:AL6"/>
    <mergeCell ref="M4:M6"/>
    <mergeCell ref="N4:N6"/>
    <mergeCell ref="O4:O6"/>
    <mergeCell ref="P4:T4"/>
    <mergeCell ref="AC4:AC6"/>
    <mergeCell ref="AD4:AD6"/>
    <mergeCell ref="P5:T5"/>
    <mergeCell ref="U5:U6"/>
    <mergeCell ref="V5:V6"/>
    <mergeCell ref="W5:W6"/>
    <mergeCell ref="AK5:AK6"/>
    <mergeCell ref="AE4:AE6"/>
    <mergeCell ref="AF4:AF6"/>
    <mergeCell ref="AG4:AG6"/>
    <mergeCell ref="AH4:AH6"/>
    <mergeCell ref="AI4:AI6"/>
    <mergeCell ref="X5:X6"/>
    <mergeCell ref="Y5:Y6"/>
    <mergeCell ref="Z5:Z6"/>
    <mergeCell ref="AA5:AB5"/>
    <mergeCell ref="AJ5:AJ6"/>
  </mergeCells>
  <conditionalFormatting sqref="K426:L427">
    <cfRule type="containsBlanks" dxfId="16" priority="17" stopIfTrue="1">
      <formula>LEN(TRIM(K426))=0</formula>
    </cfRule>
  </conditionalFormatting>
  <conditionalFormatting sqref="K428:L428">
    <cfRule type="containsBlanks" dxfId="15" priority="16" stopIfTrue="1">
      <formula>LEN(TRIM(K428))=0</formula>
    </cfRule>
  </conditionalFormatting>
  <conditionalFormatting sqref="K429:L429">
    <cfRule type="containsBlanks" dxfId="14" priority="15" stopIfTrue="1">
      <formula>LEN(TRIM(K429))=0</formula>
    </cfRule>
  </conditionalFormatting>
  <conditionalFormatting sqref="K184:L184">
    <cfRule type="containsBlanks" dxfId="13" priority="14" stopIfTrue="1">
      <formula>LEN(TRIM(K184))=0</formula>
    </cfRule>
  </conditionalFormatting>
  <conditionalFormatting sqref="K625:L625">
    <cfRule type="containsBlanks" dxfId="12" priority="13" stopIfTrue="1">
      <formula>LEN(TRIM(K625))=0</formula>
    </cfRule>
  </conditionalFormatting>
  <conditionalFormatting sqref="K624:L624">
    <cfRule type="containsBlanks" dxfId="11" priority="12" stopIfTrue="1">
      <formula>LEN(TRIM(K624))=0</formula>
    </cfRule>
  </conditionalFormatting>
  <conditionalFormatting sqref="K623:L623">
    <cfRule type="containsBlanks" dxfId="10" priority="11" stopIfTrue="1">
      <formula>LEN(TRIM(K623))=0</formula>
    </cfRule>
  </conditionalFormatting>
  <conditionalFormatting sqref="K661:L661">
    <cfRule type="containsBlanks" dxfId="9" priority="10" stopIfTrue="1">
      <formula>LEN(TRIM(K661))=0</formula>
    </cfRule>
  </conditionalFormatting>
  <conditionalFormatting sqref="K252:L255">
    <cfRule type="containsBlanks" dxfId="8" priority="9" stopIfTrue="1">
      <formula>LEN(TRIM(K252))=0</formula>
    </cfRule>
  </conditionalFormatting>
  <conditionalFormatting sqref="K511:L522 K503:L505">
    <cfRule type="containsBlanks" dxfId="7" priority="8" stopIfTrue="1">
      <formula>LEN(TRIM(K503))=0</formula>
    </cfRule>
  </conditionalFormatting>
  <conditionalFormatting sqref="K713:L713">
    <cfRule type="containsBlanks" dxfId="6" priority="7" stopIfTrue="1">
      <formula>LEN(TRIM(K713))=0</formula>
    </cfRule>
  </conditionalFormatting>
  <conditionalFormatting sqref="K534:L534">
    <cfRule type="containsBlanks" dxfId="5" priority="6" stopIfTrue="1">
      <formula>LEN(TRIM(K534))=0</formula>
    </cfRule>
  </conditionalFormatting>
  <conditionalFormatting sqref="K312:L312 K317:L317">
    <cfRule type="containsBlanks" dxfId="4" priority="5" stopIfTrue="1">
      <formula>LEN(TRIM(K312))=0</formula>
    </cfRule>
  </conditionalFormatting>
  <conditionalFormatting sqref="K433:L433">
    <cfRule type="containsBlanks" dxfId="3" priority="4" stopIfTrue="1">
      <formula>LEN(TRIM(K433))=0</formula>
    </cfRule>
  </conditionalFormatting>
  <conditionalFormatting sqref="K454:L454">
    <cfRule type="containsBlanks" dxfId="2" priority="3" stopIfTrue="1">
      <formula>LEN(TRIM(K454))=0</formula>
    </cfRule>
  </conditionalFormatting>
  <conditionalFormatting sqref="K456:L456">
    <cfRule type="containsBlanks" dxfId="1" priority="2" stopIfTrue="1">
      <formula>LEN(TRIM(K456))=0</formula>
    </cfRule>
  </conditionalFormatting>
  <conditionalFormatting sqref="K459:L459 K457:L457">
    <cfRule type="containsBlanks" dxfId="0" priority="1" stopIfTrue="1">
      <formula>LEN(TRIM(K457))=0</formula>
    </cfRule>
  </conditionalFormatting>
  <printOptions horizontalCentered="1"/>
  <pageMargins left="0.25" right="0.25" top="0.75" bottom="0.75" header="0.3" footer="0.3"/>
  <pageSetup paperSize="9" scale="43" fitToHeight="0" orientation="portrait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คำขอตั้ง ปี63 สชป.2 (ตัดยอด)</vt:lpstr>
      <vt:lpstr>'คำขอตั้ง ปี63 สชป.2 (ตัดยอด)'!Print_Area</vt:lpstr>
      <vt:lpstr>'คำขอตั้ง ปี63 สชป.2 (ตัดยอด)'!Print_Titles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2018-09-12T08:02:19Z</dcterms:created>
  <dcterms:modified xsi:type="dcterms:W3CDTF">2018-09-12T08:05:05Z</dcterms:modified>
</cp:coreProperties>
</file>