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85" windowHeight="8475" activeTab="0"/>
  </bookViews>
  <sheets>
    <sheet name="ปีงบประมาณ  2557 (3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<sst xmlns="http://schemas.openxmlformats.org/spreadsheetml/2006/main" count="48" uniqueCount="36">
  <si>
    <t>รายการ</t>
  </si>
  <si>
    <t>วันที่อนุมัติ</t>
  </si>
  <si>
    <t>ได้รับเงินจัดสรร</t>
  </si>
  <si>
    <t>เบิกจ่าย</t>
  </si>
  <si>
    <t>ผูกพัน</t>
  </si>
  <si>
    <t>คงเหลือ</t>
  </si>
  <si>
    <t>วงเงินรวม</t>
  </si>
  <si>
    <t>จ้างเหมา</t>
  </si>
  <si>
    <t>ดำเนินการเอง</t>
  </si>
  <si>
    <t>%</t>
  </si>
  <si>
    <t>รวมงบลงทุน</t>
  </si>
  <si>
    <t>ปรับปรุงคลองซอย 10R-LMC พร้อมอาคารประกอบ โครงการส่งน้ำและบำรุงรักษาแม่ลาว จังหวัดเชียงราย</t>
  </si>
  <si>
    <t>ปรับปรุงคลองซอย 9R-LMC พร้อมอาคารประกอบ โครงการส่งน้ำและบำรุงรักษาแม่ลาว จังหวัดเชียงราย</t>
  </si>
  <si>
    <t>ปรับปรุงคลองซอย 12R-LMC กม.0+500-กม.2+628 (ระยะที่2) โครงการส่งน้ำและบำรุงรักษาแม่ลาว จังหวัดเชียงราย</t>
  </si>
  <si>
    <t>ปรับปรุงคลองซอย 11R-LMC พร้อมอาคารประกอบโครงการส่งน้ำและบำรุงรักษาแม่ลาว จังหวัดเชียงราย</t>
  </si>
  <si>
    <t>ก่อสร้างระบบระบายทรายในคลองส่งน้ำสายใหญ่ฝั่งขวา (RMC) โครงการส่งน้ำและบำรุงรักษาแม่ลาว จังหวัดเชียงราย</t>
  </si>
  <si>
    <t>สะพานข้ามคลองส่งน้ำสายใหญ่ฝั่งขวา กม.39+545 และ กม.46+700 โครงการส่งน้ำและบำรุงรักษาแม่ลาว จังหวัดเชียงราย</t>
  </si>
  <si>
    <t>บำรุงรักษาหัวงานและคลองส่งน้ำ  1 งาน</t>
  </si>
  <si>
    <t>บำรุงรักษาบริเวณหัวงานเขื่อนแม่สรวย 289.00 ไร่</t>
  </si>
  <si>
    <t>บริหารการส่งน้ำในเขตโครงการ 1 งาน</t>
  </si>
  <si>
    <t>ซ่อมแซมบำรุงรักษาระบบชลประทาน 1 งาน</t>
  </si>
  <si>
    <t>ซ่อมแซมบ้านพักระดับ 7-8  1 หลัง</t>
  </si>
  <si>
    <t>ซ่อมแซมระบบไฟฟ้าภายในที่ทำการโครงการฯแม่ลาว 1 แห่ง</t>
  </si>
  <si>
    <t>ซ่อมแซมระบบประปาภายใน ที่ทำการโครงการแม่ลาว 1 แห่ง</t>
  </si>
  <si>
    <t>ซ่อมแซมระบบสื่อสารภายในโครงการฯแม่ลาว 1 แห่ง</t>
  </si>
  <si>
    <t>ซ่อมแซมบ้านพักระดับ 5-6  กม.37+066  1 หลัง</t>
  </si>
  <si>
    <t>ซ่อมแซมเครื่องกว้านบานระบายในคลองส่งน้ำฝั่งซ้าย-ขวาโครงการฯแม่ลาว  54 แห่ง</t>
  </si>
  <si>
    <t>ซ่อมแซมอาคารท่อลอดคลองและดาดคอนกรีตซอย 12L-RMC กม.0+500-0+530    1 แห่ง</t>
  </si>
  <si>
    <t>ซ่อมแซมคลองฝั่งซ้าย - ขวา ของคลอง LMC กม.19+000 - 19+150    0.150 กม.</t>
  </si>
  <si>
    <t>กำจัดวัชพืชบริเวณหัวงานโครงการ</t>
  </si>
  <si>
    <t>ค่าบำรุงรักษาทางลำเลียงใหญ่</t>
  </si>
  <si>
    <t>ผู้จัดทำ  นางอัญชลี  บัวโรย</t>
  </si>
  <si>
    <r>
      <t>หมายเหตุ</t>
    </r>
    <r>
      <rPr>
        <sz val="16"/>
        <color indexed="8"/>
        <rFont val="TH SarabunPSK"/>
        <family val="2"/>
      </rPr>
      <t xml:space="preserve">  ข้อมูลอยู่ระหว่างการประสานหน่วยเบิกจ่าย</t>
    </r>
  </si>
  <si>
    <t>รวม 10-18</t>
  </si>
  <si>
    <t>รวม 7-9</t>
  </si>
  <si>
    <t>รายงานผลการเบิกจ่าย ปีงบประมาณ  2557 โครงการส่งน้ำและบำรุงรักษาแม่ลาว  วันที่ 31 มีนาคม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</si>
</sst>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\ 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 val="single"/>
      <sz val="14"/>
      <color indexed="12"/>
      <name val="Cordia New"/>
      <family val="2"/>
    </font>
    <font>
      <sz val="14"/>
      <color indexed="8"/>
      <name val="TH SarabunPSK"/>
      <family val="2"/>
    </font>
    <font>
      <b/>
      <u val="single"/>
      <sz val="16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u val="single"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horizontal="center" vertical="top"/>
    </xf>
    <xf numFmtId="187" fontId="45" fillId="0" borderId="12" xfId="0" applyNumberFormat="1" applyFont="1" applyFill="1" applyBorder="1" applyAlignment="1">
      <alignment horizontal="center" vertical="top"/>
    </xf>
    <xf numFmtId="0" fontId="47" fillId="0" borderId="12" xfId="0" applyFont="1" applyFill="1" applyBorder="1" applyAlignment="1">
      <alignment vertical="top"/>
    </xf>
    <xf numFmtId="0" fontId="45" fillId="0" borderId="0" xfId="0" applyFont="1" applyFill="1" applyAlignment="1">
      <alignment vertical="top"/>
    </xf>
    <xf numFmtId="43" fontId="45" fillId="0" borderId="12" xfId="0" applyNumberFormat="1" applyFont="1" applyFill="1" applyBorder="1" applyAlignment="1">
      <alignment vertical="top" shrinkToFit="1"/>
    </xf>
    <xf numFmtId="43" fontId="48" fillId="0" borderId="12" xfId="0" applyNumberFormat="1" applyFont="1" applyFill="1" applyBorder="1" applyAlignment="1">
      <alignment vertical="top" shrinkToFit="1"/>
    </xf>
    <xf numFmtId="0" fontId="7" fillId="0" borderId="12" xfId="33" applyFont="1" applyFill="1" applyBorder="1" applyAlignment="1" applyProtection="1">
      <alignment horizontal="left" vertical="top" wrapText="1"/>
      <protection locked="0"/>
    </xf>
    <xf numFmtId="0" fontId="7" fillId="0" borderId="13" xfId="33" applyFont="1" applyFill="1" applyBorder="1" applyAlignment="1" applyProtection="1">
      <alignment horizontal="left" vertical="top" wrapText="1"/>
      <protection locked="0"/>
    </xf>
    <xf numFmtId="0" fontId="7" fillId="0" borderId="12" xfId="33" applyFont="1" applyFill="1" applyBorder="1" applyAlignment="1" applyProtection="1">
      <alignment vertical="top" wrapText="1"/>
      <protection locked="0"/>
    </xf>
    <xf numFmtId="0" fontId="7" fillId="0" borderId="12" xfId="33" applyFont="1" applyFill="1" applyBorder="1" applyAlignment="1" applyProtection="1">
      <alignment horizontal="left" vertical="top"/>
      <protection locked="0"/>
    </xf>
    <xf numFmtId="0" fontId="7" fillId="0" borderId="12" xfId="33" applyFont="1" applyFill="1" applyBorder="1" applyAlignment="1" applyProtection="1">
      <alignment vertical="top"/>
      <protection locked="0"/>
    </xf>
    <xf numFmtId="0" fontId="46" fillId="0" borderId="14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vertical="top" wrapText="1"/>
    </xf>
    <xf numFmtId="43" fontId="45" fillId="0" borderId="12" xfId="37" applyFont="1" applyFill="1" applyBorder="1" applyAlignment="1">
      <alignment vertical="top" shrinkToFit="1"/>
    </xf>
    <xf numFmtId="0" fontId="47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3" fontId="7" fillId="33" borderId="10" xfId="0" applyNumberFormat="1" applyFont="1" applyFill="1" applyBorder="1" applyAlignment="1">
      <alignment vertical="center" shrinkToFit="1"/>
    </xf>
    <xf numFmtId="0" fontId="11" fillId="0" borderId="15" xfId="33" applyFont="1" applyFill="1" applyBorder="1" applyAlignment="1" applyProtection="1">
      <alignment horizontal="center" vertical="top"/>
      <protection locked="0"/>
    </xf>
    <xf numFmtId="0" fontId="49" fillId="0" borderId="15" xfId="0" applyFont="1" applyBorder="1" applyAlignment="1">
      <alignment horizontal="center" vertical="top" wrapText="1"/>
    </xf>
    <xf numFmtId="187" fontId="49" fillId="0" borderId="15" xfId="0" applyNumberFormat="1" applyFont="1" applyFill="1" applyBorder="1" applyAlignment="1">
      <alignment horizontal="center" vertical="top"/>
    </xf>
    <xf numFmtId="0" fontId="49" fillId="0" borderId="0" xfId="0" applyFont="1" applyAlignment="1">
      <alignment vertical="top" wrapText="1"/>
    </xf>
    <xf numFmtId="43" fontId="49" fillId="0" borderId="15" xfId="37" applyFont="1" applyFill="1" applyBorder="1" applyAlignment="1">
      <alignment vertical="top" shrinkToFit="1"/>
    </xf>
    <xf numFmtId="0" fontId="49" fillId="0" borderId="0" xfId="0" applyFont="1" applyFill="1" applyAlignment="1">
      <alignment vertical="top" wrapText="1"/>
    </xf>
    <xf numFmtId="43" fontId="49" fillId="0" borderId="15" xfId="0" applyNumberFormat="1" applyFont="1" applyFill="1" applyBorder="1" applyAlignment="1">
      <alignment vertical="top" shrinkToFit="1"/>
    </xf>
    <xf numFmtId="43" fontId="45" fillId="0" borderId="12" xfId="0" applyNumberFormat="1" applyFont="1" applyBorder="1" applyAlignment="1">
      <alignment vertical="top" shrinkToFit="1"/>
    </xf>
    <xf numFmtId="43" fontId="46" fillId="0" borderId="12" xfId="0" applyNumberFormat="1" applyFont="1" applyBorder="1" applyAlignment="1">
      <alignment vertical="top" shrinkToFit="1"/>
    </xf>
    <xf numFmtId="43" fontId="49" fillId="0" borderId="15" xfId="0" applyNumberFormat="1" applyFont="1" applyBorder="1" applyAlignment="1">
      <alignment vertical="top" shrinkToFit="1"/>
    </xf>
    <xf numFmtId="43" fontId="45" fillId="0" borderId="16" xfId="37" applyFont="1" applyFill="1" applyBorder="1" applyAlignment="1">
      <alignment vertical="top" shrinkToFit="1"/>
    </xf>
    <xf numFmtId="43" fontId="46" fillId="0" borderId="14" xfId="37" applyFont="1" applyFill="1" applyBorder="1" applyAlignment="1">
      <alignment vertical="top" shrinkToFit="1"/>
    </xf>
    <xf numFmtId="43" fontId="46" fillId="0" borderId="11" xfId="37" applyFont="1" applyFill="1" applyBorder="1" applyAlignment="1">
      <alignment vertical="top" shrinkToFit="1"/>
    </xf>
    <xf numFmtId="43" fontId="46" fillId="0" borderId="14" xfId="0" applyNumberFormat="1" applyFont="1" applyFill="1" applyBorder="1" applyAlignment="1">
      <alignment vertical="top" shrinkToFit="1"/>
    </xf>
    <xf numFmtId="43" fontId="8" fillId="0" borderId="12" xfId="37" applyFont="1" applyFill="1" applyBorder="1" applyAlignment="1">
      <alignment vertical="top" shrinkToFit="1"/>
    </xf>
    <xf numFmtId="0" fontId="46" fillId="0" borderId="12" xfId="0" applyFont="1" applyFill="1" applyBorder="1" applyAlignment="1">
      <alignment horizontal="center" vertical="top" wrapText="1"/>
    </xf>
    <xf numFmtId="43" fontId="46" fillId="0" borderId="12" xfId="37" applyFont="1" applyFill="1" applyBorder="1" applyAlignment="1">
      <alignment vertical="top" shrinkToFit="1"/>
    </xf>
    <xf numFmtId="43" fontId="46" fillId="0" borderId="16" xfId="37" applyFont="1" applyFill="1" applyBorder="1" applyAlignment="1">
      <alignment vertical="top" shrinkToFit="1"/>
    </xf>
    <xf numFmtId="43" fontId="45" fillId="0" borderId="0" xfId="0" applyNumberFormat="1" applyFont="1" applyAlignment="1">
      <alignment/>
    </xf>
    <xf numFmtId="43" fontId="45" fillId="34" borderId="12" xfId="0" applyNumberFormat="1" applyFont="1" applyFill="1" applyBorder="1" applyAlignment="1">
      <alignment vertical="top" shrinkToFit="1"/>
    </xf>
    <xf numFmtId="43" fontId="45" fillId="34" borderId="12" xfId="37" applyFont="1" applyFill="1" applyBorder="1" applyAlignment="1">
      <alignment vertical="top" shrinkToFit="1"/>
    </xf>
    <xf numFmtId="43" fontId="46" fillId="34" borderId="12" xfId="37" applyFont="1" applyFill="1" applyBorder="1" applyAlignment="1">
      <alignment vertical="top" shrinkToFit="1"/>
    </xf>
    <xf numFmtId="0" fontId="50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4;&#3588;&#3619;&#3634;&#3618;&#3591;&#3634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701 ฟ"/>
      <sheetName val="22702"/>
      <sheetName val="22704"/>
      <sheetName val="22703"/>
      <sheetName val="22718"/>
      <sheetName val="02762"/>
    </sheetNames>
    <sheetDataSet>
      <sheetData sheetId="5">
        <row r="3">
          <cell r="D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55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"/>
    </sheetView>
  </sheetViews>
  <sheetFormatPr defaultColWidth="9.00390625" defaultRowHeight="15"/>
  <cols>
    <col min="1" max="1" width="5.140625" style="1" customWidth="1"/>
    <col min="2" max="2" width="54.28125" style="1" customWidth="1"/>
    <col min="3" max="3" width="9.8515625" style="7" customWidth="1"/>
    <col min="4" max="4" width="15.7109375" style="1" customWidth="1"/>
    <col min="5" max="5" width="14.421875" style="1" customWidth="1"/>
    <col min="6" max="6" width="14.57421875" style="1" customWidth="1"/>
    <col min="7" max="7" width="14.8515625" style="1" customWidth="1"/>
    <col min="8" max="8" width="7.8515625" style="1" customWidth="1"/>
    <col min="9" max="9" width="11.28125" style="1" customWidth="1"/>
    <col min="10" max="10" width="13.57421875" style="1" customWidth="1"/>
    <col min="11" max="11" width="12.421875" style="1" customWidth="1"/>
    <col min="12" max="12" width="6.7109375" style="1" customWidth="1"/>
    <col min="13" max="13" width="10.28125" style="1" customWidth="1"/>
    <col min="14" max="14" width="12.421875" style="1" customWidth="1"/>
    <col min="15" max="15" width="14.00390625" style="1" customWidth="1"/>
    <col min="16" max="16" width="9.28125" style="1" customWidth="1"/>
    <col min="17" max="17" width="11.140625" style="1" customWidth="1"/>
    <col min="18" max="18" width="13.8515625" style="1" customWidth="1"/>
    <col min="19" max="16384" width="9.00390625" style="1" customWidth="1"/>
  </cols>
  <sheetData>
    <row r="1" spans="1:18" ht="33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1">
      <c r="A2" s="54" t="s">
        <v>0</v>
      </c>
      <c r="B2" s="55"/>
      <c r="C2" s="58" t="s">
        <v>1</v>
      </c>
      <c r="D2" s="60" t="s">
        <v>2</v>
      </c>
      <c r="E2" s="61"/>
      <c r="F2" s="62"/>
      <c r="G2" s="60" t="s">
        <v>3</v>
      </c>
      <c r="H2" s="61"/>
      <c r="I2" s="61"/>
      <c r="J2" s="62"/>
      <c r="K2" s="60" t="s">
        <v>4</v>
      </c>
      <c r="L2" s="61"/>
      <c r="M2" s="61"/>
      <c r="N2" s="62"/>
      <c r="O2" s="60" t="s">
        <v>5</v>
      </c>
      <c r="P2" s="61"/>
      <c r="Q2" s="61"/>
      <c r="R2" s="62"/>
    </row>
    <row r="3" spans="1:19" ht="21">
      <c r="A3" s="56"/>
      <c r="B3" s="57"/>
      <c r="C3" s="59"/>
      <c r="D3" s="2" t="s">
        <v>6</v>
      </c>
      <c r="E3" s="2" t="s">
        <v>7</v>
      </c>
      <c r="F3" s="3" t="s">
        <v>8</v>
      </c>
      <c r="G3" s="2" t="s">
        <v>6</v>
      </c>
      <c r="H3" s="2" t="s">
        <v>9</v>
      </c>
      <c r="I3" s="2" t="s">
        <v>7</v>
      </c>
      <c r="J3" s="2" t="s">
        <v>8</v>
      </c>
      <c r="K3" s="2" t="s">
        <v>6</v>
      </c>
      <c r="L3" s="2" t="s">
        <v>9</v>
      </c>
      <c r="M3" s="2" t="s">
        <v>7</v>
      </c>
      <c r="N3" s="2" t="s">
        <v>8</v>
      </c>
      <c r="O3" s="2" t="s">
        <v>6</v>
      </c>
      <c r="P3" s="2" t="s">
        <v>9</v>
      </c>
      <c r="Q3" s="2" t="s">
        <v>7</v>
      </c>
      <c r="R3" s="2" t="s">
        <v>8</v>
      </c>
      <c r="S3" s="2" t="s">
        <v>9</v>
      </c>
    </row>
    <row r="4" spans="1:19" s="29" customFormat="1" ht="30.75" customHeight="1">
      <c r="A4" s="28"/>
      <c r="B4" s="28" t="s">
        <v>10</v>
      </c>
      <c r="C4" s="28"/>
      <c r="D4" s="30">
        <f>SUM(D5:D10,D12:D14,D16:D21,D22:D24,D26:D27)</f>
        <v>54180512</v>
      </c>
      <c r="E4" s="30">
        <f>SUM(E5:E10,E12:E14,E16:E21,E22:E24,E26:E27)</f>
        <v>26112812</v>
      </c>
      <c r="F4" s="30">
        <f>SUM(F5:F10,F12:F14,F16:F21,F22:F24,F26:F27)</f>
        <v>28067700</v>
      </c>
      <c r="G4" s="30">
        <f>SUM(G5:G10,G12:G14,G16:G21,G22:G24,G26:G27)</f>
        <v>12636585.04</v>
      </c>
      <c r="H4" s="30"/>
      <c r="I4" s="30">
        <f>SUM(I5:I10,I12:I14,I16:I21,I22:I24,I26:I27)</f>
        <v>219163</v>
      </c>
      <c r="J4" s="30">
        <f>SUM(J5:J10,J12:J14,J16:J21,J22:J24,J26:J27)</f>
        <v>12417422.04</v>
      </c>
      <c r="K4" s="30">
        <f>SUM(K5:K10,K12:K14,K16:K21,K22:K24,K26:K27)</f>
        <v>31193249.790000003</v>
      </c>
      <c r="L4" s="30"/>
      <c r="M4" s="30">
        <f>SUM(M5:M10,M12:M14,M16:M21,M22:M24,M26:M27)</f>
        <v>25712809.66</v>
      </c>
      <c r="N4" s="30">
        <f>SUM(N5:N10,N12:N14,N16:N21,N22:N24,N26:N27)</f>
        <v>5480440.129999999</v>
      </c>
      <c r="O4" s="30">
        <f>SUM(O5:O10,O12:O14,O16:O21,O22:O24,O26:O27)</f>
        <v>10350677.169999998</v>
      </c>
      <c r="P4" s="30"/>
      <c r="Q4" s="30">
        <f>SUM(Q5:Q10,Q12:Q14,Q16:Q21,Q22:Q24,Q26:Q27)</f>
        <v>180839.33999999968</v>
      </c>
      <c r="R4" s="30">
        <f>SUM(R5:R10,R12:R14,R16:R21,R22:R24,R26:R27)</f>
        <v>10169837.83</v>
      </c>
      <c r="S4" s="30"/>
    </row>
    <row r="5" spans="1:19" s="14" customFormat="1" ht="49.5" customHeight="1">
      <c r="A5" s="11">
        <v>1</v>
      </c>
      <c r="B5" s="18" t="s">
        <v>11</v>
      </c>
      <c r="C5" s="12">
        <v>20766</v>
      </c>
      <c r="D5" s="15">
        <f>E5+F5</f>
        <v>10795714</v>
      </c>
      <c r="E5" s="15">
        <v>5995814</v>
      </c>
      <c r="F5" s="15">
        <f>179900+4620000</f>
        <v>4799900</v>
      </c>
      <c r="G5" s="15">
        <f>I5+J5</f>
        <v>2457437.56</v>
      </c>
      <c r="H5" s="50">
        <f>G5*100/D5</f>
        <v>22.763085053938998</v>
      </c>
      <c r="I5" s="15">
        <v>0</v>
      </c>
      <c r="J5" s="15">
        <v>2457437.56</v>
      </c>
      <c r="K5" s="15">
        <f>M5+N5</f>
        <v>6942274.2</v>
      </c>
      <c r="L5" s="15">
        <f>K5*100/D5</f>
        <v>64.30583655698919</v>
      </c>
      <c r="M5" s="16">
        <v>5995814</v>
      </c>
      <c r="N5" s="15">
        <v>946460.2</v>
      </c>
      <c r="O5" s="15">
        <f>D5-G5-K5</f>
        <v>1396002.2399999993</v>
      </c>
      <c r="P5" s="15">
        <f>O5*100/D5</f>
        <v>12.931078389071805</v>
      </c>
      <c r="Q5" s="15">
        <f aca="true" t="shared" si="0" ref="Q5:R20">E5-I5-M5</f>
        <v>0</v>
      </c>
      <c r="R5" s="15">
        <f t="shared" si="0"/>
        <v>1396002.24</v>
      </c>
      <c r="S5" s="15">
        <f>P5+L5+H5</f>
        <v>99.99999999999999</v>
      </c>
    </row>
    <row r="6" spans="1:19" s="14" customFormat="1" ht="49.5" customHeight="1">
      <c r="A6" s="11">
        <v>2</v>
      </c>
      <c r="B6" s="17" t="s">
        <v>12</v>
      </c>
      <c r="C6" s="12">
        <v>20766</v>
      </c>
      <c r="D6" s="15">
        <f aca="true" t="shared" si="1" ref="D6:D52">E6+F6</f>
        <v>9828898</v>
      </c>
      <c r="E6" s="15">
        <v>5993998</v>
      </c>
      <c r="F6" s="15">
        <f>179900+3655000</f>
        <v>3834900</v>
      </c>
      <c r="G6" s="15">
        <f aca="true" t="shared" si="2" ref="G6:G52">I6+J6</f>
        <v>2366540.35</v>
      </c>
      <c r="H6" s="51">
        <f aca="true" t="shared" si="3" ref="H6:H52">G6*100/D6</f>
        <v>24.077372153012472</v>
      </c>
      <c r="I6" s="15">
        <f>SUM(I7:I9)</f>
        <v>0</v>
      </c>
      <c r="J6" s="15">
        <v>2366540.35</v>
      </c>
      <c r="K6" s="15">
        <f aca="true" t="shared" si="4" ref="K6:K27">M6+N6</f>
        <v>6379351.5600000005</v>
      </c>
      <c r="L6" s="15">
        <f aca="true" t="shared" si="5" ref="L6:L52">K6*100/D6</f>
        <v>64.90403664785208</v>
      </c>
      <c r="M6" s="15">
        <v>5993997.36</v>
      </c>
      <c r="N6" s="15">
        <v>385354.2</v>
      </c>
      <c r="O6" s="15">
        <f>D6-G6-K6</f>
        <v>1083006.0899999999</v>
      </c>
      <c r="P6" s="15">
        <f aca="true" t="shared" si="6" ref="P6:P52">O6*100/D6</f>
        <v>11.018591199135447</v>
      </c>
      <c r="Q6" s="15">
        <f t="shared" si="0"/>
        <v>0.6399999996647239</v>
      </c>
      <c r="R6" s="15">
        <f t="shared" si="0"/>
        <v>1083005.45</v>
      </c>
      <c r="S6" s="15">
        <f aca="true" t="shared" si="7" ref="S6:S52">H6+L6+P6</f>
        <v>100</v>
      </c>
    </row>
    <row r="7" spans="1:19" s="5" customFormat="1" ht="49.5" customHeight="1">
      <c r="A7" s="4">
        <v>3</v>
      </c>
      <c r="B7" s="17" t="s">
        <v>13</v>
      </c>
      <c r="C7" s="12">
        <v>20766</v>
      </c>
      <c r="D7" s="26">
        <f t="shared" si="1"/>
        <v>8227300</v>
      </c>
      <c r="E7" s="26">
        <v>4190000</v>
      </c>
      <c r="F7" s="41">
        <f>125700+3911600</f>
        <v>4037300</v>
      </c>
      <c r="G7" s="26">
        <f t="shared" si="2"/>
        <v>2014031.33</v>
      </c>
      <c r="H7" s="51">
        <f t="shared" si="3"/>
        <v>24.479857668980102</v>
      </c>
      <c r="I7" s="26">
        <v>0</v>
      </c>
      <c r="J7" s="26">
        <v>2014031.33</v>
      </c>
      <c r="K7" s="26">
        <f t="shared" si="4"/>
        <v>5274732.2</v>
      </c>
      <c r="L7" s="26">
        <f t="shared" si="5"/>
        <v>64.11255454401808</v>
      </c>
      <c r="M7" s="45">
        <v>4190000</v>
      </c>
      <c r="N7" s="26">
        <v>1084732.2</v>
      </c>
      <c r="O7" s="15">
        <f>D7-G7-K7</f>
        <v>938536.4699999997</v>
      </c>
      <c r="P7" s="26">
        <f t="shared" si="6"/>
        <v>11.407587787001807</v>
      </c>
      <c r="Q7" s="26">
        <f t="shared" si="0"/>
        <v>0</v>
      </c>
      <c r="R7" s="15">
        <f t="shared" si="0"/>
        <v>938536.47</v>
      </c>
      <c r="S7" s="38">
        <f t="shared" si="7"/>
        <v>99.99999999999999</v>
      </c>
    </row>
    <row r="8" spans="1:19" s="5" customFormat="1" ht="49.5" customHeight="1">
      <c r="A8" s="4">
        <v>4</v>
      </c>
      <c r="B8" s="19" t="s">
        <v>14</v>
      </c>
      <c r="C8" s="12">
        <v>20766</v>
      </c>
      <c r="D8" s="26">
        <f t="shared" si="1"/>
        <v>1410000</v>
      </c>
      <c r="E8" s="26">
        <v>374000</v>
      </c>
      <c r="F8" s="41">
        <v>1036000</v>
      </c>
      <c r="G8" s="26">
        <f t="shared" si="2"/>
        <v>760325.15</v>
      </c>
      <c r="H8" s="51">
        <f t="shared" si="3"/>
        <v>53.9237695035461</v>
      </c>
      <c r="I8" s="26">
        <v>0</v>
      </c>
      <c r="J8" s="26">
        <v>760325.15</v>
      </c>
      <c r="K8" s="26">
        <f t="shared" si="4"/>
        <v>494198.3</v>
      </c>
      <c r="L8" s="26">
        <f t="shared" si="5"/>
        <v>35.049524822695034</v>
      </c>
      <c r="M8" s="26">
        <v>373998.3</v>
      </c>
      <c r="N8" s="26">
        <v>120200</v>
      </c>
      <c r="O8" s="15">
        <f>D8-G8-K8</f>
        <v>155476.55</v>
      </c>
      <c r="P8" s="26">
        <f t="shared" si="6"/>
        <v>11.026705673758864</v>
      </c>
      <c r="Q8" s="26">
        <f t="shared" si="0"/>
        <v>1.7000000000116415</v>
      </c>
      <c r="R8" s="15">
        <f t="shared" si="0"/>
        <v>155474.84999999998</v>
      </c>
      <c r="S8" s="38">
        <f t="shared" si="7"/>
        <v>100</v>
      </c>
    </row>
    <row r="9" spans="1:19" s="5" customFormat="1" ht="49.5" customHeight="1">
      <c r="A9" s="4">
        <v>5</v>
      </c>
      <c r="B9" s="19" t="s">
        <v>15</v>
      </c>
      <c r="C9" s="12">
        <v>20766</v>
      </c>
      <c r="D9" s="26">
        <f t="shared" si="1"/>
        <v>11646000</v>
      </c>
      <c r="E9" s="26">
        <v>6769000</v>
      </c>
      <c r="F9" s="41">
        <f>357000+4520000</f>
        <v>4877000</v>
      </c>
      <c r="G9" s="26">
        <f t="shared" si="2"/>
        <v>2092371.5</v>
      </c>
      <c r="H9" s="51">
        <f t="shared" si="3"/>
        <v>17.966439120728147</v>
      </c>
      <c r="I9" s="26">
        <v>0</v>
      </c>
      <c r="J9" s="26">
        <v>2092371.5</v>
      </c>
      <c r="K9" s="26">
        <f t="shared" si="4"/>
        <v>8053658.3</v>
      </c>
      <c r="L9" s="26">
        <f t="shared" si="5"/>
        <v>69.15385797698781</v>
      </c>
      <c r="M9" s="26">
        <v>6769000</v>
      </c>
      <c r="N9" s="26">
        <v>1284658.3</v>
      </c>
      <c r="O9" s="15">
        <f>D9-G9-K9</f>
        <v>1499970.2000000002</v>
      </c>
      <c r="P9" s="26">
        <f t="shared" si="6"/>
        <v>12.879702902284048</v>
      </c>
      <c r="Q9" s="26">
        <f t="shared" si="0"/>
        <v>0</v>
      </c>
      <c r="R9" s="15">
        <f t="shared" si="0"/>
        <v>1499970.2</v>
      </c>
      <c r="S9" s="38">
        <f t="shared" si="7"/>
        <v>100.00000000000001</v>
      </c>
    </row>
    <row r="10" spans="1:19" s="8" customFormat="1" ht="49.5" customHeight="1">
      <c r="A10" s="4">
        <v>6</v>
      </c>
      <c r="B10" s="17" t="s">
        <v>16</v>
      </c>
      <c r="C10" s="12">
        <v>20766</v>
      </c>
      <c r="D10" s="15">
        <f t="shared" si="1"/>
        <v>2461700</v>
      </c>
      <c r="E10" s="15">
        <v>2390000</v>
      </c>
      <c r="F10" s="15">
        <v>71700</v>
      </c>
      <c r="G10" s="15">
        <f t="shared" si="2"/>
        <v>0</v>
      </c>
      <c r="H10" s="50">
        <f t="shared" si="3"/>
        <v>0</v>
      </c>
      <c r="I10" s="15">
        <v>0</v>
      </c>
      <c r="J10" s="15">
        <v>0</v>
      </c>
      <c r="K10" s="26">
        <f t="shared" si="4"/>
        <v>2390000</v>
      </c>
      <c r="L10" s="15">
        <f t="shared" si="5"/>
        <v>97.0873786407767</v>
      </c>
      <c r="M10" s="15">
        <v>2390000</v>
      </c>
      <c r="N10" s="26">
        <v>0</v>
      </c>
      <c r="O10" s="15">
        <f>D10-G10-K10</f>
        <v>71700</v>
      </c>
      <c r="P10" s="15">
        <f t="shared" si="6"/>
        <v>2.912621359223301</v>
      </c>
      <c r="Q10" s="15">
        <f t="shared" si="0"/>
        <v>0</v>
      </c>
      <c r="R10" s="15">
        <f t="shared" si="0"/>
        <v>71700</v>
      </c>
      <c r="S10" s="15">
        <f t="shared" si="7"/>
        <v>100</v>
      </c>
    </row>
    <row r="11" spans="1:19" s="6" customFormat="1" ht="24.75" customHeight="1">
      <c r="A11" s="24"/>
      <c r="B11" s="25"/>
      <c r="C11" s="46"/>
      <c r="D11" s="47"/>
      <c r="E11" s="47"/>
      <c r="F11" s="48"/>
      <c r="G11" s="47">
        <f t="shared" si="2"/>
        <v>0</v>
      </c>
      <c r="H11" s="52"/>
      <c r="I11" s="47">
        <v>0</v>
      </c>
      <c r="J11" s="47"/>
      <c r="K11" s="47">
        <f t="shared" si="4"/>
        <v>0</v>
      </c>
      <c r="L11" s="47" t="e">
        <f t="shared" si="5"/>
        <v>#DIV/0!</v>
      </c>
      <c r="M11" s="47">
        <v>0</v>
      </c>
      <c r="N11" s="47"/>
      <c r="O11" s="47">
        <f aca="true" t="shared" si="8" ref="O11:O52">Q11+R11</f>
        <v>0</v>
      </c>
      <c r="P11" s="47" t="e">
        <f t="shared" si="6"/>
        <v>#DIV/0!</v>
      </c>
      <c r="Q11" s="47">
        <f t="shared" si="0"/>
        <v>0</v>
      </c>
      <c r="R11" s="47">
        <f t="shared" si="0"/>
        <v>0</v>
      </c>
      <c r="S11" s="39" t="e">
        <f t="shared" si="7"/>
        <v>#DIV/0!</v>
      </c>
    </row>
    <row r="12" spans="1:19" s="5" customFormat="1" ht="39.75" customHeight="1">
      <c r="A12" s="4">
        <v>7</v>
      </c>
      <c r="B12" s="20" t="s">
        <v>17</v>
      </c>
      <c r="C12" s="12">
        <v>20809</v>
      </c>
      <c r="D12" s="26">
        <f t="shared" si="1"/>
        <v>2469600</v>
      </c>
      <c r="E12" s="26"/>
      <c r="F12" s="41">
        <v>2469600</v>
      </c>
      <c r="G12" s="26">
        <f t="shared" si="2"/>
        <v>756322.6</v>
      </c>
      <c r="H12" s="51">
        <f t="shared" si="3"/>
        <v>30.62530774214448</v>
      </c>
      <c r="I12" s="26">
        <v>0</v>
      </c>
      <c r="J12" s="26">
        <v>756322.6</v>
      </c>
      <c r="K12" s="26">
        <f t="shared" si="4"/>
        <v>61680</v>
      </c>
      <c r="L12" s="26">
        <f t="shared" si="5"/>
        <v>2.49757045675413</v>
      </c>
      <c r="M12" s="26">
        <v>0</v>
      </c>
      <c r="N12" s="26">
        <v>61680</v>
      </c>
      <c r="O12" s="26">
        <f t="shared" si="8"/>
        <v>1651597.4</v>
      </c>
      <c r="P12" s="26">
        <f t="shared" si="6"/>
        <v>66.8771218011014</v>
      </c>
      <c r="Q12" s="26">
        <f t="shared" si="0"/>
        <v>0</v>
      </c>
      <c r="R12" s="26">
        <f t="shared" si="0"/>
        <v>1651597.4</v>
      </c>
      <c r="S12" s="38">
        <f t="shared" si="7"/>
        <v>100</v>
      </c>
    </row>
    <row r="13" spans="1:19" s="5" customFormat="1" ht="39.75" customHeight="1">
      <c r="A13" s="4">
        <v>8</v>
      </c>
      <c r="B13" s="21" t="s">
        <v>18</v>
      </c>
      <c r="C13" s="12">
        <v>20809</v>
      </c>
      <c r="D13" s="26">
        <f t="shared" si="1"/>
        <v>520000</v>
      </c>
      <c r="E13" s="26"/>
      <c r="F13" s="41">
        <v>520000</v>
      </c>
      <c r="G13" s="26">
        <f t="shared" si="2"/>
        <v>123620</v>
      </c>
      <c r="H13" s="51">
        <f t="shared" si="3"/>
        <v>23.773076923076925</v>
      </c>
      <c r="I13" s="26">
        <v>0</v>
      </c>
      <c r="J13" s="26">
        <v>123620</v>
      </c>
      <c r="K13" s="26">
        <f t="shared" si="4"/>
        <v>26975</v>
      </c>
      <c r="L13" s="26">
        <f t="shared" si="5"/>
        <v>5.1875</v>
      </c>
      <c r="M13" s="26">
        <v>0</v>
      </c>
      <c r="N13" s="26">
        <v>26975</v>
      </c>
      <c r="O13" s="26">
        <f t="shared" si="8"/>
        <v>369405</v>
      </c>
      <c r="P13" s="26">
        <f t="shared" si="6"/>
        <v>71.03942307692307</v>
      </c>
      <c r="Q13" s="26">
        <f t="shared" si="0"/>
        <v>0</v>
      </c>
      <c r="R13" s="26">
        <f t="shared" si="0"/>
        <v>369405</v>
      </c>
      <c r="S13" s="38">
        <f t="shared" si="7"/>
        <v>100</v>
      </c>
    </row>
    <row r="14" spans="1:19" s="5" customFormat="1" ht="39.75" customHeight="1">
      <c r="A14" s="4">
        <v>9</v>
      </c>
      <c r="B14" s="20" t="s">
        <v>19</v>
      </c>
      <c r="C14" s="12">
        <v>20823</v>
      </c>
      <c r="D14" s="26">
        <f t="shared" si="1"/>
        <v>782300</v>
      </c>
      <c r="E14" s="26"/>
      <c r="F14" s="41">
        <v>782300</v>
      </c>
      <c r="G14" s="26">
        <f t="shared" si="2"/>
        <v>104476</v>
      </c>
      <c r="H14" s="51">
        <f t="shared" si="3"/>
        <v>13.354978908347181</v>
      </c>
      <c r="I14" s="26">
        <v>0</v>
      </c>
      <c r="J14" s="26">
        <v>104476</v>
      </c>
      <c r="K14" s="26">
        <f t="shared" si="4"/>
        <v>76530</v>
      </c>
      <c r="L14" s="26">
        <f t="shared" si="5"/>
        <v>9.782692061868849</v>
      </c>
      <c r="M14" s="26">
        <v>0</v>
      </c>
      <c r="N14" s="26">
        <v>76530</v>
      </c>
      <c r="O14" s="26">
        <f t="shared" si="8"/>
        <v>601294</v>
      </c>
      <c r="P14" s="26">
        <f t="shared" si="6"/>
        <v>76.86232902978396</v>
      </c>
      <c r="Q14" s="26">
        <f t="shared" si="0"/>
        <v>0</v>
      </c>
      <c r="R14" s="26">
        <f t="shared" si="0"/>
        <v>601294</v>
      </c>
      <c r="S14" s="38">
        <f t="shared" si="7"/>
        <v>100</v>
      </c>
    </row>
    <row r="15" spans="1:19" s="34" customFormat="1" ht="30" customHeight="1" thickBot="1">
      <c r="A15" s="32"/>
      <c r="B15" s="31" t="s">
        <v>34</v>
      </c>
      <c r="C15" s="33"/>
      <c r="D15" s="35">
        <f>SUM(D12:D14)</f>
        <v>3771900</v>
      </c>
      <c r="E15" s="35">
        <f>SUM(E12:E14)</f>
        <v>0</v>
      </c>
      <c r="F15" s="35">
        <f>SUM(F12:F14)</f>
        <v>3771900</v>
      </c>
      <c r="G15" s="35">
        <f>SUM(G12:G14)</f>
        <v>984418.6</v>
      </c>
      <c r="H15" s="35"/>
      <c r="I15" s="35">
        <f>SUM(I12:I14)</f>
        <v>0</v>
      </c>
      <c r="J15" s="35">
        <f>SUM(J12:J14)</f>
        <v>984418.6</v>
      </c>
      <c r="K15" s="35">
        <f>SUM(K12:K14)</f>
        <v>165185</v>
      </c>
      <c r="L15" s="35"/>
      <c r="M15" s="35">
        <f>SUM(M12:M14)</f>
        <v>0</v>
      </c>
      <c r="N15" s="35">
        <f>SUM(N12:N14)</f>
        <v>165185</v>
      </c>
      <c r="O15" s="35">
        <f>SUM(O12:O14)</f>
        <v>2622296.4</v>
      </c>
      <c r="P15" s="35"/>
      <c r="Q15" s="35">
        <f>SUM(Q12:Q14)</f>
        <v>0</v>
      </c>
      <c r="R15" s="35">
        <f>SUM(R12:R14)</f>
        <v>2622296.4</v>
      </c>
      <c r="S15" s="40"/>
    </row>
    <row r="16" spans="1:19" s="5" customFormat="1" ht="39.75" customHeight="1" thickTop="1">
      <c r="A16" s="4">
        <v>10</v>
      </c>
      <c r="B16" s="21" t="s">
        <v>20</v>
      </c>
      <c r="C16" s="12">
        <v>20816</v>
      </c>
      <c r="D16" s="26">
        <f t="shared" si="1"/>
        <v>1000000</v>
      </c>
      <c r="E16" s="26">
        <v>400000</v>
      </c>
      <c r="F16" s="41">
        <v>600000</v>
      </c>
      <c r="G16" s="26">
        <f t="shared" si="2"/>
        <v>219163</v>
      </c>
      <c r="H16" s="51">
        <f t="shared" si="3"/>
        <v>21.9163</v>
      </c>
      <c r="I16" s="15">
        <v>219163</v>
      </c>
      <c r="J16" s="26">
        <v>0</v>
      </c>
      <c r="K16" s="26">
        <f t="shared" si="4"/>
        <v>155356.13</v>
      </c>
      <c r="L16" s="26">
        <f t="shared" si="5"/>
        <v>15.535613</v>
      </c>
      <c r="M16" s="26">
        <v>0</v>
      </c>
      <c r="N16" s="26">
        <v>155356.13</v>
      </c>
      <c r="O16" s="26">
        <f t="shared" si="8"/>
        <v>625480.87</v>
      </c>
      <c r="P16" s="26">
        <f t="shared" si="6"/>
        <v>62.548087</v>
      </c>
      <c r="Q16" s="26">
        <f t="shared" si="0"/>
        <v>180837</v>
      </c>
      <c r="R16" s="26">
        <f t="shared" si="0"/>
        <v>444643.87</v>
      </c>
      <c r="S16" s="38">
        <f t="shared" si="7"/>
        <v>100</v>
      </c>
    </row>
    <row r="17" spans="1:19" s="8" customFormat="1" ht="39.75" customHeight="1">
      <c r="A17" s="4">
        <v>11</v>
      </c>
      <c r="B17" s="21" t="s">
        <v>21</v>
      </c>
      <c r="C17" s="12">
        <v>20816</v>
      </c>
      <c r="D17" s="15">
        <f t="shared" si="1"/>
        <v>507800</v>
      </c>
      <c r="E17" s="15"/>
      <c r="F17" s="15">
        <v>507800</v>
      </c>
      <c r="G17" s="15">
        <f t="shared" si="2"/>
        <v>125834</v>
      </c>
      <c r="H17" s="50">
        <f t="shared" si="3"/>
        <v>24.78022843639228</v>
      </c>
      <c r="I17" s="15">
        <v>0</v>
      </c>
      <c r="J17" s="15">
        <v>125834</v>
      </c>
      <c r="K17" s="26">
        <f t="shared" si="4"/>
        <v>171097.55</v>
      </c>
      <c r="L17" s="15">
        <f t="shared" si="5"/>
        <v>33.69388538794801</v>
      </c>
      <c r="M17" s="15">
        <f>SUM(M18:M19)</f>
        <v>0</v>
      </c>
      <c r="N17" s="15">
        <v>171097.55</v>
      </c>
      <c r="O17" s="15">
        <f t="shared" si="8"/>
        <v>210868.45</v>
      </c>
      <c r="P17" s="15">
        <f t="shared" si="6"/>
        <v>41.52588617565971</v>
      </c>
      <c r="Q17" s="15">
        <f t="shared" si="0"/>
        <v>0</v>
      </c>
      <c r="R17" s="15">
        <f t="shared" si="0"/>
        <v>210868.45</v>
      </c>
      <c r="S17" s="15">
        <f t="shared" si="7"/>
        <v>100</v>
      </c>
    </row>
    <row r="18" spans="1:19" s="8" customFormat="1" ht="39.75" customHeight="1">
      <c r="A18" s="4">
        <v>12</v>
      </c>
      <c r="B18" s="21" t="s">
        <v>22</v>
      </c>
      <c r="C18" s="12">
        <v>20816</v>
      </c>
      <c r="D18" s="26">
        <f t="shared" si="1"/>
        <v>483500</v>
      </c>
      <c r="E18" s="26"/>
      <c r="F18" s="41">
        <v>483500</v>
      </c>
      <c r="G18" s="26">
        <f t="shared" si="2"/>
        <v>195698</v>
      </c>
      <c r="H18" s="51">
        <f t="shared" si="3"/>
        <v>40.47528438469493</v>
      </c>
      <c r="I18" s="26">
        <v>0</v>
      </c>
      <c r="J18" s="26">
        <v>195698</v>
      </c>
      <c r="K18" s="26">
        <f t="shared" si="4"/>
        <v>203241.8</v>
      </c>
      <c r="L18" s="26">
        <f t="shared" si="5"/>
        <v>42.03553257497415</v>
      </c>
      <c r="M18" s="26">
        <v>0</v>
      </c>
      <c r="N18" s="26">
        <v>203241.8</v>
      </c>
      <c r="O18" s="26">
        <f t="shared" si="8"/>
        <v>84560.20000000001</v>
      </c>
      <c r="P18" s="26">
        <f t="shared" si="6"/>
        <v>17.489183040330925</v>
      </c>
      <c r="Q18" s="26">
        <f t="shared" si="0"/>
        <v>0</v>
      </c>
      <c r="R18" s="26">
        <f t="shared" si="0"/>
        <v>84560.20000000001</v>
      </c>
      <c r="S18" s="15">
        <f t="shared" si="7"/>
        <v>100.00000000000001</v>
      </c>
    </row>
    <row r="19" spans="1:19" s="8" customFormat="1" ht="39.75" customHeight="1">
      <c r="A19" s="4">
        <v>13</v>
      </c>
      <c r="B19" s="21" t="s">
        <v>23</v>
      </c>
      <c r="C19" s="12">
        <v>20816</v>
      </c>
      <c r="D19" s="26">
        <f t="shared" si="1"/>
        <v>145100</v>
      </c>
      <c r="E19" s="26"/>
      <c r="F19" s="41">
        <v>145100</v>
      </c>
      <c r="G19" s="26">
        <f t="shared" si="2"/>
        <v>66539</v>
      </c>
      <c r="H19" s="51">
        <f t="shared" si="3"/>
        <v>45.857339765678844</v>
      </c>
      <c r="I19" s="26">
        <v>0</v>
      </c>
      <c r="J19" s="26">
        <v>66539</v>
      </c>
      <c r="K19" s="26">
        <f t="shared" si="4"/>
        <v>43775</v>
      </c>
      <c r="L19" s="26">
        <f t="shared" si="5"/>
        <v>30.168849069607166</v>
      </c>
      <c r="M19" s="26">
        <v>0</v>
      </c>
      <c r="N19" s="26">
        <v>43775</v>
      </c>
      <c r="O19" s="26">
        <f t="shared" si="8"/>
        <v>34786</v>
      </c>
      <c r="P19" s="26">
        <f t="shared" si="6"/>
        <v>23.97381116471399</v>
      </c>
      <c r="Q19" s="26">
        <f t="shared" si="0"/>
        <v>0</v>
      </c>
      <c r="R19" s="26">
        <f t="shared" si="0"/>
        <v>34786</v>
      </c>
      <c r="S19" s="15">
        <f t="shared" si="7"/>
        <v>100</v>
      </c>
    </row>
    <row r="20" spans="1:19" s="8" customFormat="1" ht="39.75" customHeight="1">
      <c r="A20" s="4">
        <v>14</v>
      </c>
      <c r="B20" s="21" t="s">
        <v>24</v>
      </c>
      <c r="C20" s="12">
        <v>20816</v>
      </c>
      <c r="D20" s="15">
        <f t="shared" si="1"/>
        <v>507800</v>
      </c>
      <c r="E20" s="15"/>
      <c r="F20" s="15">
        <v>507800</v>
      </c>
      <c r="G20" s="15">
        <f t="shared" si="2"/>
        <v>200620</v>
      </c>
      <c r="H20" s="50">
        <f t="shared" si="3"/>
        <v>39.50768018905081</v>
      </c>
      <c r="I20" s="15">
        <v>0</v>
      </c>
      <c r="J20" s="15">
        <v>200620</v>
      </c>
      <c r="K20" s="26">
        <f t="shared" si="4"/>
        <v>182414</v>
      </c>
      <c r="L20" s="15">
        <f t="shared" si="5"/>
        <v>35.92241039779441</v>
      </c>
      <c r="M20" s="15">
        <f>SUM(M21:M22)</f>
        <v>0</v>
      </c>
      <c r="N20" s="15">
        <v>182414</v>
      </c>
      <c r="O20" s="15">
        <f t="shared" si="8"/>
        <v>124766</v>
      </c>
      <c r="P20" s="15">
        <f t="shared" si="6"/>
        <v>24.569909413154786</v>
      </c>
      <c r="Q20" s="15">
        <f t="shared" si="0"/>
        <v>0</v>
      </c>
      <c r="R20" s="15">
        <f t="shared" si="0"/>
        <v>124766</v>
      </c>
      <c r="S20" s="15">
        <f t="shared" si="7"/>
        <v>100</v>
      </c>
    </row>
    <row r="21" spans="1:19" s="8" customFormat="1" ht="39.75" customHeight="1">
      <c r="A21" s="4">
        <v>15</v>
      </c>
      <c r="B21" s="20" t="s">
        <v>25</v>
      </c>
      <c r="C21" s="12">
        <v>20816</v>
      </c>
      <c r="D21" s="26">
        <f t="shared" si="1"/>
        <v>483400</v>
      </c>
      <c r="E21" s="26"/>
      <c r="F21" s="41">
        <v>483400</v>
      </c>
      <c r="G21" s="26">
        <f t="shared" si="2"/>
        <v>117175.5</v>
      </c>
      <c r="H21" s="51">
        <f t="shared" si="3"/>
        <v>24.239863467107984</v>
      </c>
      <c r="I21" s="26">
        <v>0</v>
      </c>
      <c r="J21" s="26">
        <v>117175.5</v>
      </c>
      <c r="K21" s="26">
        <f t="shared" si="4"/>
        <v>219251.75</v>
      </c>
      <c r="L21" s="26">
        <f t="shared" si="5"/>
        <v>45.3561750103434</v>
      </c>
      <c r="M21" s="26">
        <v>0</v>
      </c>
      <c r="N21" s="26">
        <v>219251.75</v>
      </c>
      <c r="O21" s="26">
        <f t="shared" si="8"/>
        <v>146972.75</v>
      </c>
      <c r="P21" s="26">
        <f t="shared" si="6"/>
        <v>30.403961522548613</v>
      </c>
      <c r="Q21" s="26">
        <f aca="true" t="shared" si="9" ref="Q21:R36">E21-I21-M21</f>
        <v>0</v>
      </c>
      <c r="R21" s="26">
        <f t="shared" si="9"/>
        <v>146972.75</v>
      </c>
      <c r="S21" s="15">
        <f t="shared" si="7"/>
        <v>100</v>
      </c>
    </row>
    <row r="22" spans="1:19" s="8" customFormat="1" ht="39.75" customHeight="1">
      <c r="A22" s="4">
        <v>16</v>
      </c>
      <c r="B22" s="17" t="s">
        <v>26</v>
      </c>
      <c r="C22" s="12">
        <v>20836</v>
      </c>
      <c r="D22" s="26">
        <f t="shared" si="1"/>
        <v>573500</v>
      </c>
      <c r="E22" s="26"/>
      <c r="F22" s="41">
        <v>573500</v>
      </c>
      <c r="G22" s="26">
        <f t="shared" si="2"/>
        <v>132738</v>
      </c>
      <c r="H22" s="51">
        <f t="shared" si="3"/>
        <v>23.14524847428073</v>
      </c>
      <c r="I22" s="26">
        <v>0</v>
      </c>
      <c r="J22" s="26">
        <v>132738</v>
      </c>
      <c r="K22" s="26">
        <f t="shared" si="4"/>
        <v>137272.4</v>
      </c>
      <c r="L22" s="26">
        <f t="shared" si="5"/>
        <v>23.93590235396687</v>
      </c>
      <c r="M22" s="26">
        <v>0</v>
      </c>
      <c r="N22" s="26">
        <v>137272.4</v>
      </c>
      <c r="O22" s="26">
        <f t="shared" si="8"/>
        <v>303489.6</v>
      </c>
      <c r="P22" s="26">
        <f t="shared" si="6"/>
        <v>52.91884917175239</v>
      </c>
      <c r="Q22" s="26">
        <f t="shared" si="9"/>
        <v>0</v>
      </c>
      <c r="R22" s="26">
        <f t="shared" si="9"/>
        <v>303489.6</v>
      </c>
      <c r="S22" s="15">
        <f t="shared" si="7"/>
        <v>100</v>
      </c>
    </row>
    <row r="23" spans="1:19" s="8" customFormat="1" ht="39.75" customHeight="1">
      <c r="A23" s="4">
        <v>17</v>
      </c>
      <c r="B23" s="17" t="s">
        <v>27</v>
      </c>
      <c r="C23" s="12">
        <v>20816</v>
      </c>
      <c r="D23" s="15">
        <f t="shared" si="1"/>
        <v>765000</v>
      </c>
      <c r="E23" s="15"/>
      <c r="F23" s="15">
        <v>765000</v>
      </c>
      <c r="G23" s="15">
        <f t="shared" si="2"/>
        <v>229802.5</v>
      </c>
      <c r="H23" s="50">
        <f t="shared" si="3"/>
        <v>30.03954248366013</v>
      </c>
      <c r="I23" s="15">
        <v>0</v>
      </c>
      <c r="J23" s="15">
        <v>229802.5</v>
      </c>
      <c r="K23" s="26">
        <f t="shared" si="4"/>
        <v>291511.6</v>
      </c>
      <c r="L23" s="15">
        <f t="shared" si="5"/>
        <v>38.10609150326797</v>
      </c>
      <c r="M23" s="15">
        <f>SUM(M24)</f>
        <v>0</v>
      </c>
      <c r="N23" s="15">
        <v>291511.6</v>
      </c>
      <c r="O23" s="15">
        <f t="shared" si="8"/>
        <v>243685.90000000002</v>
      </c>
      <c r="P23" s="15">
        <f t="shared" si="6"/>
        <v>31.8543660130719</v>
      </c>
      <c r="Q23" s="15">
        <f t="shared" si="9"/>
        <v>0</v>
      </c>
      <c r="R23" s="15">
        <f t="shared" si="9"/>
        <v>243685.90000000002</v>
      </c>
      <c r="S23" s="15">
        <f t="shared" si="7"/>
        <v>100</v>
      </c>
    </row>
    <row r="24" spans="1:19" s="8" customFormat="1" ht="39.75" customHeight="1">
      <c r="A24" s="4">
        <v>18</v>
      </c>
      <c r="B24" s="17" t="s">
        <v>28</v>
      </c>
      <c r="C24" s="12">
        <v>20816</v>
      </c>
      <c r="D24" s="26">
        <f t="shared" si="1"/>
        <v>382000</v>
      </c>
      <c r="E24" s="26"/>
      <c r="F24" s="41">
        <v>382000</v>
      </c>
      <c r="G24" s="26">
        <f t="shared" si="2"/>
        <v>209587.6</v>
      </c>
      <c r="H24" s="51">
        <f t="shared" si="3"/>
        <v>54.86586387434555</v>
      </c>
      <c r="I24" s="26">
        <v>0</v>
      </c>
      <c r="J24" s="26">
        <v>209587.6</v>
      </c>
      <c r="K24" s="26">
        <f t="shared" si="4"/>
        <v>70110</v>
      </c>
      <c r="L24" s="26">
        <f t="shared" si="5"/>
        <v>18.353403141361255</v>
      </c>
      <c r="M24" s="26">
        <v>0</v>
      </c>
      <c r="N24" s="26">
        <v>70110</v>
      </c>
      <c r="O24" s="26">
        <f t="shared" si="8"/>
        <v>102302.4</v>
      </c>
      <c r="P24" s="26">
        <f t="shared" si="6"/>
        <v>26.780732984293195</v>
      </c>
      <c r="Q24" s="26">
        <f t="shared" si="9"/>
        <v>0</v>
      </c>
      <c r="R24" s="26">
        <f t="shared" si="9"/>
        <v>102302.4</v>
      </c>
      <c r="S24" s="15">
        <f t="shared" si="7"/>
        <v>100</v>
      </c>
    </row>
    <row r="25" spans="1:19" s="36" customFormat="1" ht="30" customHeight="1" thickBot="1">
      <c r="A25" s="32"/>
      <c r="B25" s="31" t="s">
        <v>33</v>
      </c>
      <c r="C25" s="33"/>
      <c r="D25" s="35">
        <f>SUM(D16:D24)</f>
        <v>4848100</v>
      </c>
      <c r="E25" s="35">
        <f aca="true" t="shared" si="10" ref="E25:R25">SUM(E16:E24)</f>
        <v>400000</v>
      </c>
      <c r="F25" s="35">
        <f t="shared" si="10"/>
        <v>4448100</v>
      </c>
      <c r="G25" s="35">
        <f>SUM(G16:G24)</f>
        <v>1497157.6</v>
      </c>
      <c r="H25" s="35"/>
      <c r="I25" s="35">
        <f>SUM(I16:I24)</f>
        <v>219163</v>
      </c>
      <c r="J25" s="35">
        <f>SUM(J16:J24)</f>
        <v>1277994.6</v>
      </c>
      <c r="K25" s="35">
        <f t="shared" si="10"/>
        <v>1474030.23</v>
      </c>
      <c r="L25" s="35"/>
      <c r="M25" s="35">
        <f t="shared" si="10"/>
        <v>0</v>
      </c>
      <c r="N25" s="35">
        <f t="shared" si="10"/>
        <v>1474030.23</v>
      </c>
      <c r="O25" s="35">
        <f t="shared" si="10"/>
        <v>1876912.17</v>
      </c>
      <c r="P25" s="35"/>
      <c r="Q25" s="35">
        <f t="shared" si="10"/>
        <v>180837</v>
      </c>
      <c r="R25" s="35">
        <f t="shared" si="10"/>
        <v>1696075.17</v>
      </c>
      <c r="S25" s="37"/>
    </row>
    <row r="26" spans="1:19" s="8" customFormat="1" ht="39.75" customHeight="1" thickTop="1">
      <c r="A26" s="4">
        <v>19</v>
      </c>
      <c r="B26" s="20" t="s">
        <v>29</v>
      </c>
      <c r="C26" s="12">
        <v>20827</v>
      </c>
      <c r="D26" s="15">
        <f t="shared" si="1"/>
        <v>500000</v>
      </c>
      <c r="E26" s="15"/>
      <c r="F26" s="15">
        <v>500000</v>
      </c>
      <c r="G26" s="15">
        <f t="shared" si="2"/>
        <v>9013.5</v>
      </c>
      <c r="H26" s="50">
        <f t="shared" si="3"/>
        <v>1.8027</v>
      </c>
      <c r="I26" s="15">
        <f>SUM(I27:I31)</f>
        <v>0</v>
      </c>
      <c r="J26" s="15">
        <v>9013.5</v>
      </c>
      <c r="K26" s="26">
        <f t="shared" si="4"/>
        <v>19820</v>
      </c>
      <c r="L26" s="15">
        <f t="shared" si="5"/>
        <v>3.964</v>
      </c>
      <c r="M26" s="15">
        <f>SUM(M27:M31)</f>
        <v>0</v>
      </c>
      <c r="N26" s="26">
        <v>19820</v>
      </c>
      <c r="O26" s="15">
        <f t="shared" si="8"/>
        <v>471166.5</v>
      </c>
      <c r="P26" s="15">
        <f t="shared" si="6"/>
        <v>94.2333</v>
      </c>
      <c r="Q26" s="15">
        <f t="shared" si="9"/>
        <v>0</v>
      </c>
      <c r="R26" s="15">
        <f t="shared" si="9"/>
        <v>471166.5</v>
      </c>
      <c r="S26" s="15">
        <f t="shared" si="7"/>
        <v>100</v>
      </c>
    </row>
    <row r="27" spans="1:19" s="8" customFormat="1" ht="39.75" customHeight="1">
      <c r="A27" s="4">
        <v>20</v>
      </c>
      <c r="B27" s="20" t="s">
        <v>30</v>
      </c>
      <c r="C27" s="12">
        <v>20807</v>
      </c>
      <c r="D27" s="26">
        <f t="shared" si="1"/>
        <v>690900</v>
      </c>
      <c r="E27" s="26"/>
      <c r="F27" s="41">
        <v>690900</v>
      </c>
      <c r="G27" s="26">
        <f t="shared" si="2"/>
        <v>455289.45</v>
      </c>
      <c r="H27" s="51">
        <f t="shared" si="3"/>
        <v>65.89802431610943</v>
      </c>
      <c r="I27" s="26">
        <v>0</v>
      </c>
      <c r="J27" s="26">
        <v>455289.45</v>
      </c>
      <c r="K27" s="26">
        <f t="shared" si="4"/>
        <v>0</v>
      </c>
      <c r="L27" s="26">
        <f t="shared" si="5"/>
        <v>0</v>
      </c>
      <c r="M27" s="26">
        <v>0</v>
      </c>
      <c r="N27" s="26">
        <v>0</v>
      </c>
      <c r="O27" s="26">
        <f t="shared" si="8"/>
        <v>235610.55</v>
      </c>
      <c r="P27" s="26">
        <f t="shared" si="6"/>
        <v>34.10197568389058</v>
      </c>
      <c r="Q27" s="26">
        <f t="shared" si="9"/>
        <v>0</v>
      </c>
      <c r="R27" s="26">
        <f t="shared" si="9"/>
        <v>235610.55</v>
      </c>
      <c r="S27" s="15">
        <f t="shared" si="7"/>
        <v>100</v>
      </c>
    </row>
    <row r="28" spans="1:19" s="8" customFormat="1" ht="49.5" customHeight="1" hidden="1">
      <c r="A28" s="9"/>
      <c r="C28" s="9"/>
      <c r="D28" s="15">
        <f t="shared" si="1"/>
        <v>0</v>
      </c>
      <c r="E28" s="15"/>
      <c r="F28" s="15"/>
      <c r="G28" s="15">
        <f t="shared" si="2"/>
        <v>0</v>
      </c>
      <c r="H28" s="15" t="e">
        <f t="shared" si="3"/>
        <v>#DIV/0!</v>
      </c>
      <c r="I28" s="15">
        <f>SUM(I29)</f>
        <v>0</v>
      </c>
      <c r="J28" s="15"/>
      <c r="K28" s="15"/>
      <c r="L28" s="15" t="e">
        <f t="shared" si="5"/>
        <v>#DIV/0!</v>
      </c>
      <c r="M28" s="15">
        <f>SUM(M29)</f>
        <v>0</v>
      </c>
      <c r="N28" s="15"/>
      <c r="O28" s="15">
        <f t="shared" si="8"/>
        <v>0</v>
      </c>
      <c r="P28" s="15" t="e">
        <f t="shared" si="6"/>
        <v>#DIV/0!</v>
      </c>
      <c r="Q28" s="15">
        <f t="shared" si="9"/>
        <v>0</v>
      </c>
      <c r="R28" s="15"/>
      <c r="S28" s="15" t="e">
        <f t="shared" si="7"/>
        <v>#DIV/0!</v>
      </c>
    </row>
    <row r="29" spans="1:19" s="8" customFormat="1" ht="49.5" customHeight="1" hidden="1">
      <c r="A29" s="9"/>
      <c r="B29" s="10"/>
      <c r="C29" s="9"/>
      <c r="D29" s="26">
        <f t="shared" si="1"/>
        <v>0</v>
      </c>
      <c r="E29" s="26"/>
      <c r="F29" s="41"/>
      <c r="G29" s="26">
        <f t="shared" si="2"/>
        <v>0</v>
      </c>
      <c r="H29" s="26" t="e">
        <f t="shared" si="3"/>
        <v>#DIV/0!</v>
      </c>
      <c r="I29" s="26">
        <v>0</v>
      </c>
      <c r="J29" s="26"/>
      <c r="K29" s="26"/>
      <c r="L29" s="26" t="e">
        <f t="shared" si="5"/>
        <v>#DIV/0!</v>
      </c>
      <c r="M29" s="26">
        <v>0</v>
      </c>
      <c r="N29" s="26"/>
      <c r="O29" s="26">
        <f t="shared" si="8"/>
        <v>0</v>
      </c>
      <c r="P29" s="26" t="e">
        <f t="shared" si="6"/>
        <v>#DIV/0!</v>
      </c>
      <c r="Q29" s="26">
        <f t="shared" si="9"/>
        <v>0</v>
      </c>
      <c r="R29" s="26"/>
      <c r="S29" s="15" t="e">
        <f t="shared" si="7"/>
        <v>#DIV/0!</v>
      </c>
    </row>
    <row r="30" spans="1:19" s="8" customFormat="1" ht="49.5" customHeight="1" hidden="1">
      <c r="A30" s="9"/>
      <c r="B30" s="13"/>
      <c r="C30" s="9"/>
      <c r="D30" s="15">
        <f t="shared" si="1"/>
        <v>0</v>
      </c>
      <c r="E30" s="15"/>
      <c r="F30" s="15"/>
      <c r="G30" s="15">
        <f t="shared" si="2"/>
        <v>0</v>
      </c>
      <c r="H30" s="15" t="e">
        <f t="shared" si="3"/>
        <v>#DIV/0!</v>
      </c>
      <c r="I30" s="15">
        <f>SUM(I31:I33)</f>
        <v>0</v>
      </c>
      <c r="J30" s="15"/>
      <c r="K30" s="15"/>
      <c r="L30" s="15" t="e">
        <f t="shared" si="5"/>
        <v>#DIV/0!</v>
      </c>
      <c r="M30" s="15">
        <f>SUM(M31:M33)</f>
        <v>0</v>
      </c>
      <c r="N30" s="15"/>
      <c r="O30" s="15">
        <f t="shared" si="8"/>
        <v>0</v>
      </c>
      <c r="P30" s="15" t="e">
        <f t="shared" si="6"/>
        <v>#DIV/0!</v>
      </c>
      <c r="Q30" s="15">
        <f t="shared" si="9"/>
        <v>0</v>
      </c>
      <c r="R30" s="15"/>
      <c r="S30" s="15" t="e">
        <f t="shared" si="7"/>
        <v>#DIV/0!</v>
      </c>
    </row>
    <row r="31" spans="1:19" s="8" customFormat="1" ht="49.5" customHeight="1" hidden="1">
      <c r="A31" s="9"/>
      <c r="B31" s="10"/>
      <c r="C31" s="9"/>
      <c r="D31" s="26">
        <f t="shared" si="1"/>
        <v>0</v>
      </c>
      <c r="E31" s="26"/>
      <c r="F31" s="41"/>
      <c r="G31" s="26">
        <f t="shared" si="2"/>
        <v>0</v>
      </c>
      <c r="H31" s="26" t="e">
        <f t="shared" si="3"/>
        <v>#DIV/0!</v>
      </c>
      <c r="I31" s="26">
        <v>0</v>
      </c>
      <c r="J31" s="26">
        <v>0</v>
      </c>
      <c r="K31" s="26"/>
      <c r="L31" s="26" t="e">
        <f t="shared" si="5"/>
        <v>#DIV/0!</v>
      </c>
      <c r="M31" s="26">
        <v>0</v>
      </c>
      <c r="N31" s="26"/>
      <c r="O31" s="26">
        <f t="shared" si="8"/>
        <v>0</v>
      </c>
      <c r="P31" s="26" t="e">
        <f t="shared" si="6"/>
        <v>#DIV/0!</v>
      </c>
      <c r="Q31" s="26">
        <f t="shared" si="9"/>
        <v>0</v>
      </c>
      <c r="R31" s="26"/>
      <c r="S31" s="15" t="e">
        <f t="shared" si="7"/>
        <v>#DIV/0!</v>
      </c>
    </row>
    <row r="32" spans="1:19" s="8" customFormat="1" ht="49.5" customHeight="1" hidden="1">
      <c r="A32" s="9"/>
      <c r="B32" s="10"/>
      <c r="C32" s="9"/>
      <c r="D32" s="26">
        <f t="shared" si="1"/>
        <v>0</v>
      </c>
      <c r="E32" s="26"/>
      <c r="F32" s="41"/>
      <c r="G32" s="26">
        <f t="shared" si="2"/>
        <v>314275.9</v>
      </c>
      <c r="H32" s="26" t="e">
        <f t="shared" si="3"/>
        <v>#DIV/0!</v>
      </c>
      <c r="I32" s="26">
        <v>0</v>
      </c>
      <c r="J32" s="26">
        <v>314275.9</v>
      </c>
      <c r="K32" s="26"/>
      <c r="L32" s="26" t="e">
        <f t="shared" si="5"/>
        <v>#DIV/0!</v>
      </c>
      <c r="M32" s="26">
        <v>0</v>
      </c>
      <c r="N32" s="26"/>
      <c r="O32" s="26">
        <f t="shared" si="8"/>
        <v>0</v>
      </c>
      <c r="P32" s="26" t="e">
        <f t="shared" si="6"/>
        <v>#DIV/0!</v>
      </c>
      <c r="Q32" s="26">
        <f t="shared" si="9"/>
        <v>0</v>
      </c>
      <c r="R32" s="26"/>
      <c r="S32" s="15" t="e">
        <f t="shared" si="7"/>
        <v>#DIV/0!</v>
      </c>
    </row>
    <row r="33" spans="1:19" s="8" customFormat="1" ht="49.5" customHeight="1" hidden="1">
      <c r="A33" s="9"/>
      <c r="B33" s="10"/>
      <c r="C33" s="9"/>
      <c r="D33" s="26">
        <f t="shared" si="1"/>
        <v>0</v>
      </c>
      <c r="E33" s="26"/>
      <c r="F33" s="41"/>
      <c r="G33" s="26">
        <f t="shared" si="2"/>
        <v>291633</v>
      </c>
      <c r="H33" s="26" t="e">
        <f t="shared" si="3"/>
        <v>#DIV/0!</v>
      </c>
      <c r="I33" s="26">
        <v>0</v>
      </c>
      <c r="J33" s="26">
        <v>291633</v>
      </c>
      <c r="K33" s="26"/>
      <c r="L33" s="26" t="e">
        <f t="shared" si="5"/>
        <v>#DIV/0!</v>
      </c>
      <c r="M33" s="26">
        <v>0</v>
      </c>
      <c r="N33" s="26"/>
      <c r="O33" s="26">
        <f t="shared" si="8"/>
        <v>0</v>
      </c>
      <c r="P33" s="26" t="e">
        <f t="shared" si="6"/>
        <v>#DIV/0!</v>
      </c>
      <c r="Q33" s="26">
        <f t="shared" si="9"/>
        <v>0</v>
      </c>
      <c r="R33" s="26"/>
      <c r="S33" s="15" t="e">
        <f t="shared" si="7"/>
        <v>#DIV/0!</v>
      </c>
    </row>
    <row r="34" spans="1:19" s="8" customFormat="1" ht="49.5" customHeight="1" hidden="1">
      <c r="A34" s="9"/>
      <c r="B34" s="13"/>
      <c r="C34" s="9"/>
      <c r="D34" s="15">
        <f t="shared" si="1"/>
        <v>0</v>
      </c>
      <c r="E34" s="15"/>
      <c r="F34" s="15"/>
      <c r="G34" s="15">
        <f t="shared" si="2"/>
        <v>609131.55</v>
      </c>
      <c r="H34" s="15" t="e">
        <f t="shared" si="3"/>
        <v>#DIV/0!</v>
      </c>
      <c r="I34" s="15">
        <f>SUM(I35)</f>
        <v>0</v>
      </c>
      <c r="J34" s="15">
        <f>SUM(J35:J36)</f>
        <v>609131.55</v>
      </c>
      <c r="K34" s="15"/>
      <c r="L34" s="15" t="e">
        <f t="shared" si="5"/>
        <v>#DIV/0!</v>
      </c>
      <c r="M34" s="15">
        <f>SUM(M35:M36)</f>
        <v>0</v>
      </c>
      <c r="N34" s="15"/>
      <c r="O34" s="15">
        <f t="shared" si="8"/>
        <v>0</v>
      </c>
      <c r="P34" s="15" t="e">
        <f t="shared" si="6"/>
        <v>#DIV/0!</v>
      </c>
      <c r="Q34" s="15">
        <f t="shared" si="9"/>
        <v>0</v>
      </c>
      <c r="R34" s="15"/>
      <c r="S34" s="15" t="e">
        <f t="shared" si="7"/>
        <v>#DIV/0!</v>
      </c>
    </row>
    <row r="35" spans="1:19" s="8" customFormat="1" ht="49.5" customHeight="1" hidden="1">
      <c r="A35" s="9"/>
      <c r="B35" s="10"/>
      <c r="C35" s="9"/>
      <c r="D35" s="26">
        <f t="shared" si="1"/>
        <v>0</v>
      </c>
      <c r="E35" s="26"/>
      <c r="F35" s="41"/>
      <c r="G35" s="26">
        <f t="shared" si="2"/>
        <v>524038.15</v>
      </c>
      <c r="H35" s="26" t="e">
        <f t="shared" si="3"/>
        <v>#DIV/0!</v>
      </c>
      <c r="I35" s="26">
        <v>0</v>
      </c>
      <c r="J35" s="26">
        <v>524038.15</v>
      </c>
      <c r="K35" s="26"/>
      <c r="L35" s="26" t="e">
        <f t="shared" si="5"/>
        <v>#DIV/0!</v>
      </c>
      <c r="M35" s="26">
        <v>0</v>
      </c>
      <c r="N35" s="26"/>
      <c r="O35" s="26">
        <f t="shared" si="8"/>
        <v>0</v>
      </c>
      <c r="P35" s="26" t="e">
        <f t="shared" si="6"/>
        <v>#DIV/0!</v>
      </c>
      <c r="Q35" s="26">
        <f t="shared" si="9"/>
        <v>0</v>
      </c>
      <c r="R35" s="26"/>
      <c r="S35" s="15" t="e">
        <f t="shared" si="7"/>
        <v>#DIV/0!</v>
      </c>
    </row>
    <row r="36" spans="1:19" s="8" customFormat="1" ht="49.5" customHeight="1" hidden="1">
      <c r="A36" s="9"/>
      <c r="B36" s="10"/>
      <c r="C36" s="9"/>
      <c r="D36" s="26">
        <f t="shared" si="1"/>
        <v>0</v>
      </c>
      <c r="E36" s="26"/>
      <c r="F36" s="41"/>
      <c r="G36" s="26">
        <f t="shared" si="2"/>
        <v>85093.4</v>
      </c>
      <c r="H36" s="26" t="e">
        <f t="shared" si="3"/>
        <v>#DIV/0!</v>
      </c>
      <c r="I36" s="26">
        <v>0</v>
      </c>
      <c r="J36" s="26">
        <v>85093.4</v>
      </c>
      <c r="K36" s="26"/>
      <c r="L36" s="26" t="e">
        <f t="shared" si="5"/>
        <v>#DIV/0!</v>
      </c>
      <c r="M36" s="26">
        <v>0</v>
      </c>
      <c r="N36" s="26"/>
      <c r="O36" s="26">
        <f t="shared" si="8"/>
        <v>0</v>
      </c>
      <c r="P36" s="26" t="e">
        <f t="shared" si="6"/>
        <v>#DIV/0!</v>
      </c>
      <c r="Q36" s="26">
        <f t="shared" si="9"/>
        <v>0</v>
      </c>
      <c r="R36" s="26"/>
      <c r="S36" s="15" t="e">
        <f t="shared" si="7"/>
        <v>#DIV/0!</v>
      </c>
    </row>
    <row r="37" spans="1:19" s="8" customFormat="1" ht="49.5" customHeight="1" hidden="1">
      <c r="A37" s="11"/>
      <c r="B37" s="13"/>
      <c r="C37" s="11"/>
      <c r="D37" s="15">
        <f t="shared" si="1"/>
        <v>0</v>
      </c>
      <c r="E37" s="15"/>
      <c r="F37" s="15"/>
      <c r="G37" s="15">
        <f t="shared" si="2"/>
        <v>150017.4</v>
      </c>
      <c r="H37" s="26" t="e">
        <f t="shared" si="3"/>
        <v>#DIV/0!</v>
      </c>
      <c r="I37" s="15">
        <f>SUM(I38:I40)</f>
        <v>0</v>
      </c>
      <c r="J37" s="15">
        <f>SUM(J38:J40)</f>
        <v>150017.4</v>
      </c>
      <c r="K37" s="15"/>
      <c r="L37" s="15" t="e">
        <f t="shared" si="5"/>
        <v>#DIV/0!</v>
      </c>
      <c r="M37" s="15">
        <f>SUM(M38:M40)</f>
        <v>0</v>
      </c>
      <c r="N37" s="15"/>
      <c r="O37" s="15">
        <f t="shared" si="8"/>
        <v>0</v>
      </c>
      <c r="P37" s="15" t="e">
        <f t="shared" si="6"/>
        <v>#DIV/0!</v>
      </c>
      <c r="Q37" s="15">
        <f>E37-I37-M37</f>
        <v>0</v>
      </c>
      <c r="R37" s="15"/>
      <c r="S37" s="15" t="e">
        <f t="shared" si="7"/>
        <v>#DIV/0!</v>
      </c>
    </row>
    <row r="38" spans="1:19" s="8" customFormat="1" ht="49.5" customHeight="1" hidden="1">
      <c r="A38" s="9"/>
      <c r="B38" s="10"/>
      <c r="C38" s="9"/>
      <c r="D38" s="26">
        <f t="shared" si="1"/>
        <v>0</v>
      </c>
      <c r="E38" s="26"/>
      <c r="F38" s="41"/>
      <c r="G38" s="26">
        <f t="shared" si="2"/>
        <v>91770</v>
      </c>
      <c r="H38" s="26" t="e">
        <f t="shared" si="3"/>
        <v>#DIV/0!</v>
      </c>
      <c r="I38" s="26">
        <v>0</v>
      </c>
      <c r="J38" s="26">
        <v>91770</v>
      </c>
      <c r="K38" s="26"/>
      <c r="L38" s="26" t="e">
        <f t="shared" si="5"/>
        <v>#DIV/0!</v>
      </c>
      <c r="M38" s="26">
        <v>0</v>
      </c>
      <c r="N38" s="26"/>
      <c r="O38" s="26">
        <f t="shared" si="8"/>
        <v>0</v>
      </c>
      <c r="P38" s="26" t="e">
        <f t="shared" si="6"/>
        <v>#DIV/0!</v>
      </c>
      <c r="Q38" s="26">
        <f>E38-I38-M38</f>
        <v>0</v>
      </c>
      <c r="R38" s="26"/>
      <c r="S38" s="15" t="e">
        <f t="shared" si="7"/>
        <v>#DIV/0!</v>
      </c>
    </row>
    <row r="39" spans="1:19" s="8" customFormat="1" ht="49.5" customHeight="1" hidden="1">
      <c r="A39" s="9"/>
      <c r="B39" s="10"/>
      <c r="C39" s="9"/>
      <c r="D39" s="26">
        <f t="shared" si="1"/>
        <v>0</v>
      </c>
      <c r="E39" s="26"/>
      <c r="F39" s="41"/>
      <c r="G39" s="26">
        <f t="shared" si="2"/>
        <v>0</v>
      </c>
      <c r="H39" s="26" t="e">
        <f t="shared" si="3"/>
        <v>#DIV/0!</v>
      </c>
      <c r="I39" s="26">
        <v>0</v>
      </c>
      <c r="J39" s="26">
        <v>0</v>
      </c>
      <c r="K39" s="26"/>
      <c r="L39" s="26" t="e">
        <f t="shared" si="5"/>
        <v>#DIV/0!</v>
      </c>
      <c r="M39" s="26">
        <v>0</v>
      </c>
      <c r="N39" s="26"/>
      <c r="O39" s="26">
        <f t="shared" si="8"/>
        <v>0</v>
      </c>
      <c r="P39" s="26" t="e">
        <f t="shared" si="6"/>
        <v>#DIV/0!</v>
      </c>
      <c r="Q39" s="26">
        <f>E39-I39-M39</f>
        <v>0</v>
      </c>
      <c r="R39" s="26"/>
      <c r="S39" s="15" t="e">
        <f t="shared" si="7"/>
        <v>#DIV/0!</v>
      </c>
    </row>
    <row r="40" spans="1:19" s="8" customFormat="1" ht="49.5" customHeight="1" hidden="1">
      <c r="A40" s="9"/>
      <c r="B40" s="10"/>
      <c r="C40" s="9"/>
      <c r="D40" s="26">
        <f t="shared" si="1"/>
        <v>0</v>
      </c>
      <c r="E40" s="26"/>
      <c r="F40" s="41"/>
      <c r="G40" s="26">
        <f t="shared" si="2"/>
        <v>58247.4</v>
      </c>
      <c r="H40" s="26" t="e">
        <f t="shared" si="3"/>
        <v>#DIV/0!</v>
      </c>
      <c r="I40" s="26">
        <v>0</v>
      </c>
      <c r="J40" s="26">
        <v>58247.4</v>
      </c>
      <c r="K40" s="26"/>
      <c r="L40" s="26" t="e">
        <f t="shared" si="5"/>
        <v>#DIV/0!</v>
      </c>
      <c r="M40" s="26">
        <v>0</v>
      </c>
      <c r="N40" s="26"/>
      <c r="O40" s="26">
        <f t="shared" si="8"/>
        <v>0</v>
      </c>
      <c r="P40" s="26" t="e">
        <f t="shared" si="6"/>
        <v>#DIV/0!</v>
      </c>
      <c r="Q40" s="26">
        <f>E40-I40-M40</f>
        <v>0</v>
      </c>
      <c r="R40" s="26"/>
      <c r="S40" s="15" t="e">
        <f t="shared" si="7"/>
        <v>#DIV/0!</v>
      </c>
    </row>
    <row r="41" spans="1:19" s="8" customFormat="1" ht="49.5" customHeight="1" hidden="1">
      <c r="A41" s="11"/>
      <c r="B41" s="13"/>
      <c r="C41" s="11"/>
      <c r="D41" s="15">
        <f t="shared" si="1"/>
        <v>0</v>
      </c>
      <c r="E41" s="15"/>
      <c r="F41" s="15"/>
      <c r="G41" s="15" t="e">
        <f t="shared" si="2"/>
        <v>#REF!</v>
      </c>
      <c r="H41" s="26" t="e">
        <f t="shared" si="3"/>
        <v>#REF!</v>
      </c>
      <c r="I41" s="15" t="e">
        <f>SUM(I42:I52)</f>
        <v>#REF!</v>
      </c>
      <c r="J41" s="15">
        <f>SUM(J42)</f>
        <v>0</v>
      </c>
      <c r="K41" s="15"/>
      <c r="L41" s="15" t="e">
        <f t="shared" si="5"/>
        <v>#DIV/0!</v>
      </c>
      <c r="M41" s="15" t="e">
        <f>SUM(M42:M52)</f>
        <v>#REF!</v>
      </c>
      <c r="N41" s="15"/>
      <c r="O41" s="15" t="e">
        <f t="shared" si="8"/>
        <v>#REF!</v>
      </c>
      <c r="P41" s="15" t="e">
        <f t="shared" si="6"/>
        <v>#REF!</v>
      </c>
      <c r="Q41" s="15" t="e">
        <f>E41-I41-M41</f>
        <v>#REF!</v>
      </c>
      <c r="R41" s="15"/>
      <c r="S41" s="15" t="e">
        <f t="shared" si="7"/>
        <v>#REF!</v>
      </c>
    </row>
    <row r="42" spans="1:19" s="8" customFormat="1" ht="49.5" customHeight="1" hidden="1">
      <c r="A42" s="9"/>
      <c r="B42" s="10"/>
      <c r="C42" s="9"/>
      <c r="D42" s="26">
        <f t="shared" si="1"/>
        <v>0</v>
      </c>
      <c r="E42" s="26"/>
      <c r="F42" s="41"/>
      <c r="G42" s="26">
        <f t="shared" si="2"/>
        <v>0</v>
      </c>
      <c r="H42" s="26" t="e">
        <f t="shared" si="3"/>
        <v>#DIV/0!</v>
      </c>
      <c r="I42" s="26">
        <v>0</v>
      </c>
      <c r="J42" s="26">
        <v>0</v>
      </c>
      <c r="K42" s="26"/>
      <c r="L42" s="26" t="e">
        <f t="shared" si="5"/>
        <v>#DIV/0!</v>
      </c>
      <c r="M42" s="26">
        <v>0</v>
      </c>
      <c r="N42" s="26"/>
      <c r="O42" s="26">
        <f t="shared" si="8"/>
        <v>0</v>
      </c>
      <c r="P42" s="26" t="e">
        <f t="shared" si="6"/>
        <v>#DIV/0!</v>
      </c>
      <c r="Q42" s="26">
        <f>E42-I42-M42</f>
        <v>0</v>
      </c>
      <c r="R42" s="26"/>
      <c r="S42" s="15" t="e">
        <f t="shared" si="7"/>
        <v>#DIV/0!</v>
      </c>
    </row>
    <row r="43" spans="1:19" s="8" customFormat="1" ht="49.5" customHeight="1" hidden="1">
      <c r="A43" s="11"/>
      <c r="B43" s="13"/>
      <c r="C43" s="11"/>
      <c r="D43" s="15">
        <f t="shared" si="1"/>
        <v>0</v>
      </c>
      <c r="E43" s="15"/>
      <c r="F43" s="15"/>
      <c r="G43" s="15" t="e">
        <f t="shared" si="2"/>
        <v>#REF!</v>
      </c>
      <c r="H43" s="26" t="e">
        <f t="shared" si="3"/>
        <v>#REF!</v>
      </c>
      <c r="I43" s="15" t="e">
        <f>I44+I48+#REF!+#REF!+#REF!+#REF!+#REF!+#REF!</f>
        <v>#REF!</v>
      </c>
      <c r="J43" s="15" t="e">
        <f>J44+J48+#REF!+#REF!+#REF!+#REF!+#REF!+#REF!</f>
        <v>#REF!</v>
      </c>
      <c r="K43" s="15"/>
      <c r="L43" s="15" t="e">
        <f t="shared" si="5"/>
        <v>#DIV/0!</v>
      </c>
      <c r="M43" s="15" t="e">
        <f>M44+M48+#REF!+#REF!+#REF!+#REF!+#REF!+#REF!</f>
        <v>#REF!</v>
      </c>
      <c r="N43" s="15"/>
      <c r="O43" s="15" t="e">
        <f t="shared" si="8"/>
        <v>#REF!</v>
      </c>
      <c r="P43" s="15" t="e">
        <f t="shared" si="6"/>
        <v>#REF!</v>
      </c>
      <c r="Q43" s="15" t="e">
        <f>E43-I43-M43</f>
        <v>#REF!</v>
      </c>
      <c r="R43" s="15"/>
      <c r="S43" s="15" t="e">
        <f t="shared" si="7"/>
        <v>#REF!</v>
      </c>
    </row>
    <row r="44" spans="1:19" s="8" customFormat="1" ht="49.5" customHeight="1" hidden="1">
      <c r="A44" s="9"/>
      <c r="B44" s="10"/>
      <c r="C44" s="9"/>
      <c r="D44" s="15">
        <f t="shared" si="1"/>
        <v>0</v>
      </c>
      <c r="E44" s="15"/>
      <c r="F44" s="15"/>
      <c r="G44" s="15">
        <f t="shared" si="2"/>
        <v>1122146.3</v>
      </c>
      <c r="H44" s="26" t="e">
        <f t="shared" si="3"/>
        <v>#DIV/0!</v>
      </c>
      <c r="I44" s="15">
        <f>SUM(I45:I47)</f>
        <v>0</v>
      </c>
      <c r="J44" s="15">
        <f>SUM(J45:J47)</f>
        <v>1122146.3</v>
      </c>
      <c r="K44" s="15"/>
      <c r="L44" s="15" t="e">
        <f t="shared" si="5"/>
        <v>#DIV/0!</v>
      </c>
      <c r="M44" s="15">
        <f>SUM(M45:M47)</f>
        <v>0</v>
      </c>
      <c r="N44" s="15"/>
      <c r="O44" s="15">
        <f t="shared" si="8"/>
        <v>0</v>
      </c>
      <c r="P44" s="15" t="e">
        <f t="shared" si="6"/>
        <v>#DIV/0!</v>
      </c>
      <c r="Q44" s="15">
        <f>E44-I44-M44</f>
        <v>0</v>
      </c>
      <c r="R44" s="15"/>
      <c r="S44" s="15" t="e">
        <f t="shared" si="7"/>
        <v>#DIV/0!</v>
      </c>
    </row>
    <row r="45" spans="1:19" s="8" customFormat="1" ht="49.5" customHeight="1" hidden="1">
      <c r="A45" s="9"/>
      <c r="B45" s="10"/>
      <c r="C45" s="9"/>
      <c r="D45" s="26">
        <f t="shared" si="1"/>
        <v>0</v>
      </c>
      <c r="E45" s="26"/>
      <c r="F45" s="41"/>
      <c r="G45" s="26">
        <f t="shared" si="2"/>
        <v>162095</v>
      </c>
      <c r="H45" s="26" t="e">
        <f t="shared" si="3"/>
        <v>#DIV/0!</v>
      </c>
      <c r="I45" s="26">
        <v>0</v>
      </c>
      <c r="J45" s="26">
        <v>162095</v>
      </c>
      <c r="K45" s="26"/>
      <c r="L45" s="26" t="e">
        <f t="shared" si="5"/>
        <v>#DIV/0!</v>
      </c>
      <c r="M45" s="26">
        <v>0</v>
      </c>
      <c r="N45" s="26"/>
      <c r="O45" s="26">
        <f t="shared" si="8"/>
        <v>0</v>
      </c>
      <c r="P45" s="26" t="e">
        <f t="shared" si="6"/>
        <v>#DIV/0!</v>
      </c>
      <c r="Q45" s="26">
        <f>E45-I45-M45</f>
        <v>0</v>
      </c>
      <c r="R45" s="26"/>
      <c r="S45" s="15" t="e">
        <f t="shared" si="7"/>
        <v>#DIV/0!</v>
      </c>
    </row>
    <row r="46" spans="1:19" s="8" customFormat="1" ht="49.5" customHeight="1" hidden="1">
      <c r="A46" s="9"/>
      <c r="B46" s="10"/>
      <c r="C46" s="9"/>
      <c r="D46" s="26">
        <f t="shared" si="1"/>
        <v>0</v>
      </c>
      <c r="E46" s="26"/>
      <c r="F46" s="41"/>
      <c r="G46" s="26">
        <f t="shared" si="2"/>
        <v>483197.15</v>
      </c>
      <c r="H46" s="26" t="e">
        <f t="shared" si="3"/>
        <v>#DIV/0!</v>
      </c>
      <c r="I46" s="26">
        <v>0</v>
      </c>
      <c r="J46" s="26">
        <v>483197.15</v>
      </c>
      <c r="K46" s="26"/>
      <c r="L46" s="26" t="e">
        <f t="shared" si="5"/>
        <v>#DIV/0!</v>
      </c>
      <c r="M46" s="26">
        <v>0</v>
      </c>
      <c r="N46" s="26"/>
      <c r="O46" s="26">
        <f t="shared" si="8"/>
        <v>0</v>
      </c>
      <c r="P46" s="26" t="e">
        <f t="shared" si="6"/>
        <v>#DIV/0!</v>
      </c>
      <c r="Q46" s="26">
        <f>E46-I46-M46</f>
        <v>0</v>
      </c>
      <c r="R46" s="26"/>
      <c r="S46" s="15" t="e">
        <f t="shared" si="7"/>
        <v>#DIV/0!</v>
      </c>
    </row>
    <row r="47" spans="1:19" s="8" customFormat="1" ht="49.5" customHeight="1" hidden="1">
      <c r="A47" s="9"/>
      <c r="B47" s="10"/>
      <c r="C47" s="9"/>
      <c r="D47" s="26">
        <f t="shared" si="1"/>
        <v>0</v>
      </c>
      <c r="E47" s="26"/>
      <c r="F47" s="41"/>
      <c r="G47" s="26">
        <f t="shared" si="2"/>
        <v>476854.15</v>
      </c>
      <c r="H47" s="26" t="e">
        <f t="shared" si="3"/>
        <v>#DIV/0!</v>
      </c>
      <c r="I47" s="26">
        <v>0</v>
      </c>
      <c r="J47" s="26">
        <v>476854.15</v>
      </c>
      <c r="K47" s="26"/>
      <c r="L47" s="26" t="e">
        <f t="shared" si="5"/>
        <v>#DIV/0!</v>
      </c>
      <c r="M47" s="26">
        <v>0</v>
      </c>
      <c r="N47" s="26"/>
      <c r="O47" s="26">
        <f t="shared" si="8"/>
        <v>0</v>
      </c>
      <c r="P47" s="26" t="e">
        <f t="shared" si="6"/>
        <v>#DIV/0!</v>
      </c>
      <c r="Q47" s="26">
        <f>E47-I47-M47</f>
        <v>0</v>
      </c>
      <c r="R47" s="26"/>
      <c r="S47" s="15" t="e">
        <f t="shared" si="7"/>
        <v>#DIV/0!</v>
      </c>
    </row>
    <row r="48" spans="1:19" s="8" customFormat="1" ht="49.5" customHeight="1" hidden="1">
      <c r="A48" s="9"/>
      <c r="B48" s="10"/>
      <c r="C48" s="9"/>
      <c r="D48" s="15">
        <f t="shared" si="1"/>
        <v>0</v>
      </c>
      <c r="E48" s="15"/>
      <c r="F48" s="15"/>
      <c r="G48" s="15">
        <f t="shared" si="2"/>
        <v>0</v>
      </c>
      <c r="H48" s="26" t="e">
        <f t="shared" si="3"/>
        <v>#DIV/0!</v>
      </c>
      <c r="I48" s="15">
        <f>SUM(I49:I52)</f>
        <v>0</v>
      </c>
      <c r="J48" s="15">
        <f>SUM(J49:J52)</f>
        <v>0</v>
      </c>
      <c r="K48" s="15"/>
      <c r="L48" s="15" t="e">
        <f t="shared" si="5"/>
        <v>#DIV/0!</v>
      </c>
      <c r="M48" s="15">
        <f>SUM(M49:M52)</f>
        <v>0</v>
      </c>
      <c r="N48" s="15"/>
      <c r="O48" s="15">
        <f t="shared" si="8"/>
        <v>0</v>
      </c>
      <c r="P48" s="15" t="e">
        <f t="shared" si="6"/>
        <v>#DIV/0!</v>
      </c>
      <c r="Q48" s="15">
        <f>E48-I48-M48</f>
        <v>0</v>
      </c>
      <c r="R48" s="15"/>
      <c r="S48" s="15" t="e">
        <f t="shared" si="7"/>
        <v>#DIV/0!</v>
      </c>
    </row>
    <row r="49" spans="1:19" s="8" customFormat="1" ht="49.5" customHeight="1" hidden="1">
      <c r="A49" s="9"/>
      <c r="B49" s="10"/>
      <c r="C49" s="9"/>
      <c r="D49" s="26">
        <f t="shared" si="1"/>
        <v>0</v>
      </c>
      <c r="E49" s="26"/>
      <c r="F49" s="41"/>
      <c r="G49" s="26">
        <f t="shared" si="2"/>
        <v>0</v>
      </c>
      <c r="H49" s="26" t="e">
        <f t="shared" si="3"/>
        <v>#DIV/0!</v>
      </c>
      <c r="I49" s="26">
        <v>0</v>
      </c>
      <c r="J49" s="26">
        <v>0</v>
      </c>
      <c r="K49" s="26"/>
      <c r="L49" s="26" t="e">
        <f t="shared" si="5"/>
        <v>#DIV/0!</v>
      </c>
      <c r="M49" s="26">
        <v>0</v>
      </c>
      <c r="N49" s="26"/>
      <c r="O49" s="26">
        <f t="shared" si="8"/>
        <v>0</v>
      </c>
      <c r="P49" s="26" t="e">
        <f t="shared" si="6"/>
        <v>#DIV/0!</v>
      </c>
      <c r="Q49" s="26">
        <f>E49-I49-M49</f>
        <v>0</v>
      </c>
      <c r="R49" s="26"/>
      <c r="S49" s="15" t="e">
        <f t="shared" si="7"/>
        <v>#DIV/0!</v>
      </c>
    </row>
    <row r="50" spans="1:19" s="8" customFormat="1" ht="49.5" customHeight="1" hidden="1">
      <c r="A50" s="9"/>
      <c r="B50" s="10"/>
      <c r="C50" s="9"/>
      <c r="D50" s="26">
        <f t="shared" si="1"/>
        <v>0</v>
      </c>
      <c r="E50" s="26"/>
      <c r="F50" s="41"/>
      <c r="G50" s="26">
        <f t="shared" si="2"/>
        <v>0</v>
      </c>
      <c r="H50" s="26" t="e">
        <f t="shared" si="3"/>
        <v>#DIV/0!</v>
      </c>
      <c r="I50" s="26">
        <v>0</v>
      </c>
      <c r="J50" s="26">
        <v>0</v>
      </c>
      <c r="K50" s="26"/>
      <c r="L50" s="26" t="e">
        <f t="shared" si="5"/>
        <v>#DIV/0!</v>
      </c>
      <c r="M50" s="26">
        <v>0</v>
      </c>
      <c r="N50" s="26"/>
      <c r="O50" s="26">
        <f t="shared" si="8"/>
        <v>0</v>
      </c>
      <c r="P50" s="26" t="e">
        <f t="shared" si="6"/>
        <v>#DIV/0!</v>
      </c>
      <c r="Q50" s="26">
        <f>E50-I50-M50</f>
        <v>0</v>
      </c>
      <c r="R50" s="26"/>
      <c r="S50" s="15" t="e">
        <f t="shared" si="7"/>
        <v>#DIV/0!</v>
      </c>
    </row>
    <row r="51" spans="1:19" s="8" customFormat="1" ht="49.5" customHeight="1" hidden="1">
      <c r="A51" s="9"/>
      <c r="B51" s="10"/>
      <c r="C51" s="9"/>
      <c r="D51" s="26">
        <f t="shared" si="1"/>
        <v>0</v>
      </c>
      <c r="E51" s="26"/>
      <c r="F51" s="41"/>
      <c r="G51" s="26">
        <f t="shared" si="2"/>
        <v>0</v>
      </c>
      <c r="H51" s="26" t="e">
        <f t="shared" si="3"/>
        <v>#DIV/0!</v>
      </c>
      <c r="I51" s="26">
        <v>0</v>
      </c>
      <c r="J51" s="26">
        <v>0</v>
      </c>
      <c r="K51" s="26"/>
      <c r="L51" s="26" t="e">
        <f t="shared" si="5"/>
        <v>#DIV/0!</v>
      </c>
      <c r="M51" s="26">
        <v>0</v>
      </c>
      <c r="N51" s="26"/>
      <c r="O51" s="26">
        <f t="shared" si="8"/>
        <v>0</v>
      </c>
      <c r="P51" s="26" t="e">
        <f t="shared" si="6"/>
        <v>#DIV/0!</v>
      </c>
      <c r="Q51" s="26">
        <f>E51-I51-M51</f>
        <v>0</v>
      </c>
      <c r="R51" s="26"/>
      <c r="S51" s="15" t="e">
        <f t="shared" si="7"/>
        <v>#DIV/0!</v>
      </c>
    </row>
    <row r="52" spans="1:19" s="8" customFormat="1" ht="49.5" customHeight="1" hidden="1">
      <c r="A52" s="9"/>
      <c r="B52" s="10"/>
      <c r="C52" s="9"/>
      <c r="D52" s="26">
        <f t="shared" si="1"/>
        <v>0</v>
      </c>
      <c r="E52" s="26"/>
      <c r="F52" s="41"/>
      <c r="G52" s="26">
        <f t="shared" si="2"/>
        <v>0</v>
      </c>
      <c r="H52" s="26" t="e">
        <f t="shared" si="3"/>
        <v>#DIV/0!</v>
      </c>
      <c r="I52" s="26">
        <v>0</v>
      </c>
      <c r="J52" s="26">
        <v>0</v>
      </c>
      <c r="K52" s="26"/>
      <c r="L52" s="26" t="e">
        <f t="shared" si="5"/>
        <v>#DIV/0!</v>
      </c>
      <c r="M52" s="26">
        <v>0</v>
      </c>
      <c r="N52" s="26"/>
      <c r="O52" s="26">
        <f t="shared" si="8"/>
        <v>0</v>
      </c>
      <c r="P52" s="26" t="e">
        <f t="shared" si="6"/>
        <v>#DIV/0!</v>
      </c>
      <c r="Q52" s="26">
        <f>E52-I52-M52</f>
        <v>0</v>
      </c>
      <c r="R52" s="26"/>
      <c r="S52" s="15" t="e">
        <f t="shared" si="7"/>
        <v>#DIV/0!</v>
      </c>
    </row>
    <row r="53" spans="1:19" s="14" customFormat="1" ht="24.75" customHeight="1">
      <c r="A53" s="22"/>
      <c r="B53" s="23"/>
      <c r="C53" s="22"/>
      <c r="D53" s="42">
        <f>E53+F53</f>
        <v>0</v>
      </c>
      <c r="E53" s="42"/>
      <c r="F53" s="43"/>
      <c r="G53" s="42">
        <f>I53+J53</f>
        <v>0</v>
      </c>
      <c r="H53" s="42" t="e">
        <f>G53*100/D53</f>
        <v>#DIV/0!</v>
      </c>
      <c r="I53" s="42">
        <v>0</v>
      </c>
      <c r="J53" s="42">
        <f>'[1]02762'!$D$3</f>
        <v>0</v>
      </c>
      <c r="K53" s="42"/>
      <c r="L53" s="42" t="e">
        <f>K53*100/D53</f>
        <v>#DIV/0!</v>
      </c>
      <c r="M53" s="42">
        <v>0</v>
      </c>
      <c r="N53" s="42"/>
      <c r="O53" s="42">
        <f>Q53+R53</f>
        <v>0</v>
      </c>
      <c r="P53" s="42" t="e">
        <f>O53*100/D53</f>
        <v>#DIV/0!</v>
      </c>
      <c r="Q53" s="42">
        <f>E53-I53-M53</f>
        <v>0</v>
      </c>
      <c r="R53" s="42"/>
      <c r="S53" s="44" t="e">
        <f>H53+L53+P53</f>
        <v>#DIV/0!</v>
      </c>
    </row>
    <row r="55" spans="2:18" ht="21">
      <c r="B55" s="27" t="s">
        <v>32</v>
      </c>
      <c r="J55" s="49"/>
      <c r="R55" s="1" t="s">
        <v>31</v>
      </c>
    </row>
  </sheetData>
  <sheetProtection/>
  <mergeCells count="7">
    <mergeCell ref="A1:R1"/>
    <mergeCell ref="A2:B3"/>
    <mergeCell ref="C2:C3"/>
    <mergeCell ref="D2:F2"/>
    <mergeCell ref="G2:J2"/>
    <mergeCell ref="K2:N2"/>
    <mergeCell ref="O2:R2"/>
  </mergeCells>
  <printOptions/>
  <pageMargins left="0" right="0" top="0.35433070866141736" bottom="0" header="0.31496062992125984" footer="0.31496062992125984"/>
  <pageSetup horizontalDpi="200" verticalDpi="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Mealao</dc:creator>
  <cp:keywords/>
  <dc:description/>
  <cp:lastModifiedBy>Mealao</cp:lastModifiedBy>
  <cp:lastPrinted>2014-04-01T08:13:36Z</cp:lastPrinted>
  <dcterms:created xsi:type="dcterms:W3CDTF">2014-03-11T09:27:19Z</dcterms:created>
  <dcterms:modified xsi:type="dcterms:W3CDTF">2014-04-01T08:33:23Z</dcterms:modified>
  <cp:category/>
  <cp:version/>
  <cp:contentType/>
  <cp:contentStatus/>
</cp:coreProperties>
</file>