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<sst xmlns="http://schemas.openxmlformats.org/spreadsheetml/2006/main" count="397" uniqueCount="204">
  <si>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</si>
  <si>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</si>
  <si>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</si>
  <si>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</si>
  <si>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</si>
  <si>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</si>
  <si>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</si>
  <si>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</si>
  <si>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</si>
  <si>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</si>
  <si>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</si>
  <si>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</si>
  <si>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</si>
  <si>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</si>
  <si>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</si>
  <si>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</si>
  <si>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</si>
  <si>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</si>
  <si>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</si>
  <si>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</si>
  <si>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</si>
  <si>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</si>
  <si>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</si>
  <si>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</si>
  <si>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</si>
  <si>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</si>
  <si>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</si>
  <si>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</si>
  <si>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</si>
  <si>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</si>
  <si>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</si>
  <si>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</si>
  <si>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</si>
  <si>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</si>
  <si>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</si>
  <si>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</si>
  <si>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</si>
  <si>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</si>
  <si>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</si>
  <si>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</si>
  <si>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</si>
  <si>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</si>
  <si>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</si>
  <si>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</si>
  <si>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</si>
  <si>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</si>
  <si>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</si>
  <si>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</si>
  <si>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</si>
  <si>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</si>
  <si>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</si>
  <si>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</si>
  <si>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</si>
  <si>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</si>
  <si>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</si>
  <si>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</si>
  <si>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</si>
  <si>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</si>
  <si>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</si>
  <si>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</si>
  <si>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</si>
  <si>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</si>
  <si>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</si>
  <si>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</si>
  <si>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</si>
  <si>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</si>
  <si>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</si>
  <si>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</si>
  <si>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</si>
  <si>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</si>
  <si>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</si>
  <si>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</si>
  <si>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</si>
  <si>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</si>
  <si>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</si>
  <si>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</si>
  <si>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</si>
  <si>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</si>
  <si>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</si>
  <si>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</si>
  <si>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</si>
  <si>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</si>
  <si>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</si>
  <si>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</si>
  <si>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</si>
  <si>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</si>
  <si>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</si>
  <si>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</si>
  <si>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</si>
  <si>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</si>
  <si>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</si>
  <si>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</si>
  <si>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</si>
  <si>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</si>
  <si>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</si>
  <si>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</si>
  <si>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</si>
  <si>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</si>
  <si>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</si>
  <si>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</si>
  <si>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</si>
  <si>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</si>
  <si>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</si>
  <si>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</si>
  <si>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</si>
  <si>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</si>
  <si>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</si>
  <si>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</si>
  <si>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</si>
  <si>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</si>
  <si>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</si>
  <si>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</si>
  <si>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</si>
  <si>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</si>
  <si>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</si>
  <si>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</si>
  <si>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</si>
  <si>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</si>
  <si>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</si>
  <si>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</si>
  <si>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</si>
  <si>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</si>
  <si>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</si>
  <si>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</si>
  <si>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</si>
  <si>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</si>
  <si>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</si>
  <si>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</si>
  <si>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</si>
  <si>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</si>
  <si>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</si>
  <si>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</si>
  <si>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</si>
  <si>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</si>
  <si>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</si>
  <si>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</si>
  <si>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</si>
  <si>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</si>
  <si>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</si>
  <si>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</si>
  <si>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</si>
  <si>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</si>
  <si>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</si>
  <si>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</si>
  <si>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</si>
  <si>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</si>
  <si>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</si>
  <si>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</si>
  <si>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</si>
  <si>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</si>
  <si>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</si>
  <si>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</si>
  <si>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</si>
  <si>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</si>
  <si>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</si>
  <si>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</si>
  <si>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</si>
  <si>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</si>
  <si>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</si>
  <si>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</si>
  <si>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</si>
  <si>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</si>
  <si>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</si>
  <si>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</si>
  <si>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</si>
  <si>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</si>
  <si>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</si>
  <si>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</si>
  <si>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</si>
  <si>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</si>
  <si>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</si>
  <si>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</si>
  <si>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</si>
  <si>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</si>
  <si>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</si>
  <si>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</si>
  <si>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</si>
  <si>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</si>
  <si>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</si>
  <si>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</si>
  <si>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</si>
  <si>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</si>
  <si>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</si>
  <si>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</si>
  <si>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</si>
  <si>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</si>
  <si>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</si>
  <si>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</si>
  <si>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</si>
  <si>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</si>
  <si>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</si>
  <si>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</si>
  <si>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</si>
  <si>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</si>
  <si>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</si>
  <si>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</si>
  <si>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</si>
  <si>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</si>
  <si>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</si>
  <si>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</si>
  <si>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</si>
  <si>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</si>
  <si>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รายงานผลการเบิกจ่าย  โครงการส่งน้ำและบำรุงรักษากิ่วลม-กิ่วคอหมา  ณ วันที่ 10   พ.ย. 2560</t>
  </si>
  <si>
    <t>รหัสงบประมาณ   0700349001410515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</si>
</sst>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194" fontId="21" fillId="33" borderId="13" xfId="33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193" t="s">
        <v>76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ht="15.75" customHeight="1">
      <c r="A2" s="194" t="s">
        <v>0</v>
      </c>
      <c r="B2" s="194" t="s">
        <v>1</v>
      </c>
      <c r="C2" s="195" t="s">
        <v>2</v>
      </c>
      <c r="D2" s="196" t="s">
        <v>3</v>
      </c>
      <c r="E2" s="196"/>
      <c r="F2" s="196"/>
      <c r="G2" s="196" t="s">
        <v>7</v>
      </c>
      <c r="H2" s="196"/>
      <c r="I2" s="196"/>
      <c r="J2" s="196"/>
      <c r="K2" s="196" t="s">
        <v>9</v>
      </c>
      <c r="L2" s="196"/>
      <c r="M2" s="196"/>
      <c r="N2" s="196"/>
      <c r="O2" s="196" t="s">
        <v>10</v>
      </c>
      <c r="P2" s="196"/>
      <c r="Q2" s="196"/>
      <c r="R2" s="196"/>
    </row>
    <row r="3" spans="1:18" ht="14.25" customHeight="1">
      <c r="A3" s="194"/>
      <c r="B3" s="194"/>
      <c r="C3" s="19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193" t="s">
        <v>78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ht="15.75" customHeight="1">
      <c r="A2" s="194" t="s">
        <v>0</v>
      </c>
      <c r="B2" s="194" t="s">
        <v>1</v>
      </c>
      <c r="C2" s="195" t="s">
        <v>2</v>
      </c>
      <c r="D2" s="196" t="s">
        <v>3</v>
      </c>
      <c r="E2" s="196"/>
      <c r="F2" s="196"/>
      <c r="G2" s="196" t="s">
        <v>7</v>
      </c>
      <c r="H2" s="196"/>
      <c r="I2" s="196"/>
      <c r="J2" s="196"/>
      <c r="K2" s="196" t="s">
        <v>9</v>
      </c>
      <c r="L2" s="196"/>
      <c r="M2" s="196"/>
      <c r="N2" s="196"/>
      <c r="O2" s="196" t="s">
        <v>10</v>
      </c>
      <c r="P2" s="196"/>
      <c r="Q2" s="196"/>
      <c r="R2" s="196"/>
    </row>
    <row r="3" spans="1:18" ht="14.25" customHeight="1">
      <c r="A3" s="194"/>
      <c r="B3" s="194"/>
      <c r="C3" s="19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197" t="s">
        <v>202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5.75" customHeight="1">
      <c r="A2" s="198" t="s">
        <v>0</v>
      </c>
      <c r="B2" s="198" t="s">
        <v>1</v>
      </c>
      <c r="C2" s="199" t="s">
        <v>2</v>
      </c>
      <c r="D2" s="200" t="s">
        <v>3</v>
      </c>
      <c r="E2" s="200"/>
      <c r="F2" s="200"/>
      <c r="G2" s="200" t="s">
        <v>7</v>
      </c>
      <c r="H2" s="200"/>
      <c r="I2" s="200"/>
      <c r="J2" s="200"/>
      <c r="K2" s="200" t="s">
        <v>9</v>
      </c>
      <c r="L2" s="200"/>
      <c r="M2" s="200"/>
      <c r="N2" s="200"/>
      <c r="O2" s="200" t="s">
        <v>10</v>
      </c>
      <c r="P2" s="200"/>
      <c r="Q2" s="200"/>
      <c r="R2" s="200"/>
    </row>
    <row r="3" spans="1:18" ht="14.25" customHeight="1">
      <c r="A3" s="198"/>
      <c r="B3" s="198"/>
      <c r="C3" s="199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1">
        <f>E4+F4</f>
        <v>136252400</v>
      </c>
      <c r="E4" s="113">
        <f>SUM(E61+E98+E104)</f>
        <v>400000</v>
      </c>
      <c r="F4" s="113">
        <f>SUM(F61+F98+F104)</f>
        <v>135852400</v>
      </c>
      <c r="G4" s="115">
        <f>I4+J4</f>
        <v>267586</v>
      </c>
      <c r="H4" s="115">
        <f>G4*100/D4</f>
        <v>0.19638993514976616</v>
      </c>
      <c r="I4" s="113">
        <f>SUM(I61+I98+I104)</f>
        <v>0</v>
      </c>
      <c r="J4" s="113">
        <f>SUM(J61+J98+J104)</f>
        <v>267586</v>
      </c>
      <c r="K4" s="115">
        <f>M4+N4</f>
        <v>2067318.1700000002</v>
      </c>
      <c r="L4" s="115">
        <f>K4*100/D4</f>
        <v>1.5172710132078409</v>
      </c>
      <c r="M4" s="113">
        <f>SUM(M61+M98+M104)</f>
        <v>0</v>
      </c>
      <c r="N4" s="113">
        <f>SUM(N61+N98+N104)</f>
        <v>2067318.1700000002</v>
      </c>
      <c r="O4" s="113">
        <f>Q4+R4</f>
        <v>133917495.83</v>
      </c>
      <c r="P4" s="113">
        <f>O4*100/D4</f>
        <v>98.28633905164239</v>
      </c>
      <c r="Q4" s="113">
        <f>SUM(Q61+Q98+Q104)</f>
        <v>400000</v>
      </c>
      <c r="R4" s="113">
        <f>SUM(R61+R98+R104)</f>
        <v>133517495.83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16590</v>
      </c>
      <c r="H7" s="99">
        <f>G7*100/D7</f>
        <v>4.1475</v>
      </c>
      <c r="I7" s="91"/>
      <c r="J7" s="92">
        <f>16590</f>
        <v>16590</v>
      </c>
      <c r="K7" s="91">
        <f>N7+M7</f>
        <v>0</v>
      </c>
      <c r="L7" s="116">
        <f>K7*100/D7</f>
        <v>0</v>
      </c>
      <c r="M7" s="91"/>
      <c r="N7" s="91"/>
      <c r="O7" s="91">
        <f>D7-G7-K7</f>
        <v>383410</v>
      </c>
      <c r="P7" s="92">
        <f>O7*100/D7</f>
        <v>95.8525</v>
      </c>
      <c r="Q7" s="91">
        <f>E7-I7-M7</f>
        <v>0</v>
      </c>
      <c r="R7" s="92">
        <f>F7-J7-N7</f>
        <v>383410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203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0</v>
      </c>
      <c r="H10" s="99">
        <f>G10*100/D10</f>
        <v>0</v>
      </c>
      <c r="I10" s="91"/>
      <c r="J10" s="92"/>
      <c r="K10" s="91">
        <f>N10+M10</f>
        <v>0</v>
      </c>
      <c r="L10" s="116">
        <f>K10*100/D10</f>
        <v>0</v>
      </c>
      <c r="M10" s="91"/>
      <c r="N10" s="91"/>
      <c r="O10" s="91">
        <f>D10-G10-K10</f>
        <v>4966100</v>
      </c>
      <c r="P10" s="92">
        <f>O10*100/D10</f>
        <v>100</v>
      </c>
      <c r="Q10" s="91">
        <f>E10-I10-M10</f>
        <v>0</v>
      </c>
      <c r="R10" s="92">
        <f>F10-J10-N10</f>
        <v>4966100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89">
        <f>F15+E15</f>
        <v>1000000</v>
      </c>
      <c r="E15" s="90">
        <v>400000</v>
      </c>
      <c r="F15" s="89">
        <v>600000</v>
      </c>
      <c r="G15" s="92">
        <f>J15+I15</f>
        <v>0</v>
      </c>
      <c r="H15" s="99">
        <f>G15*100/D15</f>
        <v>0</v>
      </c>
      <c r="I15" s="91"/>
      <c r="J15" s="92"/>
      <c r="K15" s="91">
        <f>N15+M15</f>
        <v>0</v>
      </c>
      <c r="L15" s="116">
        <f>K15*100/D15</f>
        <v>0</v>
      </c>
      <c r="M15" s="91"/>
      <c r="N15" s="91"/>
      <c r="O15" s="91">
        <f>D15-G15-K15</f>
        <v>1000000</v>
      </c>
      <c r="P15" s="92">
        <f>O15*100/D15</f>
        <v>100</v>
      </c>
      <c r="Q15" s="92">
        <f>E15-I15-M15</f>
        <v>400000</v>
      </c>
      <c r="R15" s="91">
        <f>F15-J15-N15</f>
        <v>600000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0</v>
      </c>
      <c r="H18" s="99">
        <f>G18*100/D18</f>
        <v>0</v>
      </c>
      <c r="I18" s="91"/>
      <c r="J18" s="92"/>
      <c r="K18" s="91">
        <f>N18+M18</f>
        <v>21632.4</v>
      </c>
      <c r="L18" s="116">
        <f>K18*100/D18</f>
        <v>2.16324</v>
      </c>
      <c r="M18" s="91"/>
      <c r="N18" s="91">
        <f>21632.4</f>
        <v>21632.4</v>
      </c>
      <c r="O18" s="92">
        <f>D18-G18-K18</f>
        <v>978367.6</v>
      </c>
      <c r="P18" s="92">
        <f>O18*100/D18</f>
        <v>97.83676</v>
      </c>
      <c r="Q18" s="92">
        <f>E18-I18-M18</f>
        <v>0</v>
      </c>
      <c r="R18" s="92">
        <f>F18-J18-N18</f>
        <v>978367.6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39379</v>
      </c>
      <c r="H22" s="99">
        <f>G22*100/D22</f>
        <v>7.8758</v>
      </c>
      <c r="I22" s="91"/>
      <c r="J22" s="92">
        <f>3479+35900</f>
        <v>39379</v>
      </c>
      <c r="K22" s="91">
        <f>N22+M22</f>
        <v>29000</v>
      </c>
      <c r="L22" s="116">
        <f>K22*100/D22</f>
        <v>5.8</v>
      </c>
      <c r="M22" s="91"/>
      <c r="N22" s="91">
        <f>29000</f>
        <v>29000</v>
      </c>
      <c r="O22" s="92">
        <f>D22-G22-K22</f>
        <v>431621</v>
      </c>
      <c r="P22" s="92">
        <f>O22*100/D22</f>
        <v>86.3242</v>
      </c>
      <c r="Q22" s="92">
        <f>E22-I22-M22</f>
        <v>0</v>
      </c>
      <c r="R22" s="92">
        <f>F22-J22-N22</f>
        <v>431621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105420</v>
      </c>
      <c r="H26" s="99">
        <f>G26*100/D26</f>
        <v>6.201176470588235</v>
      </c>
      <c r="I26" s="91"/>
      <c r="J26" s="92">
        <f>6958+98462</f>
        <v>105420</v>
      </c>
      <c r="K26" s="91">
        <f>N26+M26</f>
        <v>458690</v>
      </c>
      <c r="L26" s="116">
        <f>K26*100/D26</f>
        <v>26.98176470588235</v>
      </c>
      <c r="M26" s="91"/>
      <c r="N26" s="91">
        <f>22380+7060+429250</f>
        <v>458690</v>
      </c>
      <c r="O26" s="92">
        <f>D26-G26-K26</f>
        <v>1135890</v>
      </c>
      <c r="P26" s="92">
        <f>O26*100/D26</f>
        <v>66.81705882352941</v>
      </c>
      <c r="Q26" s="92">
        <f>E26-I26-M26</f>
        <v>0</v>
      </c>
      <c r="R26" s="92">
        <f>F26-J26-N26</f>
        <v>1135890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0</v>
      </c>
      <c r="H30" s="99">
        <f>G30*100/D30</f>
        <v>0</v>
      </c>
      <c r="I30" s="91"/>
      <c r="J30" s="92"/>
      <c r="K30" s="91">
        <f>N30+M30</f>
        <v>0</v>
      </c>
      <c r="L30" s="116">
        <f>K30*100/D30</f>
        <v>0</v>
      </c>
      <c r="M30" s="91"/>
      <c r="N30" s="91"/>
      <c r="O30" s="92">
        <f>D30-G30-K30</f>
        <v>1500000</v>
      </c>
      <c r="P30" s="92">
        <f>O30*100/D30</f>
        <v>100</v>
      </c>
      <c r="Q30" s="92">
        <f>E30-I30-M30</f>
        <v>0</v>
      </c>
      <c r="R30" s="92">
        <f>F30-J30-N30</f>
        <v>1500000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/>
      <c r="F34" s="117">
        <v>1000000</v>
      </c>
      <c r="G34" s="92">
        <f>J34+I34</f>
        <v>0</v>
      </c>
      <c r="H34" s="99">
        <f>G34*100/D34</f>
        <v>0</v>
      </c>
      <c r="I34" s="91"/>
      <c r="J34" s="92"/>
      <c r="K34" s="91">
        <f>N34+M34</f>
        <v>0</v>
      </c>
      <c r="L34" s="116">
        <f>K34*100/D34</f>
        <v>0</v>
      </c>
      <c r="M34" s="91"/>
      <c r="N34" s="91"/>
      <c r="O34" s="92">
        <f>D34-G34-K34</f>
        <v>1000000</v>
      </c>
      <c r="P34" s="92">
        <f>O34*100/D34</f>
        <v>100</v>
      </c>
      <c r="Q34" s="92">
        <f>E34-I34-M34</f>
        <v>0</v>
      </c>
      <c r="R34" s="92">
        <f>F34-J34-N34</f>
        <v>1000000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/>
      <c r="F38" s="117">
        <v>1500000</v>
      </c>
      <c r="G38" s="92">
        <f>J38+I38</f>
        <v>0</v>
      </c>
      <c r="H38" s="99">
        <f>G38*100/D38</f>
        <v>0</v>
      </c>
      <c r="I38" s="91"/>
      <c r="J38" s="92"/>
      <c r="K38" s="91">
        <f>N38+M38</f>
        <v>0</v>
      </c>
      <c r="L38" s="116">
        <f>K38*100/D38</f>
        <v>0</v>
      </c>
      <c r="M38" s="91"/>
      <c r="N38" s="91"/>
      <c r="O38" s="92">
        <f>D38-G38-K38</f>
        <v>1500000</v>
      </c>
      <c r="P38" s="92">
        <f>O38*100/D38</f>
        <v>100</v>
      </c>
      <c r="Q38" s="92">
        <f>E38-I38-M38</f>
        <v>0</v>
      </c>
      <c r="R38" s="92">
        <f>F38-J38-N38</f>
        <v>1500000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/>
      <c r="F42" s="117">
        <v>1500000</v>
      </c>
      <c r="G42" s="92">
        <f>J42+I42</f>
        <v>0</v>
      </c>
      <c r="H42" s="99">
        <f>G42*100/D42</f>
        <v>0</v>
      </c>
      <c r="I42" s="91"/>
      <c r="J42" s="92"/>
      <c r="K42" s="91">
        <f>N42+M42</f>
        <v>0</v>
      </c>
      <c r="L42" s="116">
        <f>K42*100/D42</f>
        <v>0</v>
      </c>
      <c r="M42" s="91"/>
      <c r="N42" s="91"/>
      <c r="O42" s="92">
        <f>D42-G42-K42</f>
        <v>1500000</v>
      </c>
      <c r="P42" s="92">
        <f>O42*100/D42</f>
        <v>100</v>
      </c>
      <c r="Q42" s="92">
        <f>E42-I42-M42</f>
        <v>0</v>
      </c>
      <c r="R42" s="92">
        <f>F42-J42-N42</f>
        <v>1500000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3479</v>
      </c>
      <c r="H46" s="99">
        <f>G46*100/D46</f>
        <v>0.086975</v>
      </c>
      <c r="I46" s="91"/>
      <c r="J46" s="92">
        <f>3479</f>
        <v>3479</v>
      </c>
      <c r="K46" s="91">
        <f>N46+M46</f>
        <v>332680</v>
      </c>
      <c r="L46" s="116">
        <f>K46*100/D46</f>
        <v>8.317</v>
      </c>
      <c r="M46" s="91"/>
      <c r="N46" s="91">
        <f>332680</f>
        <v>332680</v>
      </c>
      <c r="O46" s="92">
        <f>D46-G46-K46</f>
        <v>3663841</v>
      </c>
      <c r="P46" s="92">
        <f>O46*100/D46</f>
        <v>91.596025</v>
      </c>
      <c r="Q46" s="92">
        <f>E46-I46-M46</f>
        <v>0</v>
      </c>
      <c r="R46" s="92">
        <f>F46-J46-N46</f>
        <v>3663841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9.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9.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40568.8</v>
      </c>
      <c r="L50" s="116">
        <f>K50*100/D50</f>
        <v>1.3522933333333336</v>
      </c>
      <c r="M50" s="91"/>
      <c r="N50" s="91">
        <f>40568.8</f>
        <v>40568.8</v>
      </c>
      <c r="O50" s="92">
        <f>D50-G50-K50</f>
        <v>2959431.2</v>
      </c>
      <c r="P50" s="92">
        <f>O50*100/D50</f>
        <v>98.64770666666666</v>
      </c>
      <c r="Q50" s="92">
        <f>E50-I50-M50</f>
        <v>0</v>
      </c>
      <c r="R50" s="92">
        <f>F50-J50-N50</f>
        <v>2959431.2</v>
      </c>
    </row>
    <row r="51" spans="1:18" s="112" customFormat="1" ht="19.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9.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9.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9.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3479</v>
      </c>
      <c r="H54" s="99">
        <f>G54*100/D54</f>
        <v>0.13916</v>
      </c>
      <c r="I54" s="91"/>
      <c r="J54" s="92">
        <f>3479</f>
        <v>3479</v>
      </c>
      <c r="K54" s="91">
        <f>N54+M54</f>
        <v>969088.1699999999</v>
      </c>
      <c r="L54" s="116">
        <f>K54*100/D54</f>
        <v>38.7635268</v>
      </c>
      <c r="M54" s="91"/>
      <c r="N54" s="91">
        <f>73034.17+288102+292458+23540+99465+192489</f>
        <v>969088.1699999999</v>
      </c>
      <c r="O54" s="92">
        <f>D54-G54-K54</f>
        <v>1527432.83</v>
      </c>
      <c r="P54" s="92">
        <f>O54*100/D54</f>
        <v>61.0973132</v>
      </c>
      <c r="Q54" s="92">
        <f>E54-I54-M54</f>
        <v>0</v>
      </c>
      <c r="R54" s="92">
        <f>F54-J54-N54</f>
        <v>1527432.83</v>
      </c>
    </row>
    <row r="55" spans="1:18" s="112" customFormat="1" ht="19.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9.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9.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9.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2300000</v>
      </c>
      <c r="P58" s="92">
        <f>O58*100/D58</f>
        <v>100</v>
      </c>
      <c r="Q58" s="92">
        <f>E58-I58-M58</f>
        <v>0</v>
      </c>
      <c r="R58" s="92">
        <f>F58-J58-N58</f>
        <v>2300000</v>
      </c>
    </row>
    <row r="59" spans="1:18" s="112" customFormat="1" ht="19.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9.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8.75" customHeight="1">
      <c r="A61" s="94"/>
      <c r="B61" s="180" t="s">
        <v>55</v>
      </c>
      <c r="C61" s="181"/>
      <c r="D61" s="184">
        <f>F61+E61</f>
        <v>26866100</v>
      </c>
      <c r="E61" s="185">
        <f>E7+E10+E15+E18+E22+E26+E30+E34+E38+E42+E46+E50+E54+E58</f>
        <v>400000</v>
      </c>
      <c r="F61" s="184">
        <f>F7+F10+F15+F18+F22+F26+F30+F34+F38+F42+F46+F50+F54+F58</f>
        <v>26466100</v>
      </c>
      <c r="G61" s="186">
        <f>J61+I61</f>
        <v>168347</v>
      </c>
      <c r="H61" s="183">
        <f>G61*100/D61</f>
        <v>0.6266149534171316</v>
      </c>
      <c r="I61" s="186">
        <f>I7+I10+I15+I18+I22+I26+I30+I34+I38+I42+I46+I50+I54+I58</f>
        <v>0</v>
      </c>
      <c r="J61" s="183">
        <f>J7+J10+J15+J18+J22+J26+J30+J34+J38+J42+J46+J50+J54+J58</f>
        <v>168347</v>
      </c>
      <c r="K61" s="186">
        <f>N61+M61</f>
        <v>1851659.37</v>
      </c>
      <c r="L61" s="183">
        <f>K61*100/D61</f>
        <v>6.892177763054556</v>
      </c>
      <c r="M61" s="186">
        <f>M7+M10+M15+M18+M22+M26+M30+M34+M38+M42+M46+M50+M54+M58</f>
        <v>0</v>
      </c>
      <c r="N61" s="186">
        <f>N7+N10+N15+N18+N22+N26+N30+N34+N38+N42+N46+N50+N54+N58</f>
        <v>1851659.37</v>
      </c>
      <c r="O61" s="183">
        <f>D61-G61-K61</f>
        <v>24846093.63</v>
      </c>
      <c r="P61" s="183">
        <f>O61*100/D61</f>
        <v>92.4812072835283</v>
      </c>
      <c r="Q61" s="186">
        <f>E61-I61-M61</f>
        <v>400000</v>
      </c>
      <c r="R61" s="182">
        <f>F61-J61-N61</f>
        <v>24446093.63</v>
      </c>
    </row>
    <row r="62" spans="1:18" ht="18.75" customHeight="1">
      <c r="A62" s="157">
        <v>2</v>
      </c>
      <c r="B62" s="120" t="s">
        <v>199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2"/>
    </row>
    <row r="63" spans="1:18" s="112" customFormat="1" ht="18.75" customHeight="1">
      <c r="A63" s="100"/>
      <c r="B63" s="86" t="s">
        <v>132</v>
      </c>
      <c r="C63" s="107"/>
      <c r="D63" s="108"/>
      <c r="E63" s="109"/>
      <c r="F63" s="108"/>
      <c r="G63" s="110"/>
      <c r="H63" s="99"/>
      <c r="I63" s="110"/>
      <c r="J63" s="111"/>
      <c r="K63" s="110"/>
      <c r="L63" s="99"/>
      <c r="M63" s="110"/>
      <c r="N63" s="110"/>
      <c r="O63" s="111"/>
      <c r="P63" s="111"/>
      <c r="Q63" s="110"/>
      <c r="R63" s="99"/>
    </row>
    <row r="64" spans="1:18" s="112" customFormat="1" ht="18.75" customHeight="1">
      <c r="A64" s="88" t="s">
        <v>138</v>
      </c>
      <c r="B64" s="87" t="s">
        <v>98</v>
      </c>
      <c r="C64" s="88" t="s">
        <v>100</v>
      </c>
      <c r="D64" s="117">
        <f>F64+E64</f>
        <v>1908000</v>
      </c>
      <c r="E64" s="98"/>
      <c r="F64" s="117">
        <v>1908000</v>
      </c>
      <c r="G64" s="92">
        <f>J64+I64</f>
        <v>0</v>
      </c>
      <c r="H64" s="99">
        <f>G64*100/D64</f>
        <v>0</v>
      </c>
      <c r="I64" s="91"/>
      <c r="J64" s="92"/>
      <c r="K64" s="91">
        <f>N64+M64</f>
        <v>34620</v>
      </c>
      <c r="L64" s="116">
        <f>K64*100/D64</f>
        <v>1.8144654088050314</v>
      </c>
      <c r="M64" s="91"/>
      <c r="N64" s="91">
        <f>34620</f>
        <v>34620</v>
      </c>
      <c r="O64" s="91">
        <f>D64-G64-K64</f>
        <v>1873380</v>
      </c>
      <c r="P64" s="92">
        <f>O64*100/D64</f>
        <v>98.18553459119497</v>
      </c>
      <c r="Q64" s="91">
        <f>E64-I64-M64</f>
        <v>0</v>
      </c>
      <c r="R64" s="92">
        <f>F64-J64-N64</f>
        <v>1873380</v>
      </c>
    </row>
    <row r="65" spans="1:18" s="112" customFormat="1" ht="18.75" customHeight="1">
      <c r="A65" s="100"/>
      <c r="B65" s="87" t="s">
        <v>99</v>
      </c>
      <c r="C65" s="107"/>
      <c r="D65" s="147"/>
      <c r="E65" s="148"/>
      <c r="F65" s="147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100"/>
      <c r="B66" s="86" t="s">
        <v>131</v>
      </c>
      <c r="C66" s="107"/>
      <c r="D66" s="147"/>
      <c r="E66" s="148"/>
      <c r="F66" s="147"/>
      <c r="G66" s="110"/>
      <c r="H66" s="99"/>
      <c r="I66" s="110"/>
      <c r="J66" s="111"/>
      <c r="K66" s="110"/>
      <c r="L66" s="111"/>
      <c r="M66" s="110"/>
      <c r="N66" s="110"/>
      <c r="O66" s="111"/>
      <c r="P66" s="111"/>
      <c r="Q66" s="110"/>
      <c r="R66" s="111"/>
    </row>
    <row r="67" spans="1:18" s="112" customFormat="1" ht="18.75" customHeight="1">
      <c r="A67" s="88" t="s">
        <v>139</v>
      </c>
      <c r="B67" s="87" t="s">
        <v>126</v>
      </c>
      <c r="C67" s="88" t="s">
        <v>128</v>
      </c>
      <c r="D67" s="117">
        <f>F67+E67</f>
        <v>14489000</v>
      </c>
      <c r="E67" s="98"/>
      <c r="F67" s="117">
        <v>14489000</v>
      </c>
      <c r="G67" s="92">
        <f>J67+I67</f>
        <v>0</v>
      </c>
      <c r="H67" s="99">
        <f>G67*100/D67</f>
        <v>0</v>
      </c>
      <c r="I67" s="91"/>
      <c r="J67" s="92"/>
      <c r="K67" s="91">
        <f>N67+M67</f>
        <v>0</v>
      </c>
      <c r="L67" s="116">
        <f>K67*100/D67</f>
        <v>0</v>
      </c>
      <c r="M67" s="91"/>
      <c r="N67" s="91"/>
      <c r="O67" s="92">
        <f>D67-G67-K67</f>
        <v>14489000</v>
      </c>
      <c r="P67" s="92">
        <f>O67*100/D67</f>
        <v>100</v>
      </c>
      <c r="Q67" s="91">
        <f>E67-I67-M67</f>
        <v>0</v>
      </c>
      <c r="R67" s="176">
        <f>F67-J67-N67</f>
        <v>14489000</v>
      </c>
    </row>
    <row r="68" spans="1:18" s="112" customFormat="1" ht="18.75" customHeight="1">
      <c r="A68" s="100"/>
      <c r="B68" s="87" t="s">
        <v>127</v>
      </c>
      <c r="C68" s="107"/>
      <c r="D68" s="147"/>
      <c r="E68" s="148"/>
      <c r="F68" s="147"/>
      <c r="G68" s="110"/>
      <c r="H68" s="99"/>
      <c r="I68" s="110"/>
      <c r="J68" s="111"/>
      <c r="K68" s="110"/>
      <c r="L68" s="111"/>
      <c r="M68" s="110"/>
      <c r="N68" s="110"/>
      <c r="O68" s="111"/>
      <c r="P68" s="111"/>
      <c r="Q68" s="110"/>
      <c r="R68" s="116"/>
    </row>
    <row r="69" spans="1:18" s="112" customFormat="1" ht="18.75" customHeight="1">
      <c r="A69" s="100"/>
      <c r="B69" s="86" t="s">
        <v>133</v>
      </c>
      <c r="C69" s="107"/>
      <c r="D69" s="147"/>
      <c r="E69" s="148"/>
      <c r="F69" s="147"/>
      <c r="G69" s="110"/>
      <c r="H69" s="99"/>
      <c r="I69" s="110"/>
      <c r="J69" s="111"/>
      <c r="K69" s="110"/>
      <c r="L69" s="111"/>
      <c r="M69" s="110"/>
      <c r="N69" s="110"/>
      <c r="O69" s="111"/>
      <c r="P69" s="111"/>
      <c r="Q69" s="110"/>
      <c r="R69" s="116"/>
    </row>
    <row r="70" spans="1:18" s="112" customFormat="1" ht="18.75" customHeight="1">
      <c r="A70" s="88" t="s">
        <v>140</v>
      </c>
      <c r="B70" s="87" t="s">
        <v>129</v>
      </c>
      <c r="C70" s="88" t="s">
        <v>128</v>
      </c>
      <c r="D70" s="117">
        <f>F70+E70</f>
        <v>29195000</v>
      </c>
      <c r="E70" s="98"/>
      <c r="F70" s="117">
        <v>29195000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29195000</v>
      </c>
      <c r="P70" s="92">
        <f>O70*100/D70</f>
        <v>100</v>
      </c>
      <c r="Q70" s="91">
        <f>E70-I70-M70</f>
        <v>0</v>
      </c>
      <c r="R70" s="176">
        <f>F70-J70-N70</f>
        <v>29195000</v>
      </c>
    </row>
    <row r="71" spans="1:18" s="112" customFormat="1" ht="18.75" customHeight="1">
      <c r="A71" s="100"/>
      <c r="B71" s="87" t="s">
        <v>130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7" t="s">
        <v>54</v>
      </c>
      <c r="C72" s="107"/>
      <c r="D72" s="108"/>
      <c r="E72" s="109"/>
      <c r="F72" s="108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1"/>
    </row>
    <row r="73" spans="1:18" s="112" customFormat="1" ht="18.75" customHeight="1">
      <c r="A73" s="100">
        <v>2.4</v>
      </c>
      <c r="B73" s="86" t="s">
        <v>183</v>
      </c>
      <c r="C73" s="107"/>
      <c r="D73" s="108"/>
      <c r="E73" s="109"/>
      <c r="F73" s="108"/>
      <c r="G73" s="110"/>
      <c r="H73" s="99"/>
      <c r="I73" s="110"/>
      <c r="J73" s="111"/>
      <c r="K73" s="110"/>
      <c r="L73" s="111"/>
      <c r="M73" s="110"/>
      <c r="N73" s="110"/>
      <c r="O73" s="111"/>
      <c r="P73" s="111"/>
      <c r="Q73" s="110"/>
      <c r="R73" s="111"/>
    </row>
    <row r="74" spans="1:18" s="112" customFormat="1" ht="18.75" customHeight="1">
      <c r="A74" s="100"/>
      <c r="B74" s="87" t="s">
        <v>184</v>
      </c>
      <c r="C74" s="88" t="s">
        <v>128</v>
      </c>
      <c r="D74" s="117">
        <f>F74+E74</f>
        <v>3336000</v>
      </c>
      <c r="E74" s="98"/>
      <c r="F74" s="117">
        <v>3336000</v>
      </c>
      <c r="G74" s="92">
        <f>J74+I74</f>
        <v>0</v>
      </c>
      <c r="H74" s="99">
        <f>G74*100/D74</f>
        <v>0</v>
      </c>
      <c r="I74" s="91"/>
      <c r="J74" s="92"/>
      <c r="K74" s="91">
        <f>N74+M74</f>
        <v>0</v>
      </c>
      <c r="L74" s="116">
        <f>K74*100/D74</f>
        <v>0</v>
      </c>
      <c r="M74" s="91"/>
      <c r="N74" s="91"/>
      <c r="O74" s="92">
        <f>D74-G74-K74</f>
        <v>3336000</v>
      </c>
      <c r="P74" s="92">
        <f>O74*100/D74</f>
        <v>100</v>
      </c>
      <c r="Q74" s="91">
        <f>E74-I74-M74</f>
        <v>0</v>
      </c>
      <c r="R74" s="176">
        <f>F74-J74-N74</f>
        <v>3336000</v>
      </c>
    </row>
    <row r="75" spans="1:18" s="112" customFormat="1" ht="18.75" customHeight="1">
      <c r="A75" s="100"/>
      <c r="B75" s="87" t="s">
        <v>185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/>
      <c r="B76" s="87" t="s">
        <v>80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>
        <v>2.5</v>
      </c>
      <c r="B77" s="86" t="s">
        <v>186</v>
      </c>
      <c r="C77" s="107"/>
      <c r="D77" s="108"/>
      <c r="E77" s="109"/>
      <c r="F77" s="108"/>
      <c r="G77" s="110"/>
      <c r="H77" s="99"/>
      <c r="I77" s="110"/>
      <c r="J77" s="111"/>
      <c r="K77" s="110"/>
      <c r="L77" s="111"/>
      <c r="M77" s="110"/>
      <c r="N77" s="110"/>
      <c r="O77" s="111"/>
      <c r="P77" s="111"/>
      <c r="Q77" s="110"/>
      <c r="R77" s="111"/>
    </row>
    <row r="78" spans="1:18" s="112" customFormat="1" ht="18.75" customHeight="1">
      <c r="A78" s="100"/>
      <c r="B78" s="87" t="s">
        <v>190</v>
      </c>
      <c r="C78" s="88" t="s">
        <v>128</v>
      </c>
      <c r="D78" s="117">
        <f>F78+E78</f>
        <v>4800000</v>
      </c>
      <c r="E78" s="98"/>
      <c r="F78" s="117">
        <v>4800000</v>
      </c>
      <c r="G78" s="92">
        <f>J78+I78</f>
        <v>99239</v>
      </c>
      <c r="H78" s="99">
        <f>G78*100/D78</f>
        <v>2.0674791666666668</v>
      </c>
      <c r="I78" s="91"/>
      <c r="J78" s="92">
        <f>3479+16590+79170</f>
        <v>99239</v>
      </c>
      <c r="K78" s="92">
        <f>N78+M78</f>
        <v>98970</v>
      </c>
      <c r="L78" s="99">
        <f>K78*100/D78</f>
        <v>2.061875</v>
      </c>
      <c r="M78" s="92"/>
      <c r="N78" s="92">
        <f>98970</f>
        <v>98970</v>
      </c>
      <c r="O78" s="92">
        <f>D78-G78-K78</f>
        <v>4601791</v>
      </c>
      <c r="P78" s="92">
        <f>O78*100/D78</f>
        <v>95.87064583333333</v>
      </c>
      <c r="Q78" s="91">
        <f>E78-I78-M78</f>
        <v>0</v>
      </c>
      <c r="R78" s="176">
        <f>F78-J78-N78</f>
        <v>4601791</v>
      </c>
    </row>
    <row r="79" spans="1:18" s="112" customFormat="1" ht="18.75" customHeight="1">
      <c r="A79" s="100"/>
      <c r="B79" s="87" t="s">
        <v>48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2.6</v>
      </c>
      <c r="B80" s="86" t="s">
        <v>187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188</v>
      </c>
      <c r="C81" s="88" t="s">
        <v>128</v>
      </c>
      <c r="D81" s="117">
        <f>F81+E81</f>
        <v>5722000</v>
      </c>
      <c r="E81" s="98"/>
      <c r="F81" s="117">
        <v>5722000</v>
      </c>
      <c r="G81" s="92">
        <f>J81+I81</f>
        <v>0</v>
      </c>
      <c r="H81" s="99">
        <f>G81*100/D81</f>
        <v>0</v>
      </c>
      <c r="I81" s="91"/>
      <c r="J81" s="92"/>
      <c r="K81" s="91">
        <f>N81+M81</f>
        <v>82068.8</v>
      </c>
      <c r="L81" s="116">
        <f>K81*100/D81</f>
        <v>1.4342677385529534</v>
      </c>
      <c r="M81" s="91"/>
      <c r="N81" s="91">
        <f>61908.8+20160</f>
        <v>82068.8</v>
      </c>
      <c r="O81" s="92">
        <f>D81-G81-K81</f>
        <v>5639931.2</v>
      </c>
      <c r="P81" s="92">
        <f>O81*100/D81</f>
        <v>98.56573226144705</v>
      </c>
      <c r="Q81" s="91">
        <f>E81-I81-M81</f>
        <v>0</v>
      </c>
      <c r="R81" s="176">
        <f>F81-J81-N81</f>
        <v>5639931.2</v>
      </c>
    </row>
    <row r="82" spans="1:18" s="112" customFormat="1" ht="16.5" customHeight="1">
      <c r="A82" s="100"/>
      <c r="B82" s="87" t="s">
        <v>49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7.25" customHeight="1">
      <c r="A83" s="100">
        <v>2.7</v>
      </c>
      <c r="B83" s="86" t="s">
        <v>191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192</v>
      </c>
      <c r="C84" s="88" t="s">
        <v>194</v>
      </c>
      <c r="D84" s="117">
        <f>F84+E84</f>
        <v>9320200</v>
      </c>
      <c r="E84" s="98"/>
      <c r="F84" s="117">
        <v>9320200</v>
      </c>
      <c r="G84" s="92">
        <f>J84+I84</f>
        <v>0</v>
      </c>
      <c r="H84" s="99">
        <f>G84*100/D84</f>
        <v>0</v>
      </c>
      <c r="I84" s="91"/>
      <c r="J84" s="92"/>
      <c r="K84" s="91">
        <f>N84+M84</f>
        <v>0</v>
      </c>
      <c r="L84" s="116">
        <f>K84*100/D84</f>
        <v>0</v>
      </c>
      <c r="M84" s="91"/>
      <c r="N84" s="91"/>
      <c r="O84" s="92">
        <f>D84-G84-K84</f>
        <v>9320200</v>
      </c>
      <c r="P84" s="92">
        <f>O84*100/D84</f>
        <v>100</v>
      </c>
      <c r="Q84" s="91">
        <f>E84-I84-M84</f>
        <v>0</v>
      </c>
      <c r="R84" s="176">
        <f>F84-J84-N84</f>
        <v>9320200</v>
      </c>
    </row>
    <row r="85" spans="1:18" s="112" customFormat="1" ht="18.75" customHeight="1">
      <c r="A85" s="100"/>
      <c r="B85" s="87" t="s">
        <v>193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8.75" customHeight="1">
      <c r="A86" s="100">
        <v>2.8</v>
      </c>
      <c r="B86" s="86" t="s">
        <v>195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6.5" customHeight="1">
      <c r="A87" s="100"/>
      <c r="B87" s="87" t="s">
        <v>196</v>
      </c>
      <c r="C87" s="88" t="s">
        <v>194</v>
      </c>
      <c r="D87" s="117">
        <f>F87+E87</f>
        <v>9042100</v>
      </c>
      <c r="E87" s="98"/>
      <c r="F87" s="117">
        <v>9042100</v>
      </c>
      <c r="G87" s="92">
        <f>J87+I87</f>
        <v>0</v>
      </c>
      <c r="H87" s="99">
        <f>G87*100/D87</f>
        <v>0</v>
      </c>
      <c r="I87" s="91"/>
      <c r="J87" s="92"/>
      <c r="K87" s="91">
        <f>N87+M87</f>
        <v>0</v>
      </c>
      <c r="L87" s="116">
        <f>K87*100/D87</f>
        <v>0</v>
      </c>
      <c r="M87" s="91"/>
      <c r="N87" s="91"/>
      <c r="O87" s="92">
        <f>D87-G87-K87</f>
        <v>9042100</v>
      </c>
      <c r="P87" s="92">
        <f>O87*100/D87</f>
        <v>100</v>
      </c>
      <c r="Q87" s="91">
        <f>E87-I87-M87</f>
        <v>0</v>
      </c>
      <c r="R87" s="176">
        <f>F87-J87-N87</f>
        <v>9042100</v>
      </c>
    </row>
    <row r="88" spans="1:18" s="112" customFormat="1" ht="17.2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5.75" customHeight="1">
      <c r="A89" s="100"/>
      <c r="B89" s="177" t="s">
        <v>166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7.25" customHeight="1">
      <c r="A90" s="100"/>
      <c r="B90" s="86" t="s">
        <v>167</v>
      </c>
      <c r="C90" s="107"/>
      <c r="D90" s="108"/>
      <c r="E90" s="109"/>
      <c r="F90" s="108"/>
      <c r="G90" s="110"/>
      <c r="H90" s="99"/>
      <c r="I90" s="110"/>
      <c r="J90" s="111"/>
      <c r="K90" s="110"/>
      <c r="L90" s="111"/>
      <c r="M90" s="110"/>
      <c r="N90" s="110"/>
      <c r="O90" s="111"/>
      <c r="P90" s="111"/>
      <c r="Q90" s="110"/>
      <c r="R90" s="111"/>
    </row>
    <row r="91" spans="1:18" s="112" customFormat="1" ht="18" customHeight="1">
      <c r="A91" s="100">
        <v>2.9</v>
      </c>
      <c r="B91" s="87" t="s">
        <v>154</v>
      </c>
      <c r="C91" s="88" t="s">
        <v>157</v>
      </c>
      <c r="D91" s="117">
        <f>F91+E91</f>
        <v>3392000</v>
      </c>
      <c r="E91" s="98"/>
      <c r="F91" s="117">
        <v>3392000</v>
      </c>
      <c r="G91" s="92">
        <f>J91+I91</f>
        <v>0</v>
      </c>
      <c r="H91" s="99">
        <f>G91*100/D91</f>
        <v>0</v>
      </c>
      <c r="I91" s="91"/>
      <c r="J91" s="92"/>
      <c r="K91" s="91">
        <f>N91+M91</f>
        <v>0</v>
      </c>
      <c r="L91" s="116">
        <f>K91*100/D91</f>
        <v>0</v>
      </c>
      <c r="M91" s="91"/>
      <c r="N91" s="91"/>
      <c r="O91" s="92">
        <f>D91-G91-K91</f>
        <v>3392000</v>
      </c>
      <c r="P91" s="92">
        <f>O91*100/D91</f>
        <v>100</v>
      </c>
      <c r="Q91" s="91">
        <f>E91-I91-M91</f>
        <v>0</v>
      </c>
      <c r="R91" s="92">
        <f>F91-J91-N91</f>
        <v>3392000</v>
      </c>
    </row>
    <row r="92" spans="1:18" s="112" customFormat="1" ht="18" customHeight="1">
      <c r="A92" s="100"/>
      <c r="B92" s="87" t="s">
        <v>155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8" customHeight="1">
      <c r="A93" s="94"/>
      <c r="B93" s="95" t="s">
        <v>156</v>
      </c>
      <c r="C93" s="96"/>
      <c r="D93" s="126"/>
      <c r="E93" s="127"/>
      <c r="F93" s="126"/>
      <c r="G93" s="128"/>
      <c r="H93" s="129"/>
      <c r="I93" s="128"/>
      <c r="J93" s="130"/>
      <c r="K93" s="128"/>
      <c r="L93" s="130"/>
      <c r="M93" s="128"/>
      <c r="N93" s="128"/>
      <c r="O93" s="130"/>
      <c r="P93" s="130"/>
      <c r="Q93" s="128"/>
      <c r="R93" s="130"/>
    </row>
    <row r="94" spans="1:18" s="112" customFormat="1" ht="18.75" customHeight="1">
      <c r="A94" s="118"/>
      <c r="B94" s="162" t="s">
        <v>137</v>
      </c>
      <c r="C94" s="141"/>
      <c r="D94" s="142"/>
      <c r="E94" s="143"/>
      <c r="F94" s="142"/>
      <c r="G94" s="144"/>
      <c r="H94" s="145"/>
      <c r="I94" s="144"/>
      <c r="J94" s="146"/>
      <c r="K94" s="144"/>
      <c r="L94" s="146"/>
      <c r="M94" s="144"/>
      <c r="N94" s="144"/>
      <c r="O94" s="146"/>
      <c r="P94" s="146"/>
      <c r="Q94" s="144"/>
      <c r="R94" s="146"/>
    </row>
    <row r="95" spans="1:18" s="112" customFormat="1" ht="18.75" customHeight="1">
      <c r="A95" s="100"/>
      <c r="B95" s="86" t="s">
        <v>134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.75" customHeight="1">
      <c r="A96" s="88" t="s">
        <v>197</v>
      </c>
      <c r="B96" s="87" t="s">
        <v>135</v>
      </c>
      <c r="C96" s="88" t="s">
        <v>128</v>
      </c>
      <c r="D96" s="117">
        <f>F96+E96</f>
        <v>19382000</v>
      </c>
      <c r="E96" s="98"/>
      <c r="F96" s="117">
        <v>19382000</v>
      </c>
      <c r="G96" s="92">
        <f>J96+I96</f>
        <v>0</v>
      </c>
      <c r="H96" s="99">
        <f>G96*100/D96</f>
        <v>0</v>
      </c>
      <c r="I96" s="91"/>
      <c r="J96" s="92"/>
      <c r="K96" s="91">
        <f>N96+M96</f>
        <v>0</v>
      </c>
      <c r="L96" s="116">
        <f>K96*100/D96</f>
        <v>0</v>
      </c>
      <c r="M96" s="91"/>
      <c r="N96" s="91"/>
      <c r="O96" s="92">
        <f>D96-G96-K96</f>
        <v>19382000</v>
      </c>
      <c r="P96" s="92">
        <f>O96*100/D96</f>
        <v>100</v>
      </c>
      <c r="Q96" s="91">
        <f>E96-I96-M96</f>
        <v>0</v>
      </c>
      <c r="R96" s="176">
        <f>F96-J96-N96</f>
        <v>19382000</v>
      </c>
    </row>
    <row r="97" spans="1:18" s="112" customFormat="1" ht="18.75" customHeight="1">
      <c r="A97" s="100"/>
      <c r="B97" s="87" t="s">
        <v>136</v>
      </c>
      <c r="C97" s="107"/>
      <c r="D97" s="108"/>
      <c r="E97" s="109"/>
      <c r="F97" s="108"/>
      <c r="G97" s="110"/>
      <c r="H97" s="99"/>
      <c r="I97" s="110"/>
      <c r="J97" s="111"/>
      <c r="K97" s="110"/>
      <c r="L97" s="111"/>
      <c r="M97" s="110"/>
      <c r="N97" s="110"/>
      <c r="O97" s="111"/>
      <c r="P97" s="111"/>
      <c r="Q97" s="110"/>
      <c r="R97" s="116"/>
    </row>
    <row r="98" spans="1:18" s="112" customFormat="1" ht="18.75" customHeight="1">
      <c r="A98" s="100"/>
      <c r="B98" s="101" t="s">
        <v>67</v>
      </c>
      <c r="C98" s="119"/>
      <c r="D98" s="159">
        <f>F98+E98</f>
        <v>100586300</v>
      </c>
      <c r="E98" s="160">
        <f>E64+E67+E70+E74+E78+E81+E84+E87+E91+E96</f>
        <v>0</v>
      </c>
      <c r="F98" s="159">
        <f>F64+F67+F70+F74+F78+F81+F84+F87+F91+F96</f>
        <v>100586300</v>
      </c>
      <c r="G98" s="161">
        <f>J98+I98</f>
        <v>99239</v>
      </c>
      <c r="H98" s="105">
        <f>G98*100/D98</f>
        <v>0.09866055317672487</v>
      </c>
      <c r="I98" s="161">
        <f>I64+I67+I70+I74+I78+I81+I84+I87+I91+I96</f>
        <v>0</v>
      </c>
      <c r="J98" s="105">
        <f>J64+J67+J70+J74+J78+J81+J84+J87+J91+J96</f>
        <v>99239</v>
      </c>
      <c r="K98" s="161">
        <f>N98+M98</f>
        <v>215658.8</v>
      </c>
      <c r="L98" s="105">
        <f>K98*100/D98</f>
        <v>0.21440176246665799</v>
      </c>
      <c r="M98" s="161">
        <f>M64+M67+M70+M74+M78+M81+M84+M87+M91+M96</f>
        <v>0</v>
      </c>
      <c r="N98" s="161">
        <f>N64+N67+N70+N74+N78+N81+N84+N87+N91+N96</f>
        <v>215658.8</v>
      </c>
      <c r="O98" s="105">
        <f>D98-G98-K98</f>
        <v>100271402.2</v>
      </c>
      <c r="P98" s="105">
        <f>O98*100/D98</f>
        <v>99.68693768435662</v>
      </c>
      <c r="Q98" s="149">
        <f>E98-I98-M98</f>
        <v>0</v>
      </c>
      <c r="R98" s="114">
        <f>F98-J98-N98</f>
        <v>100271402.2</v>
      </c>
    </row>
    <row r="99" spans="1:18" ht="18.75" customHeight="1">
      <c r="A99" s="158">
        <v>3</v>
      </c>
      <c r="B99" s="177" t="s">
        <v>201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192"/>
    </row>
    <row r="100" spans="1:18" s="112" customFormat="1" ht="19.5" customHeight="1">
      <c r="A100" s="100"/>
      <c r="B100" s="86" t="s">
        <v>178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99"/>
      <c r="M100" s="110"/>
      <c r="N100" s="110"/>
      <c r="O100" s="111"/>
      <c r="P100" s="111"/>
      <c r="Q100" s="110"/>
      <c r="R100" s="116"/>
    </row>
    <row r="101" spans="1:18" s="112" customFormat="1" ht="19.5" customHeight="1">
      <c r="A101" s="88" t="s">
        <v>142</v>
      </c>
      <c r="B101" s="87" t="s">
        <v>179</v>
      </c>
      <c r="C101" s="88" t="s">
        <v>128</v>
      </c>
      <c r="D101" s="117">
        <f>F101+E101</f>
        <v>8800000</v>
      </c>
      <c r="E101" s="98"/>
      <c r="F101" s="117">
        <v>8800000</v>
      </c>
      <c r="G101" s="92">
        <f>J101+I101</f>
        <v>0</v>
      </c>
      <c r="H101" s="99">
        <f>G101*100/D101</f>
        <v>0</v>
      </c>
      <c r="I101" s="91"/>
      <c r="J101" s="92"/>
      <c r="K101" s="91">
        <f>N101+M101</f>
        <v>0</v>
      </c>
      <c r="L101" s="116">
        <f>K101*100/D101</f>
        <v>0</v>
      </c>
      <c r="M101" s="91"/>
      <c r="N101" s="91"/>
      <c r="O101" s="91">
        <f>D101-G101-K101</f>
        <v>8800000</v>
      </c>
      <c r="P101" s="92">
        <f>O101*100/D101</f>
        <v>100</v>
      </c>
      <c r="Q101" s="91">
        <f>E101-I101-M101</f>
        <v>0</v>
      </c>
      <c r="R101" s="176">
        <f>F101-J101-N101</f>
        <v>8800000</v>
      </c>
    </row>
    <row r="102" spans="1:18" s="112" customFormat="1" ht="19.5" customHeight="1">
      <c r="A102" s="100"/>
      <c r="B102" s="87" t="s">
        <v>180</v>
      </c>
      <c r="C102" s="107"/>
      <c r="D102" s="147"/>
      <c r="E102" s="148"/>
      <c r="F102" s="147"/>
      <c r="G102" s="110"/>
      <c r="H102" s="99"/>
      <c r="I102" s="110"/>
      <c r="J102" s="111"/>
      <c r="K102" s="110"/>
      <c r="L102" s="111"/>
      <c r="M102" s="110"/>
      <c r="N102" s="110"/>
      <c r="O102" s="111"/>
      <c r="P102" s="111"/>
      <c r="Q102" s="110"/>
      <c r="R102" s="116"/>
    </row>
    <row r="103" spans="1:18" ht="19.5" customHeight="1">
      <c r="A103" s="188"/>
      <c r="B103" s="189" t="s">
        <v>181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90"/>
    </row>
    <row r="104" spans="1:18" s="112" customFormat="1" ht="19.5" customHeight="1">
      <c r="A104" s="94"/>
      <c r="B104" s="180" t="s">
        <v>182</v>
      </c>
      <c r="C104" s="181"/>
      <c r="D104" s="184">
        <f>F104+E104</f>
        <v>8800000</v>
      </c>
      <c r="E104" s="185">
        <f>E101</f>
        <v>0</v>
      </c>
      <c r="F104" s="184">
        <f>F101</f>
        <v>8800000</v>
      </c>
      <c r="G104" s="186">
        <f>J104+I104</f>
        <v>0</v>
      </c>
      <c r="H104" s="183">
        <f>G104*100/D104</f>
        <v>0</v>
      </c>
      <c r="I104" s="186">
        <f>I101</f>
        <v>0</v>
      </c>
      <c r="J104" s="183">
        <f>J101</f>
        <v>0</v>
      </c>
      <c r="K104" s="186">
        <f>N104+M104</f>
        <v>0</v>
      </c>
      <c r="L104" s="183">
        <f>K104*100/D104</f>
        <v>0</v>
      </c>
      <c r="M104" s="186">
        <f>M101</f>
        <v>0</v>
      </c>
      <c r="N104" s="186">
        <f>N101</f>
        <v>0</v>
      </c>
      <c r="O104" s="183">
        <f>D104-G104-K104</f>
        <v>8800000</v>
      </c>
      <c r="P104" s="183">
        <f>O104*100/D104</f>
        <v>100</v>
      </c>
      <c r="Q104" s="187">
        <f>E104-I104-M104</f>
        <v>0</v>
      </c>
      <c r="R104" s="182">
        <f>F104-J104-N104</f>
        <v>8800000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8" activePane="bottomLeft" state="frozen"/>
      <selection pane="topLeft" activeCell="A1" sqref="A1"/>
      <selection pane="bottomLeft" activeCell="J19" sqref="J19:J20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197" t="s">
        <v>124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5.75" customHeight="1">
      <c r="A2" s="198" t="s">
        <v>0</v>
      </c>
      <c r="B2" s="198" t="s">
        <v>1</v>
      </c>
      <c r="C2" s="201" t="s">
        <v>2</v>
      </c>
      <c r="D2" s="200" t="s">
        <v>3</v>
      </c>
      <c r="E2" s="200"/>
      <c r="F2" s="200"/>
      <c r="G2" s="200" t="s">
        <v>7</v>
      </c>
      <c r="H2" s="200"/>
      <c r="I2" s="200"/>
      <c r="J2" s="200"/>
      <c r="K2" s="200" t="s">
        <v>9</v>
      </c>
      <c r="L2" s="200"/>
      <c r="M2" s="200"/>
      <c r="N2" s="200"/>
      <c r="O2" s="200" t="s">
        <v>10</v>
      </c>
      <c r="P2" s="200"/>
      <c r="Q2" s="200"/>
      <c r="R2" s="200"/>
    </row>
    <row r="3" spans="1:18" ht="14.25" customHeight="1">
      <c r="A3" s="198"/>
      <c r="B3" s="198"/>
      <c r="C3" s="201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2017-11-13T03:42:52Z</cp:lastPrinted>
  <dcterms:created xsi:type="dcterms:W3CDTF">2009-12-25T03:29:35Z</dcterms:created>
  <dcterms:modified xsi:type="dcterms:W3CDTF">2017-11-13T03:44:26Z</dcterms:modified>
  <cp:category/>
  <cp:version/>
  <cp:contentType/>
  <cp:contentStatus/>
</cp:coreProperties>
</file>